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 activeTab="1"/>
  </bookViews>
  <sheets>
    <sheet name="100 bolsas " sheetId="6" r:id="rId1"/>
    <sheet name="80 bolsas " sheetId="5" r:id="rId2"/>
  </sheets>
  <calcPr calcId="145621"/>
</workbook>
</file>

<file path=xl/calcChain.xml><?xml version="1.0" encoding="utf-8"?>
<calcChain xmlns="http://schemas.openxmlformats.org/spreadsheetml/2006/main">
  <c r="H16" i="6" l="1"/>
  <c r="F16" i="6"/>
  <c r="H16" i="5"/>
  <c r="F16" i="5"/>
  <c r="E53" i="6" l="1"/>
  <c r="H53" i="6" s="1"/>
  <c r="E53" i="5"/>
  <c r="B76" i="6"/>
  <c r="B79" i="6" s="1"/>
  <c r="A76" i="6"/>
  <c r="A79" i="6" s="1"/>
  <c r="B70" i="6"/>
  <c r="A70" i="6"/>
  <c r="A69" i="6"/>
  <c r="A68" i="6"/>
  <c r="B67" i="6"/>
  <c r="A67" i="6"/>
  <c r="B66" i="6"/>
  <c r="A66" i="6"/>
  <c r="H57" i="6"/>
  <c r="H56" i="6"/>
  <c r="G56" i="6"/>
  <c r="H55" i="6"/>
  <c r="H54" i="6"/>
  <c r="B53" i="6"/>
  <c r="B69" i="6" s="1"/>
  <c r="H52" i="6"/>
  <c r="B52" i="6"/>
  <c r="B68" i="6" s="1"/>
  <c r="H51" i="6"/>
  <c r="H50" i="6"/>
  <c r="H49" i="6"/>
  <c r="H48" i="6"/>
  <c r="H47" i="6"/>
  <c r="C40" i="6"/>
  <c r="C41" i="6" s="1"/>
  <c r="E31" i="6"/>
  <c r="E30" i="6"/>
  <c r="E32" i="6" s="1"/>
  <c r="E34" i="6" s="1"/>
  <c r="E26" i="6"/>
  <c r="F26" i="6" s="1"/>
  <c r="C26" i="6"/>
  <c r="C27" i="6" s="1"/>
  <c r="H25" i="6"/>
  <c r="F25" i="6"/>
  <c r="B70" i="5"/>
  <c r="A70" i="5"/>
  <c r="A69" i="5"/>
  <c r="A68" i="5"/>
  <c r="B67" i="5"/>
  <c r="A67" i="5"/>
  <c r="B66" i="5"/>
  <c r="A66" i="5"/>
  <c r="B52" i="5"/>
  <c r="B68" i="5" s="1"/>
  <c r="B53" i="5"/>
  <c r="B69" i="5" s="1"/>
  <c r="A76" i="5"/>
  <c r="B76" i="5"/>
  <c r="B79" i="5" s="1"/>
  <c r="A79" i="5"/>
  <c r="H52" i="5"/>
  <c r="H53" i="5"/>
  <c r="H54" i="5"/>
  <c r="H55" i="5"/>
  <c r="H50" i="5"/>
  <c r="H49" i="5"/>
  <c r="H51" i="5"/>
  <c r="E30" i="5"/>
  <c r="H26" i="6" l="1"/>
  <c r="H27" i="6"/>
  <c r="H58" i="6"/>
  <c r="B49" i="6" s="1"/>
  <c r="F27" i="6"/>
  <c r="B65" i="6"/>
  <c r="E35" i="6"/>
  <c r="A77" i="6"/>
  <c r="C77" i="6" s="1"/>
  <c r="E77" i="6" s="1"/>
  <c r="E78" i="6" s="1"/>
  <c r="C42" i="6"/>
  <c r="B48" i="6" s="1"/>
  <c r="G42" i="6"/>
  <c r="E27" i="6"/>
  <c r="G41" i="6"/>
  <c r="H57" i="5"/>
  <c r="G56" i="5"/>
  <c r="H56" i="5" s="1"/>
  <c r="H48" i="5"/>
  <c r="H47" i="5"/>
  <c r="H58" i="5" s="1"/>
  <c r="C40" i="5"/>
  <c r="G41" i="5" s="1"/>
  <c r="E31" i="5"/>
  <c r="E32" i="5" s="1"/>
  <c r="E34" i="5" s="1"/>
  <c r="E26" i="5"/>
  <c r="F26" i="5" s="1"/>
  <c r="C26" i="5"/>
  <c r="C27" i="5" s="1"/>
  <c r="H25" i="5"/>
  <c r="F25" i="5"/>
  <c r="F27" i="5" l="1"/>
  <c r="B56" i="6"/>
  <c r="B58" i="6" s="1"/>
  <c r="G67" i="6" s="1"/>
  <c r="A80" i="6"/>
  <c r="C80" i="6" s="1"/>
  <c r="E80" i="6" s="1"/>
  <c r="C44" i="6"/>
  <c r="H67" i="6" s="1"/>
  <c r="B64" i="6"/>
  <c r="B71" i="6" s="1"/>
  <c r="H26" i="5"/>
  <c r="H27" i="5" s="1"/>
  <c r="C41" i="5"/>
  <c r="A77" i="5" s="1"/>
  <c r="C77" i="5" s="1"/>
  <c r="E77" i="5" s="1"/>
  <c r="E78" i="5" s="1"/>
  <c r="B65" i="5"/>
  <c r="E35" i="5"/>
  <c r="E27" i="5"/>
  <c r="C42" i="5"/>
  <c r="A80" i="5" s="1"/>
  <c r="C80" i="5" s="1"/>
  <c r="E80" i="5" s="1"/>
  <c r="C71" i="6" l="1"/>
  <c r="G68" i="6" s="1"/>
  <c r="H70" i="6"/>
  <c r="G42" i="5"/>
  <c r="B49" i="5"/>
  <c r="B64" i="5"/>
  <c r="B71" i="5" s="1"/>
  <c r="H70" i="5" s="1"/>
  <c r="C44" i="5"/>
  <c r="B48" i="5"/>
  <c r="H68" i="6" l="1"/>
  <c r="G69" i="6"/>
  <c r="H69" i="6" s="1"/>
  <c r="B56" i="5"/>
  <c r="B58" i="5" s="1"/>
  <c r="G67" i="5" s="1"/>
  <c r="H67" i="5" s="1"/>
  <c r="C71" i="5"/>
  <c r="G68" i="5" s="1"/>
  <c r="H68" i="5" s="1"/>
  <c r="G69" i="5" l="1"/>
  <c r="H69" i="5" s="1"/>
</calcChain>
</file>

<file path=xl/sharedStrings.xml><?xml version="1.0" encoding="utf-8"?>
<sst xmlns="http://schemas.openxmlformats.org/spreadsheetml/2006/main" count="226" uniqueCount="101">
  <si>
    <t>Observaciones</t>
  </si>
  <si>
    <t>Presupuesto</t>
  </si>
  <si>
    <t>Elabora</t>
  </si>
  <si>
    <t>Lourdes Velasco</t>
  </si>
  <si>
    <t>Tamaño extendido</t>
  </si>
  <si>
    <t>Fecha</t>
  </si>
  <si>
    <t>ODT</t>
  </si>
  <si>
    <t>Cliente</t>
  </si>
  <si>
    <t>Proyecto</t>
  </si>
  <si>
    <t>Descripción</t>
  </si>
  <si>
    <t>tamaño 9 X 34 X  9 cm.</t>
  </si>
  <si>
    <t>X</t>
  </si>
  <si>
    <t>por tamaño</t>
  </si>
  <si>
    <t>Impresión</t>
  </si>
  <si>
    <t>Papel:</t>
  </si>
  <si>
    <t xml:space="preserve">Color </t>
  </si>
  <si>
    <t>250 grs.</t>
  </si>
  <si>
    <t>Medida pliego</t>
  </si>
  <si>
    <t xml:space="preserve">X </t>
  </si>
  <si>
    <t>Tamaño Extendido</t>
  </si>
  <si>
    <t xml:space="preserve">Salen por lado </t>
  </si>
  <si>
    <t xml:space="preserve">Tamaños por pliego </t>
  </si>
  <si>
    <t>* calculo manual</t>
  </si>
  <si>
    <t>Proveedor:</t>
  </si>
  <si>
    <t>Precio Lista</t>
  </si>
  <si>
    <t>Monto desc.</t>
  </si>
  <si>
    <t xml:space="preserve">Monto descuento </t>
  </si>
  <si>
    <t>Costo  a Historias en Papel</t>
  </si>
  <si>
    <t>Tabla de suaje</t>
  </si>
  <si>
    <t>Original</t>
  </si>
  <si>
    <t>Copia</t>
  </si>
  <si>
    <t>costo de compra</t>
  </si>
  <si>
    <t>precio de venta</t>
  </si>
  <si>
    <t>Nota p/offset</t>
  </si>
  <si>
    <t xml:space="preserve">500 piezas siempre de sobrante para correr, </t>
  </si>
  <si>
    <t>Tamaños por pliego</t>
  </si>
  <si>
    <t>* manual</t>
  </si>
  <si>
    <t xml:space="preserve">aun cuando sean menos de 100 tiros. </t>
  </si>
  <si>
    <t>Para correr</t>
  </si>
  <si>
    <t xml:space="preserve">Tamaños requeridos </t>
  </si>
  <si>
    <t xml:space="preserve">Tamaños a correr </t>
  </si>
  <si>
    <t>Salen por tamaño</t>
  </si>
  <si>
    <t>Pliegos Requeridos</t>
  </si>
  <si>
    <t>Millares a imprimir</t>
  </si>
  <si>
    <t>Cant. Pzas.</t>
  </si>
  <si>
    <t>Tamaños en Total</t>
  </si>
  <si>
    <t>Total Piezas</t>
  </si>
  <si>
    <t>tintas</t>
  </si>
  <si>
    <t>millares a imp</t>
  </si>
  <si>
    <t>concepto</t>
  </si>
  <si>
    <t>$ Millar</t>
  </si>
  <si>
    <t>total</t>
  </si>
  <si>
    <t>area + cantidad de hojas</t>
  </si>
  <si>
    <t xml:space="preserve">Costos </t>
  </si>
  <si>
    <t>Area</t>
  </si>
  <si>
    <t>arreglo</t>
  </si>
  <si>
    <t>total a pagar</t>
  </si>
  <si>
    <t>Papel</t>
  </si>
  <si>
    <t xml:space="preserve">laminado mate </t>
  </si>
  <si>
    <t>pegado</t>
  </si>
  <si>
    <t>arreglo suaje</t>
  </si>
  <si>
    <t>uv brillante a registro</t>
  </si>
  <si>
    <t>Mensajeria</t>
  </si>
  <si>
    <t>Listón</t>
  </si>
  <si>
    <t>Total</t>
  </si>
  <si>
    <t>Laminado</t>
  </si>
  <si>
    <t>costo unitario</t>
  </si>
  <si>
    <t xml:space="preserve">Costo proceso </t>
  </si>
  <si>
    <t>PRECIO DE VENTA FINAL</t>
  </si>
  <si>
    <t>Porcentaje Final</t>
  </si>
  <si>
    <t xml:space="preserve">Importe total </t>
  </si>
  <si>
    <t xml:space="preserve">Unitario </t>
  </si>
  <si>
    <t>Precio</t>
  </si>
  <si>
    <t>Urgencia</t>
  </si>
  <si>
    <t>Costo</t>
  </si>
  <si>
    <t>Precio final</t>
  </si>
  <si>
    <t>Utilidad</t>
  </si>
  <si>
    <t>Vintage</t>
  </si>
  <si>
    <t xml:space="preserve">Bolsa </t>
  </si>
  <si>
    <t>mínimo</t>
  </si>
  <si>
    <t>LAMINADOS + UV + EMPALME</t>
  </si>
  <si>
    <t>Arreglo Seri</t>
  </si>
  <si>
    <t>Tinta Seri F</t>
  </si>
  <si>
    <t>Comisiones</t>
  </si>
  <si>
    <t xml:space="preserve">Porcentaje Final </t>
  </si>
  <si>
    <t>16 de enero de 2017.</t>
  </si>
  <si>
    <t>Empaque</t>
  </si>
  <si>
    <t xml:space="preserve">impresa a 1 X 0 tintas  serigrafía + </t>
  </si>
  <si>
    <t>hot stamping 1 cara + grabado en alto relieve</t>
  </si>
  <si>
    <t>con asa de listón especial</t>
  </si>
  <si>
    <t>Ispira</t>
  </si>
  <si>
    <t>Negro</t>
  </si>
  <si>
    <t>LOZANO</t>
  </si>
  <si>
    <t>arreglo HS</t>
  </si>
  <si>
    <t>HS</t>
  </si>
  <si>
    <t>arreglo G1</t>
  </si>
  <si>
    <t>G1</t>
  </si>
  <si>
    <t>Refuerzo + fondo</t>
  </si>
  <si>
    <t>Placa HS + G1</t>
  </si>
  <si>
    <t>Gaja</t>
  </si>
  <si>
    <t>cartulina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</si>
</sst>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9"/>
      <color theme="1"/>
      <name val="Century Gothic"/>
      <family val="2"/>
    </font>
    <font>
      <sz val="9"/>
      <color rgb="FFFF0000"/>
      <name val="Century Gothic"/>
      <family val="2"/>
    </font>
    <font>
      <sz val="11"/>
      <color theme="1"/>
      <name val="Century Gothic"/>
      <family val="2"/>
    </font>
    <font>
      <b/>
      <sz val="12"/>
      <color rgb="FFFF0000"/>
      <name val="Century Gothic"/>
      <family val="2"/>
    </font>
    <font>
      <sz val="8"/>
      <color theme="1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  <font>
      <b/>
      <sz val="10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12" applyNumberFormat="0" applyAlignment="0" applyProtection="0"/>
    <xf numFmtId="0" fontId="13" fillId="5" borderId="13" applyNumberFormat="0" applyAlignment="0" applyProtection="0"/>
    <xf numFmtId="0" fontId="14" fillId="6" borderId="0" applyNumberFormat="0" applyBorder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19" fillId="7" borderId="17" applyNumberFormat="0" applyFont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5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2" fontId="5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6" fillId="0" borderId="4" xfId="0" applyFont="1" applyBorder="1"/>
    <xf numFmtId="2" fontId="4" fillId="2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 applyBorder="1"/>
    <xf numFmtId="2" fontId="4" fillId="2" borderId="0" xfId="0" applyNumberFormat="1" applyFont="1" applyFill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6" fillId="0" borderId="0" xfId="0" applyNumberFormat="1" applyFo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2" borderId="10" xfId="0" applyFont="1" applyFill="1" applyBorder="1" applyAlignment="1">
      <alignment horizontal="center"/>
    </xf>
    <xf numFmtId="2" fontId="7" fillId="0" borderId="0" xfId="0" applyNumberFormat="1" applyFont="1" applyAlignment="1"/>
    <xf numFmtId="0" fontId="2" fillId="0" borderId="0" xfId="0" applyFont="1" applyAlignment="1">
      <alignment horizontal="right"/>
    </xf>
    <xf numFmtId="44" fontId="4" fillId="2" borderId="0" xfId="1" applyFont="1" applyFill="1" applyAlignment="1">
      <alignment horizontal="center"/>
    </xf>
    <xf numFmtId="9" fontId="2" fillId="0" borderId="0" xfId="2" applyFont="1" applyAlignment="1">
      <alignment horizontal="center"/>
    </xf>
    <xf numFmtId="0" fontId="4" fillId="0" borderId="0" xfId="0" applyFont="1" applyAlignment="1">
      <alignment horizontal="right"/>
    </xf>
    <xf numFmtId="44" fontId="5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7" fillId="0" borderId="0" xfId="0" applyFont="1"/>
    <xf numFmtId="0" fontId="5" fillId="2" borderId="0" xfId="0" applyFont="1" applyFill="1" applyAlignment="1">
      <alignment horizontal="center"/>
    </xf>
    <xf numFmtId="0" fontId="5" fillId="0" borderId="11" xfId="0" applyFont="1" applyBorder="1"/>
    <xf numFmtId="0" fontId="4" fillId="0" borderId="11" xfId="0" applyFont="1" applyBorder="1"/>
    <xf numFmtId="2" fontId="4" fillId="0" borderId="1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8" fillId="0" borderId="0" xfId="0" applyFont="1"/>
    <xf numFmtId="0" fontId="2" fillId="0" borderId="11" xfId="0" applyFont="1" applyBorder="1"/>
    <xf numFmtId="2" fontId="5" fillId="0" borderId="11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44" fontId="6" fillId="0" borderId="0" xfId="1" applyFont="1" applyBorder="1"/>
    <xf numFmtId="0" fontId="6" fillId="0" borderId="5" xfId="0" applyFont="1" applyBorder="1"/>
    <xf numFmtId="2" fontId="5" fillId="3" borderId="0" xfId="0" applyNumberFormat="1" applyFont="1" applyFill="1" applyBorder="1" applyAlignment="1">
      <alignment horizontal="center"/>
    </xf>
    <xf numFmtId="2" fontId="20" fillId="8" borderId="0" xfId="0" applyNumberFormat="1" applyFont="1" applyFill="1" applyBorder="1" applyAlignment="1">
      <alignment horizontal="right"/>
    </xf>
    <xf numFmtId="44" fontId="20" fillId="8" borderId="0" xfId="1" applyFont="1" applyFill="1"/>
    <xf numFmtId="9" fontId="6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4" fontId="2" fillId="0" borderId="0" xfId="0" applyNumberFormat="1" applyFont="1"/>
  </cellXfs>
  <cellStyles count="13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Normal" xfId="0" builtinId="0"/>
    <cellStyle name="Normal 2" xfId="11"/>
    <cellStyle name="Nota" xfId="12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3124200" cy="895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95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3"/>
  <sheetViews>
    <sheetView topLeftCell="A53" zoomScale="85" zoomScaleNormal="85" workbookViewId="0">
      <selection activeCell="F67" sqref="F67"/>
    </sheetView>
  </sheetViews>
  <sheetFormatPr baseColWidth="10" defaultRowHeight="14.25" x14ac:dyDescent="0.3"/>
  <cols>
    <col min="1" max="1" width="16.140625" style="1" customWidth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4" width="11.42578125" style="1"/>
    <col min="15" max="15" width="12.140625" style="1" customWidth="1"/>
    <col min="16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3"/>
      <c r="U3" s="3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5"/>
      <c r="J5"/>
      <c r="K5"/>
      <c r="L5"/>
      <c r="M5"/>
      <c r="N5"/>
      <c r="O5"/>
      <c r="P5"/>
      <c r="Q5"/>
      <c r="R5"/>
      <c r="S5"/>
    </row>
    <row r="6" spans="1:21" ht="18.75" x14ac:dyDescent="0.3">
      <c r="A6" s="2" t="s">
        <v>1</v>
      </c>
      <c r="E6" s="5" t="s">
        <v>2</v>
      </c>
      <c r="F6" s="1" t="s">
        <v>3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ht="15.75" x14ac:dyDescent="0.3">
      <c r="J8"/>
      <c r="K8"/>
      <c r="L8"/>
      <c r="M8"/>
      <c r="N8"/>
      <c r="O8"/>
      <c r="P8"/>
      <c r="Q8"/>
      <c r="R8"/>
      <c r="S8"/>
    </row>
    <row r="9" spans="1:21" s="5" customFormat="1" ht="15.75" x14ac:dyDescent="0.3">
      <c r="A9" s="5" t="s">
        <v>5</v>
      </c>
      <c r="C9" s="5" t="s">
        <v>85</v>
      </c>
      <c r="H9" s="5" t="s">
        <v>6</v>
      </c>
      <c r="J9"/>
      <c r="K9"/>
      <c r="L9"/>
      <c r="M9"/>
      <c r="N9"/>
      <c r="O9"/>
      <c r="P9"/>
      <c r="Q9"/>
      <c r="R9"/>
      <c r="S9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  <c r="S10"/>
    </row>
    <row r="11" spans="1:21" ht="16.5" thickBot="1" x14ac:dyDescent="0.35">
      <c r="A11" s="5" t="s">
        <v>7</v>
      </c>
      <c r="C11" s="1" t="s">
        <v>77</v>
      </c>
      <c r="F11" s="5" t="s">
        <v>0</v>
      </c>
      <c r="J11"/>
      <c r="K11"/>
      <c r="L11"/>
      <c r="M11"/>
      <c r="N11"/>
      <c r="O11"/>
      <c r="P11"/>
      <c r="Q11"/>
      <c r="R11"/>
      <c r="S11"/>
    </row>
    <row r="12" spans="1:21" ht="15.75" x14ac:dyDescent="0.3">
      <c r="A12" s="5"/>
      <c r="F12" s="10"/>
      <c r="G12" s="11"/>
      <c r="H12" s="12"/>
      <c r="J12"/>
      <c r="K12"/>
      <c r="L12"/>
      <c r="M12"/>
      <c r="N12"/>
      <c r="O12"/>
      <c r="P12"/>
      <c r="Q12"/>
      <c r="R12"/>
      <c r="S12"/>
    </row>
    <row r="13" spans="1:21" ht="15.75" x14ac:dyDescent="0.3">
      <c r="A13" s="5" t="s">
        <v>8</v>
      </c>
      <c r="C13" s="1" t="s">
        <v>99</v>
      </c>
      <c r="F13" s="6"/>
      <c r="G13" s="7"/>
      <c r="H13" s="8"/>
      <c r="J13"/>
      <c r="K13"/>
      <c r="L13"/>
      <c r="M13"/>
      <c r="N13"/>
      <c r="O13"/>
      <c r="P13"/>
      <c r="Q13"/>
      <c r="R13"/>
      <c r="S13"/>
    </row>
    <row r="14" spans="1:21" ht="15.75" x14ac:dyDescent="0.3">
      <c r="A14" s="5"/>
      <c r="F14" s="6"/>
      <c r="G14" s="7"/>
      <c r="H14" s="8"/>
      <c r="J14"/>
      <c r="K14"/>
      <c r="L14"/>
      <c r="M14"/>
      <c r="N14"/>
      <c r="O14"/>
      <c r="P14"/>
      <c r="Q14"/>
      <c r="R14"/>
      <c r="S14"/>
    </row>
    <row r="15" spans="1:21" ht="15.75" x14ac:dyDescent="0.3">
      <c r="A15" s="5" t="s">
        <v>9</v>
      </c>
      <c r="C15" s="16" t="s">
        <v>78</v>
      </c>
      <c r="D15" s="17"/>
      <c r="E15" s="17"/>
      <c r="F15" s="18" t="s">
        <v>4</v>
      </c>
      <c r="G15" s="7"/>
      <c r="H15" s="8"/>
      <c r="J15"/>
      <c r="K15"/>
      <c r="L15"/>
      <c r="M15"/>
      <c r="N15"/>
      <c r="O15"/>
      <c r="P15"/>
      <c r="Q15"/>
      <c r="R15"/>
      <c r="S15"/>
    </row>
    <row r="16" spans="1:21" ht="15.75" x14ac:dyDescent="0.3">
      <c r="C16" s="19" t="s">
        <v>10</v>
      </c>
      <c r="D16" s="17"/>
      <c r="E16" s="17"/>
      <c r="F16" s="20">
        <f>2+F20+2</f>
        <v>41.8</v>
      </c>
      <c r="G16" s="21" t="s">
        <v>11</v>
      </c>
      <c r="H16" s="22">
        <f>2+H20+2</f>
        <v>48.45</v>
      </c>
      <c r="J16"/>
      <c r="K16"/>
      <c r="L16"/>
      <c r="M16"/>
      <c r="N16"/>
      <c r="O16"/>
      <c r="P16"/>
      <c r="Q16"/>
      <c r="R16"/>
      <c r="S16"/>
    </row>
    <row r="17" spans="1:19" ht="15.75" x14ac:dyDescent="0.3">
      <c r="C17" s="19" t="s">
        <v>100</v>
      </c>
      <c r="D17" s="17"/>
      <c r="E17" s="17"/>
      <c r="F17" s="18">
        <v>1</v>
      </c>
      <c r="G17" s="23" t="s">
        <v>12</v>
      </c>
      <c r="H17" s="8"/>
      <c r="J17"/>
      <c r="K17"/>
      <c r="L17"/>
      <c r="M17"/>
      <c r="N17"/>
      <c r="O17"/>
      <c r="P17"/>
      <c r="Q17"/>
      <c r="R17"/>
      <c r="S17"/>
    </row>
    <row r="18" spans="1:19" ht="15.75" x14ac:dyDescent="0.3">
      <c r="C18" s="17" t="s">
        <v>87</v>
      </c>
      <c r="D18" s="17"/>
      <c r="E18" s="17"/>
      <c r="F18" s="6"/>
      <c r="G18" s="7"/>
      <c r="H18" s="8"/>
      <c r="J18"/>
      <c r="K18"/>
      <c r="L18"/>
      <c r="M18"/>
      <c r="N18"/>
      <c r="O18"/>
      <c r="P18"/>
      <c r="Q18"/>
      <c r="R18"/>
      <c r="S18"/>
    </row>
    <row r="19" spans="1:19" ht="15.75" x14ac:dyDescent="0.3">
      <c r="C19" s="17" t="s">
        <v>88</v>
      </c>
      <c r="D19" s="17"/>
      <c r="E19" s="17"/>
      <c r="F19" s="20"/>
      <c r="G19" s="21"/>
      <c r="H19" s="22"/>
      <c r="J19"/>
      <c r="K19"/>
      <c r="L19"/>
      <c r="M19"/>
      <c r="N19"/>
      <c r="O19"/>
      <c r="P19"/>
      <c r="Q19"/>
      <c r="R19"/>
      <c r="S19"/>
    </row>
    <row r="20" spans="1:19" ht="15.75" x14ac:dyDescent="0.3">
      <c r="C20" s="24" t="s">
        <v>89</v>
      </c>
      <c r="D20" s="17"/>
      <c r="E20" s="17"/>
      <c r="F20" s="20">
        <v>37.799999999999997</v>
      </c>
      <c r="G20" s="21" t="s">
        <v>11</v>
      </c>
      <c r="H20" s="22">
        <v>44.45</v>
      </c>
      <c r="J20"/>
      <c r="K20"/>
      <c r="L20"/>
      <c r="M20"/>
      <c r="N20"/>
      <c r="O20"/>
      <c r="P20"/>
      <c r="Q20"/>
      <c r="R20"/>
      <c r="S20"/>
    </row>
    <row r="21" spans="1:19" ht="15.75" x14ac:dyDescent="0.3">
      <c r="C21" s="17"/>
      <c r="D21" s="17"/>
      <c r="E21" s="17"/>
      <c r="F21" s="6"/>
      <c r="G21" s="7"/>
      <c r="H21" s="8"/>
      <c r="J21"/>
      <c r="K21"/>
      <c r="L21"/>
      <c r="M21"/>
      <c r="N21"/>
      <c r="O21"/>
      <c r="P21"/>
      <c r="Q21"/>
      <c r="R21"/>
      <c r="S21"/>
    </row>
    <row r="22" spans="1:19" ht="16.5" thickBot="1" x14ac:dyDescent="0.35">
      <c r="C22" s="17"/>
      <c r="D22" s="17"/>
      <c r="E22" s="17"/>
      <c r="F22" s="13"/>
      <c r="G22" s="14"/>
      <c r="H22" s="15"/>
      <c r="J22"/>
      <c r="K22"/>
      <c r="L22"/>
      <c r="M22"/>
      <c r="N22"/>
      <c r="O22"/>
      <c r="P22"/>
      <c r="Q22"/>
      <c r="R22"/>
      <c r="S22"/>
    </row>
    <row r="23" spans="1:19" ht="15.75" x14ac:dyDescent="0.3">
      <c r="A23" s="4" t="s">
        <v>14</v>
      </c>
      <c r="C23" s="25" t="s">
        <v>90</v>
      </c>
      <c r="D23" s="5" t="s">
        <v>15</v>
      </c>
      <c r="E23" s="26" t="s">
        <v>91</v>
      </c>
      <c r="F23" s="1" t="s">
        <v>16</v>
      </c>
      <c r="J23"/>
      <c r="K23"/>
      <c r="L23"/>
      <c r="M23"/>
      <c r="N23"/>
      <c r="O23"/>
      <c r="P23"/>
      <c r="Q23"/>
      <c r="R23"/>
      <c r="S23"/>
    </row>
    <row r="24" spans="1:19" ht="15.75" x14ac:dyDescent="0.3">
      <c r="J24"/>
      <c r="K24"/>
      <c r="L24"/>
      <c r="M24"/>
      <c r="N24"/>
      <c r="O24"/>
      <c r="P24"/>
      <c r="Q24"/>
      <c r="R24"/>
      <c r="S24"/>
    </row>
    <row r="25" spans="1:19" ht="15.75" x14ac:dyDescent="0.3">
      <c r="A25" s="4" t="s">
        <v>17</v>
      </c>
      <c r="C25" s="27">
        <v>70</v>
      </c>
      <c r="D25" s="26" t="s">
        <v>18</v>
      </c>
      <c r="E25" s="28">
        <v>102</v>
      </c>
      <c r="F25" s="29">
        <f>+C25</f>
        <v>70</v>
      </c>
      <c r="G25" s="30" t="s">
        <v>18</v>
      </c>
      <c r="H25" s="30">
        <f>+E25</f>
        <v>102</v>
      </c>
      <c r="J25"/>
      <c r="K25"/>
      <c r="L25"/>
      <c r="M25"/>
      <c r="N25"/>
      <c r="O25"/>
      <c r="P25"/>
      <c r="Q25"/>
      <c r="R25"/>
      <c r="S25"/>
    </row>
    <row r="26" spans="1:19" ht="15.75" x14ac:dyDescent="0.3">
      <c r="A26" s="4" t="s">
        <v>19</v>
      </c>
      <c r="B26" s="3"/>
      <c r="C26" s="31">
        <f>+F16</f>
        <v>41.8</v>
      </c>
      <c r="D26" s="32" t="s">
        <v>18</v>
      </c>
      <c r="E26" s="31">
        <f>+H16</f>
        <v>48.45</v>
      </c>
      <c r="F26" s="33">
        <f>+E26</f>
        <v>48.45</v>
      </c>
      <c r="G26" s="33" t="s">
        <v>18</v>
      </c>
      <c r="H26" s="33">
        <f>+C26</f>
        <v>41.8</v>
      </c>
      <c r="I26" s="34"/>
      <c r="J26"/>
      <c r="K26"/>
      <c r="L26"/>
      <c r="M26"/>
      <c r="N26"/>
      <c r="O26"/>
      <c r="P26"/>
      <c r="Q26"/>
      <c r="R26"/>
      <c r="S26"/>
    </row>
    <row r="27" spans="1:19" ht="16.5" thickBot="1" x14ac:dyDescent="0.35">
      <c r="A27" s="3" t="s">
        <v>20</v>
      </c>
      <c r="B27" s="35"/>
      <c r="C27" s="36">
        <f>+C25/C26</f>
        <v>1.6746411483253589</v>
      </c>
      <c r="D27" s="37"/>
      <c r="E27" s="36">
        <f>+E25/E26</f>
        <v>2.1052631578947367</v>
      </c>
      <c r="F27" s="36">
        <f>+F25/F26</f>
        <v>1.4447884416924663</v>
      </c>
      <c r="G27" s="37"/>
      <c r="H27" s="36">
        <f>+H25/H26</f>
        <v>2.4401913875598087</v>
      </c>
      <c r="I27" s="34"/>
      <c r="J27"/>
      <c r="K27"/>
      <c r="L27"/>
      <c r="M27"/>
      <c r="N27"/>
      <c r="O27"/>
      <c r="P27"/>
      <c r="Q27"/>
      <c r="R27"/>
      <c r="S27"/>
    </row>
    <row r="28" spans="1:19" ht="16.5" thickBot="1" x14ac:dyDescent="0.35">
      <c r="A28" s="3" t="s">
        <v>21</v>
      </c>
      <c r="B28" s="38"/>
      <c r="C28" s="39"/>
      <c r="D28" s="40">
        <v>2</v>
      </c>
      <c r="E28" s="41"/>
      <c r="F28" s="42"/>
      <c r="G28" s="43">
        <v>2</v>
      </c>
      <c r="H28" s="44" t="s">
        <v>22</v>
      </c>
      <c r="J28"/>
      <c r="K28"/>
      <c r="L28"/>
      <c r="M28"/>
      <c r="N28"/>
      <c r="O28"/>
      <c r="P28"/>
      <c r="Q28"/>
      <c r="R28"/>
      <c r="S28"/>
    </row>
    <row r="29" spans="1:19" ht="15.75" x14ac:dyDescent="0.3">
      <c r="A29" s="3"/>
      <c r="B29" s="25"/>
      <c r="C29" s="34"/>
      <c r="G29" s="45"/>
      <c r="H29" s="34"/>
      <c r="J29"/>
      <c r="K29"/>
      <c r="L29"/>
      <c r="M29"/>
      <c r="N29"/>
      <c r="O29"/>
      <c r="P29"/>
      <c r="Q29"/>
      <c r="R29"/>
      <c r="S29"/>
    </row>
    <row r="30" spans="1:19" ht="15.75" x14ac:dyDescent="0.3">
      <c r="A30" s="29" t="s">
        <v>23</v>
      </c>
      <c r="B30" s="29" t="s">
        <v>92</v>
      </c>
      <c r="D30" s="45" t="s">
        <v>24</v>
      </c>
      <c r="E30" s="46">
        <f>+F30/1000</f>
        <v>63.884</v>
      </c>
      <c r="F30" s="79">
        <v>63884</v>
      </c>
      <c r="G30" s="1" t="s">
        <v>25</v>
      </c>
      <c r="H30" s="47">
        <v>0.5</v>
      </c>
      <c r="J30"/>
      <c r="K30"/>
      <c r="L30"/>
      <c r="M30"/>
      <c r="N30"/>
      <c r="O30"/>
      <c r="P30"/>
      <c r="Q30"/>
      <c r="R30"/>
      <c r="S30"/>
    </row>
    <row r="31" spans="1:19" ht="15.75" x14ac:dyDescent="0.3">
      <c r="A31" s="3"/>
      <c r="B31" s="3"/>
      <c r="C31" s="3"/>
      <c r="D31" s="48" t="s">
        <v>26</v>
      </c>
      <c r="E31" s="46">
        <f>+H30*E30</f>
        <v>31.942</v>
      </c>
      <c r="H31" s="47"/>
      <c r="I31" s="34"/>
      <c r="J31"/>
      <c r="K31"/>
      <c r="L31"/>
      <c r="M31"/>
      <c r="N31"/>
      <c r="O31"/>
      <c r="P31"/>
      <c r="Q31"/>
      <c r="R31"/>
      <c r="S31"/>
    </row>
    <row r="32" spans="1:19" ht="15.75" x14ac:dyDescent="0.3">
      <c r="D32" s="48" t="s">
        <v>27</v>
      </c>
      <c r="E32" s="49">
        <f>+E30-E31</f>
        <v>31.942</v>
      </c>
      <c r="I32" s="34"/>
      <c r="J32"/>
      <c r="K32"/>
      <c r="L32"/>
      <c r="M32"/>
      <c r="N32"/>
      <c r="O32"/>
      <c r="P32"/>
      <c r="Q32"/>
      <c r="R32"/>
      <c r="S32"/>
    </row>
    <row r="33" spans="1:19" ht="15.75" x14ac:dyDescent="0.3">
      <c r="E33" s="25" t="s">
        <v>29</v>
      </c>
      <c r="F33" s="25" t="s">
        <v>30</v>
      </c>
      <c r="G33" s="25" t="s">
        <v>30</v>
      </c>
      <c r="H33" s="25" t="s">
        <v>30</v>
      </c>
      <c r="I33" s="34"/>
      <c r="J33"/>
      <c r="K33"/>
      <c r="L33"/>
      <c r="M33"/>
      <c r="N33"/>
      <c r="O33"/>
      <c r="P33"/>
      <c r="Q33"/>
      <c r="R33"/>
      <c r="S33"/>
    </row>
    <row r="34" spans="1:19" ht="15.75" x14ac:dyDescent="0.3">
      <c r="D34" s="45" t="s">
        <v>31</v>
      </c>
      <c r="E34" s="50">
        <f>+E32</f>
        <v>31.942</v>
      </c>
      <c r="F34" s="50">
        <v>0</v>
      </c>
      <c r="G34" s="50">
        <v>0</v>
      </c>
      <c r="H34" s="50">
        <v>0</v>
      </c>
      <c r="J34"/>
      <c r="K34"/>
      <c r="L34"/>
      <c r="M34"/>
      <c r="N34"/>
      <c r="O34"/>
      <c r="P34"/>
      <c r="Q34"/>
      <c r="R34"/>
      <c r="S34"/>
    </row>
    <row r="35" spans="1:19" ht="15.75" x14ac:dyDescent="0.3">
      <c r="D35" s="45" t="s">
        <v>32</v>
      </c>
      <c r="E35" s="50">
        <f>+E34*1.1</f>
        <v>35.136200000000002</v>
      </c>
      <c r="F35" s="50">
        <v>0</v>
      </c>
      <c r="G35" s="50">
        <v>0</v>
      </c>
      <c r="H35" s="50">
        <v>0</v>
      </c>
      <c r="J35"/>
      <c r="K35"/>
      <c r="L35"/>
      <c r="M35"/>
      <c r="N35"/>
      <c r="O35"/>
      <c r="P35"/>
      <c r="Q35"/>
      <c r="R35"/>
      <c r="S35"/>
    </row>
    <row r="36" spans="1:19" ht="16.5" thickBot="1" x14ac:dyDescent="0.35">
      <c r="A36" s="3"/>
      <c r="G36" s="45"/>
      <c r="J36"/>
      <c r="K36"/>
      <c r="L36"/>
      <c r="M36"/>
      <c r="N36"/>
      <c r="O36"/>
      <c r="P36"/>
      <c r="Q36"/>
      <c r="R36"/>
      <c r="S36"/>
    </row>
    <row r="37" spans="1:19" ht="15.75" x14ac:dyDescent="0.3">
      <c r="A37" s="3"/>
      <c r="B37" s="25"/>
      <c r="C37" s="34"/>
      <c r="E37" s="10" t="s">
        <v>33</v>
      </c>
      <c r="F37" s="11" t="s">
        <v>34</v>
      </c>
      <c r="G37" s="11"/>
      <c r="H37" s="12"/>
      <c r="J37"/>
      <c r="K37"/>
      <c r="L37"/>
      <c r="M37"/>
      <c r="N37"/>
      <c r="O37"/>
      <c r="P37"/>
      <c r="Q37"/>
      <c r="R37"/>
      <c r="S37"/>
    </row>
    <row r="38" spans="1:19" ht="16.5" thickBot="1" x14ac:dyDescent="0.35">
      <c r="A38" s="4" t="s">
        <v>35</v>
      </c>
      <c r="C38" s="51">
        <v>2</v>
      </c>
      <c r="D38" s="52" t="s">
        <v>36</v>
      </c>
      <c r="E38" s="13"/>
      <c r="F38" s="14" t="s">
        <v>37</v>
      </c>
      <c r="G38" s="14"/>
      <c r="H38" s="15"/>
      <c r="J38"/>
      <c r="K38"/>
      <c r="L38"/>
      <c r="M38"/>
      <c r="N38"/>
      <c r="O38"/>
      <c r="P38"/>
      <c r="Q38"/>
      <c r="R38"/>
      <c r="S38"/>
    </row>
    <row r="39" spans="1:19" ht="15.75" x14ac:dyDescent="0.3">
      <c r="A39" s="4"/>
      <c r="C39" s="25"/>
      <c r="D39" s="1" t="s">
        <v>38</v>
      </c>
      <c r="E39" s="3"/>
      <c r="F39" s="3"/>
      <c r="J39"/>
      <c r="K39"/>
      <c r="L39"/>
      <c r="M39"/>
      <c r="N39"/>
      <c r="O39"/>
      <c r="P39"/>
      <c r="Q39"/>
      <c r="R39"/>
      <c r="S39"/>
    </row>
    <row r="40" spans="1:19" ht="15.75" x14ac:dyDescent="0.3">
      <c r="A40" s="4" t="s">
        <v>39</v>
      </c>
      <c r="B40" s="5"/>
      <c r="C40" s="53">
        <f>+B46/F17</f>
        <v>100</v>
      </c>
      <c r="D40" s="28">
        <v>50</v>
      </c>
      <c r="F40" s="48" t="s">
        <v>41</v>
      </c>
      <c r="G40" s="27">
        <v>1</v>
      </c>
      <c r="H40" s="3"/>
      <c r="J40"/>
      <c r="K40"/>
      <c r="L40"/>
      <c r="M40"/>
      <c r="N40"/>
      <c r="O40"/>
      <c r="P40"/>
      <c r="Q40"/>
      <c r="R40"/>
      <c r="S40"/>
    </row>
    <row r="41" spans="1:19" ht="15.75" x14ac:dyDescent="0.3">
      <c r="A41" s="4" t="s">
        <v>40</v>
      </c>
      <c r="C41" s="38">
        <f>+C40+D40</f>
        <v>150</v>
      </c>
      <c r="F41" s="45" t="s">
        <v>43</v>
      </c>
      <c r="G41" s="27">
        <f>+C40/1000</f>
        <v>0.1</v>
      </c>
      <c r="H41" s="3"/>
      <c r="J41"/>
      <c r="K41"/>
      <c r="L41"/>
      <c r="M41"/>
      <c r="N41"/>
      <c r="O41"/>
      <c r="P41"/>
      <c r="Q41"/>
      <c r="R41"/>
      <c r="S41"/>
    </row>
    <row r="42" spans="1:19" ht="15.75" x14ac:dyDescent="0.3">
      <c r="A42" s="4" t="s">
        <v>42</v>
      </c>
      <c r="C42" s="38">
        <f>+C41/C38</f>
        <v>75</v>
      </c>
      <c r="F42" s="48" t="s">
        <v>44</v>
      </c>
      <c r="G42" s="51">
        <f>+C41*F17</f>
        <v>150</v>
      </c>
      <c r="H42" s="3"/>
      <c r="J42"/>
      <c r="K42"/>
      <c r="L42"/>
      <c r="M42"/>
      <c r="N42"/>
      <c r="O42"/>
      <c r="P42"/>
      <c r="Q42"/>
      <c r="R42"/>
      <c r="S42"/>
    </row>
    <row r="43" spans="1:19" ht="15.75" x14ac:dyDescent="0.3">
      <c r="A43" s="4"/>
      <c r="C43" s="25"/>
      <c r="H43" s="3"/>
      <c r="J43"/>
      <c r="K43"/>
      <c r="L43"/>
      <c r="M43"/>
      <c r="N43"/>
      <c r="O43"/>
      <c r="P43"/>
      <c r="Q43"/>
      <c r="R43"/>
      <c r="S43"/>
    </row>
    <row r="44" spans="1:19" ht="15.75" x14ac:dyDescent="0.3">
      <c r="A44" s="4" t="s">
        <v>45</v>
      </c>
      <c r="C44" s="29">
        <f>+C42*C38</f>
        <v>150</v>
      </c>
      <c r="F44" s="48"/>
      <c r="G44" s="34"/>
      <c r="H44" s="3"/>
      <c r="J44"/>
      <c r="K44"/>
      <c r="L44"/>
      <c r="M44"/>
      <c r="N44"/>
      <c r="O44"/>
      <c r="P44"/>
      <c r="Q44"/>
      <c r="R44"/>
      <c r="S44"/>
    </row>
    <row r="45" spans="1:19" ht="15.75" x14ac:dyDescent="0.3">
      <c r="A45" s="3"/>
      <c r="B45" s="3"/>
      <c r="C45" s="3"/>
      <c r="D45" s="3"/>
      <c r="E45" s="3"/>
      <c r="H45" s="3"/>
      <c r="R45"/>
    </row>
    <row r="46" spans="1:19" ht="15.75" x14ac:dyDescent="0.3">
      <c r="A46" s="4" t="s">
        <v>46</v>
      </c>
      <c r="B46" s="25">
        <v>100</v>
      </c>
      <c r="C46" s="3"/>
      <c r="D46" s="29" t="s">
        <v>47</v>
      </c>
      <c r="E46" s="29" t="s">
        <v>48</v>
      </c>
      <c r="F46" s="29" t="s">
        <v>49</v>
      </c>
      <c r="G46" s="29" t="s">
        <v>50</v>
      </c>
      <c r="H46" s="29" t="s">
        <v>51</v>
      </c>
      <c r="R46"/>
    </row>
    <row r="47" spans="1:19" ht="15.75" x14ac:dyDescent="0.3">
      <c r="A47" s="54" t="s">
        <v>53</v>
      </c>
      <c r="B47" s="55"/>
      <c r="C47" s="3"/>
      <c r="D47" s="25">
        <v>1</v>
      </c>
      <c r="E47" s="25">
        <v>1</v>
      </c>
      <c r="F47" s="25" t="s">
        <v>93</v>
      </c>
      <c r="G47" s="34">
        <v>200</v>
      </c>
      <c r="H47" s="34">
        <f>+(D47*E47)*G47</f>
        <v>200</v>
      </c>
      <c r="R47"/>
    </row>
    <row r="48" spans="1:19" ht="15.75" x14ac:dyDescent="0.3">
      <c r="A48" s="55" t="s">
        <v>57</v>
      </c>
      <c r="B48" s="56">
        <f>+E34*C42</f>
        <v>2395.65</v>
      </c>
      <c r="C48" s="3"/>
      <c r="D48" s="25">
        <v>1</v>
      </c>
      <c r="E48" s="25">
        <v>1</v>
      </c>
      <c r="F48" s="25" t="s">
        <v>94</v>
      </c>
      <c r="G48" s="34">
        <v>300</v>
      </c>
      <c r="H48" s="34">
        <f>+(D48*E48)*G48</f>
        <v>300</v>
      </c>
      <c r="R48"/>
    </row>
    <row r="49" spans="1:23" ht="15.75" x14ac:dyDescent="0.3">
      <c r="A49" s="55" t="s">
        <v>13</v>
      </c>
      <c r="B49" s="56">
        <f>+H58</f>
        <v>2590</v>
      </c>
      <c r="C49" s="3"/>
      <c r="D49" s="25">
        <v>1</v>
      </c>
      <c r="E49" s="25">
        <v>1</v>
      </c>
      <c r="F49" s="25" t="s">
        <v>95</v>
      </c>
      <c r="G49" s="34">
        <v>200</v>
      </c>
      <c r="H49" s="34">
        <f>+(D49*E49)*G49</f>
        <v>200</v>
      </c>
      <c r="R49"/>
    </row>
    <row r="50" spans="1:23" ht="16.5" x14ac:dyDescent="0.3">
      <c r="A50" s="55" t="s">
        <v>28</v>
      </c>
      <c r="B50" s="56">
        <v>600</v>
      </c>
      <c r="C50" s="3"/>
      <c r="D50" s="25">
        <v>1</v>
      </c>
      <c r="E50" s="25">
        <v>1</v>
      </c>
      <c r="F50" s="25" t="s">
        <v>96</v>
      </c>
      <c r="G50" s="34">
        <v>300</v>
      </c>
      <c r="H50" s="34">
        <f>+(D50*E50)*G50</f>
        <v>300</v>
      </c>
      <c r="I50" s="58"/>
      <c r="R50"/>
    </row>
    <row r="51" spans="1:23" ht="16.5" x14ac:dyDescent="0.3">
      <c r="A51" s="59" t="s">
        <v>98</v>
      </c>
      <c r="B51" s="56">
        <v>800</v>
      </c>
      <c r="C51" s="3"/>
      <c r="D51" s="25">
        <v>1</v>
      </c>
      <c r="E51" s="25">
        <v>1</v>
      </c>
      <c r="F51" s="25" t="s">
        <v>81</v>
      </c>
      <c r="G51" s="34">
        <v>240</v>
      </c>
      <c r="H51" s="34">
        <f>+(D51*E51)*G51</f>
        <v>240</v>
      </c>
      <c r="I51" s="58"/>
      <c r="R51"/>
    </row>
    <row r="52" spans="1:23" ht="15.75" x14ac:dyDescent="0.3">
      <c r="A52" s="59" t="s">
        <v>97</v>
      </c>
      <c r="B52" s="56">
        <f>100+100</f>
        <v>200</v>
      </c>
      <c r="C52" s="3"/>
      <c r="D52" s="25">
        <v>1</v>
      </c>
      <c r="E52" s="25">
        <v>1</v>
      </c>
      <c r="F52" s="25" t="s">
        <v>82</v>
      </c>
      <c r="G52" s="34">
        <v>200</v>
      </c>
      <c r="H52" s="34">
        <f>+(D52*E52)*G52</f>
        <v>200</v>
      </c>
      <c r="R52"/>
    </row>
    <row r="53" spans="1:23" ht="15.75" x14ac:dyDescent="0.3">
      <c r="A53" s="59" t="s">
        <v>63</v>
      </c>
      <c r="B53" s="56">
        <f>65*2</f>
        <v>130</v>
      </c>
      <c r="D53" s="25">
        <v>1</v>
      </c>
      <c r="E53" s="25">
        <f>+B46*1.1</f>
        <v>110.00000000000001</v>
      </c>
      <c r="F53" s="25" t="s">
        <v>59</v>
      </c>
      <c r="G53" s="34">
        <v>8</v>
      </c>
      <c r="H53" s="34">
        <f>+(D53*E53)*G53</f>
        <v>880.00000000000011</v>
      </c>
      <c r="R53"/>
    </row>
    <row r="54" spans="1:23" ht="15.75" x14ac:dyDescent="0.3">
      <c r="A54" s="59" t="s">
        <v>86</v>
      </c>
      <c r="B54" s="56">
        <v>200</v>
      </c>
      <c r="D54" s="25">
        <v>1</v>
      </c>
      <c r="E54" s="25">
        <v>1</v>
      </c>
      <c r="F54" s="25" t="s">
        <v>60</v>
      </c>
      <c r="G54" s="34">
        <v>135</v>
      </c>
      <c r="H54" s="34">
        <f t="shared" ref="H54:H56" si="0">+(D54*E54)*G54</f>
        <v>135</v>
      </c>
      <c r="Q54"/>
      <c r="R54"/>
    </row>
    <row r="55" spans="1:23" ht="15.75" x14ac:dyDescent="0.3">
      <c r="A55" s="59" t="s">
        <v>62</v>
      </c>
      <c r="B55" s="56">
        <v>200</v>
      </c>
      <c r="D55" s="25">
        <v>1</v>
      </c>
      <c r="E55" s="25">
        <v>1</v>
      </c>
      <c r="F55" s="25" t="s">
        <v>60</v>
      </c>
      <c r="G55" s="34">
        <v>135</v>
      </c>
      <c r="H55" s="34">
        <f t="shared" si="0"/>
        <v>135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ht="15.75" x14ac:dyDescent="0.3">
      <c r="A56" s="54" t="s">
        <v>64</v>
      </c>
      <c r="B56" s="60">
        <f>SUM(B48:B52)</f>
        <v>6585.65</v>
      </c>
      <c r="C56" s="3"/>
      <c r="D56" s="25">
        <v>0</v>
      </c>
      <c r="E56" s="25">
        <v>0</v>
      </c>
      <c r="F56" s="3" t="s">
        <v>65</v>
      </c>
      <c r="G56" s="34">
        <f>+F77</f>
        <v>500</v>
      </c>
      <c r="H56" s="34">
        <f t="shared" si="0"/>
        <v>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ht="15.75" x14ac:dyDescent="0.3">
      <c r="A57" s="9"/>
      <c r="B57" s="61"/>
      <c r="C57" s="3"/>
      <c r="D57" s="25"/>
      <c r="E57" s="25"/>
      <c r="F57" s="3"/>
      <c r="G57" s="3"/>
      <c r="H57" s="34">
        <f t="shared" ref="H57" si="1">+G57*E57</f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ht="15.75" x14ac:dyDescent="0.3">
      <c r="A58" s="9"/>
      <c r="B58" s="36">
        <f>+B56/B46</f>
        <v>65.856499999999997</v>
      </c>
      <c r="C58" s="4" t="s">
        <v>66</v>
      </c>
      <c r="D58" s="3"/>
      <c r="E58" s="3"/>
      <c r="F58" s="3"/>
      <c r="G58" s="62" t="s">
        <v>67</v>
      </c>
      <c r="H58" s="34">
        <f>SUM(H47:H57)</f>
        <v>2590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ht="15.75" x14ac:dyDescent="0.3">
      <c r="A59" s="3"/>
      <c r="B59" s="3"/>
      <c r="D59" s="3"/>
      <c r="E59" s="3"/>
      <c r="F59" s="3"/>
      <c r="G59" s="62" t="s">
        <v>84</v>
      </c>
      <c r="H59" s="75">
        <v>1.5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ht="15.75" x14ac:dyDescent="0.3">
      <c r="D60" s="3"/>
      <c r="E60" s="3"/>
      <c r="G60" s="45" t="s">
        <v>69</v>
      </c>
      <c r="H60" s="76">
        <v>1.75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ht="15.75" x14ac:dyDescent="0.3">
      <c r="A61" s="4" t="s">
        <v>68</v>
      </c>
      <c r="B61" s="3"/>
      <c r="C61" s="3"/>
      <c r="E61" s="36"/>
      <c r="G61" s="45" t="s">
        <v>69</v>
      </c>
      <c r="H61" s="76">
        <v>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15.75" x14ac:dyDescent="0.3">
      <c r="A62" s="3"/>
      <c r="B62" s="4" t="s">
        <v>70</v>
      </c>
      <c r="C62" s="29" t="s">
        <v>71</v>
      </c>
      <c r="D62" s="3"/>
      <c r="E62" s="3"/>
      <c r="F62" s="3"/>
      <c r="G62" s="77" t="s">
        <v>73</v>
      </c>
      <c r="H62" s="78">
        <v>2.5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15.75" x14ac:dyDescent="0.3">
      <c r="A63" s="54" t="s">
        <v>72</v>
      </c>
      <c r="B63" s="55"/>
      <c r="C63" s="3"/>
      <c r="D63" s="3"/>
      <c r="E63" s="3"/>
      <c r="F63" s="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15.75" x14ac:dyDescent="0.3">
      <c r="A64" s="55" t="s">
        <v>57</v>
      </c>
      <c r="B64" s="56">
        <f>+E35*C42</f>
        <v>2635.2150000000001</v>
      </c>
      <c r="C64" s="63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15.75" x14ac:dyDescent="0.3">
      <c r="A65" s="55" t="s">
        <v>13</v>
      </c>
      <c r="B65" s="56">
        <f>+H58*H59</f>
        <v>3885</v>
      </c>
      <c r="C65" s="63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ht="15.75" x14ac:dyDescent="0.3">
      <c r="A66" s="55" t="str">
        <f>+A50</f>
        <v>Tabla de suaje</v>
      </c>
      <c r="B66" s="56">
        <f>+B50*H59</f>
        <v>900</v>
      </c>
      <c r="C66" s="63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ht="15.75" x14ac:dyDescent="0.3">
      <c r="A67" s="55" t="str">
        <f>+A51</f>
        <v>Placa HS + G1</v>
      </c>
      <c r="B67" s="56">
        <f>+B51*H59</f>
        <v>1200</v>
      </c>
      <c r="C67" s="63"/>
      <c r="F67" s="64" t="s">
        <v>74</v>
      </c>
      <c r="G67" s="36">
        <f>+B58</f>
        <v>65.856499999999997</v>
      </c>
      <c r="H67" s="65">
        <f>+G67*C44</f>
        <v>9878.4750000000004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ht="15.75" x14ac:dyDescent="0.3">
      <c r="A68" s="55" t="str">
        <f t="shared" ref="A68:A70" si="2">+A52</f>
        <v>Refuerzo + fondo</v>
      </c>
      <c r="B68" s="56">
        <f>+B52*H59</f>
        <v>300</v>
      </c>
      <c r="C68" s="63"/>
      <c r="F68" s="64" t="s">
        <v>75</v>
      </c>
      <c r="G68" s="36">
        <f>+C71</f>
        <v>91.152150000000006</v>
      </c>
      <c r="H68" s="65">
        <f>+G68*C44</f>
        <v>13672.8225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ht="15.75" x14ac:dyDescent="0.3">
      <c r="A69" s="55" t="str">
        <f t="shared" si="2"/>
        <v>Listón</v>
      </c>
      <c r="B69" s="56">
        <f>+B53*H59</f>
        <v>195</v>
      </c>
      <c r="C69" s="66"/>
      <c r="F69" s="72" t="s">
        <v>76</v>
      </c>
      <c r="G69" s="67">
        <f>+G68-G67</f>
        <v>25.295650000000009</v>
      </c>
      <c r="H69" s="65">
        <f>+G69*C44</f>
        <v>3794.3475000000012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ht="15.75" x14ac:dyDescent="0.3">
      <c r="A70" s="55" t="str">
        <f t="shared" si="2"/>
        <v>Empaque</v>
      </c>
      <c r="B70" s="56">
        <f>+B54*H59</f>
        <v>300</v>
      </c>
      <c r="C70" s="66"/>
      <c r="E70" s="7"/>
      <c r="G70" s="73" t="s">
        <v>83</v>
      </c>
      <c r="H70" s="74">
        <f>+(B71/100)*2.5</f>
        <v>227.88037500000002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ht="16.5" x14ac:dyDescent="0.3">
      <c r="A71" s="54" t="s">
        <v>64</v>
      </c>
      <c r="B71" s="60">
        <f>SUM(B63:B69)</f>
        <v>9115.2150000000001</v>
      </c>
      <c r="C71" s="67">
        <f>+B71/B46</f>
        <v>91.152150000000006</v>
      </c>
      <c r="D71" s="68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ht="15.75" x14ac:dyDescent="0.3"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ht="15.75" x14ac:dyDescent="0.3"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ht="16.5" thickBot="1" x14ac:dyDescent="0.35">
      <c r="A74" s="5" t="s">
        <v>80</v>
      </c>
      <c r="H74"/>
    </row>
    <row r="75" spans="1:23" ht="15.75" x14ac:dyDescent="0.3">
      <c r="A75" s="10" t="s">
        <v>52</v>
      </c>
      <c r="B75" s="11"/>
      <c r="C75" s="11"/>
      <c r="D75" s="11"/>
      <c r="E75" s="11"/>
      <c r="F75" s="11"/>
      <c r="G75" s="12"/>
      <c r="H75"/>
    </row>
    <row r="76" spans="1:23" ht="15.75" x14ac:dyDescent="0.3">
      <c r="A76" s="20">
        <f>+F16</f>
        <v>41.8</v>
      </c>
      <c r="B76" s="21">
        <f>+H16</f>
        <v>48.45</v>
      </c>
      <c r="C76" s="7" t="s">
        <v>54</v>
      </c>
      <c r="D76" s="21" t="s">
        <v>55</v>
      </c>
      <c r="E76" s="7" t="s">
        <v>56</v>
      </c>
      <c r="F76" s="23" t="s">
        <v>58</v>
      </c>
      <c r="G76" s="8"/>
      <c r="H76"/>
    </row>
    <row r="77" spans="1:23" ht="15.75" x14ac:dyDescent="0.3">
      <c r="A77" s="20">
        <f>0.42*0.475*C41</f>
        <v>29.924999999999997</v>
      </c>
      <c r="B77" s="57">
        <v>3.9</v>
      </c>
      <c r="C77" s="21">
        <f>+A77*B77</f>
        <v>116.70749999999998</v>
      </c>
      <c r="D77" s="57">
        <v>0</v>
      </c>
      <c r="E77" s="57">
        <f>+C77+D77</f>
        <v>116.70749999999998</v>
      </c>
      <c r="F77" s="70">
        <v>500</v>
      </c>
      <c r="G77" s="71" t="s">
        <v>79</v>
      </c>
      <c r="H77"/>
    </row>
    <row r="78" spans="1:23" ht="15.75" x14ac:dyDescent="0.3">
      <c r="A78" s="6"/>
      <c r="B78" s="23"/>
      <c r="C78" s="7"/>
      <c r="D78" s="21"/>
      <c r="E78" s="57">
        <f>+E77/8</f>
        <v>14.588437499999998</v>
      </c>
      <c r="F78" s="7"/>
      <c r="G78" s="8"/>
      <c r="H78"/>
      <c r="J78" s="69"/>
    </row>
    <row r="79" spans="1:23" ht="15.75" x14ac:dyDescent="0.3">
      <c r="A79" s="20">
        <f>+A76</f>
        <v>41.8</v>
      </c>
      <c r="B79" s="57">
        <f>+B76</f>
        <v>48.45</v>
      </c>
      <c r="C79" s="21"/>
      <c r="D79" s="57"/>
      <c r="E79" s="57"/>
      <c r="F79" s="23" t="s">
        <v>61</v>
      </c>
      <c r="G79" s="8"/>
      <c r="H79"/>
    </row>
    <row r="80" spans="1:23" ht="15.75" x14ac:dyDescent="0.3">
      <c r="A80" s="20">
        <f>0.42*0.475*C42</f>
        <v>14.962499999999999</v>
      </c>
      <c r="B80" s="57">
        <v>2.2999999999999998</v>
      </c>
      <c r="C80" s="21">
        <f>+A80*B80</f>
        <v>34.413749999999993</v>
      </c>
      <c r="D80" s="57">
        <v>350</v>
      </c>
      <c r="E80" s="57">
        <f>+C80+D80</f>
        <v>384.41374999999999</v>
      </c>
      <c r="F80" s="70">
        <v>1500</v>
      </c>
      <c r="G80" s="71" t="s">
        <v>79</v>
      </c>
      <c r="H80"/>
    </row>
    <row r="81" spans="1:18" ht="16.5" thickBot="1" x14ac:dyDescent="0.35">
      <c r="A81" s="13"/>
      <c r="B81" s="14"/>
      <c r="C81" s="14"/>
      <c r="D81" s="14"/>
      <c r="E81" s="14"/>
      <c r="F81" s="14"/>
      <c r="G81" s="15"/>
      <c r="H81"/>
    </row>
    <row r="82" spans="1:18" ht="15.75" x14ac:dyDescent="0.3">
      <c r="H82"/>
    </row>
    <row r="84" spans="1:18" ht="16.5" x14ac:dyDescent="0.3">
      <c r="J84" s="58"/>
      <c r="K84" s="58"/>
      <c r="L84" s="58"/>
      <c r="M84" s="58"/>
      <c r="N84" s="58"/>
      <c r="O84" s="58"/>
      <c r="P84" s="58"/>
      <c r="Q84" s="58"/>
      <c r="R84" s="58"/>
    </row>
    <row r="85" spans="1:18" ht="16.5" x14ac:dyDescent="0.3">
      <c r="J85" s="58"/>
      <c r="K85" s="58"/>
      <c r="L85" s="58"/>
      <c r="M85" s="58"/>
      <c r="N85" s="58"/>
      <c r="O85" s="58"/>
      <c r="P85" s="58"/>
      <c r="Q85" s="58"/>
      <c r="R85" s="58"/>
    </row>
    <row r="86" spans="1:18" ht="16.5" x14ac:dyDescent="0.3">
      <c r="J86" s="58"/>
      <c r="K86" s="58"/>
      <c r="L86" s="58"/>
      <c r="M86" s="58"/>
      <c r="N86" s="58"/>
      <c r="O86" s="58"/>
      <c r="P86" s="58"/>
      <c r="Q86" s="58"/>
      <c r="R86" s="58"/>
    </row>
    <row r="87" spans="1:18" ht="16.5" x14ac:dyDescent="0.3">
      <c r="J87" s="58"/>
      <c r="K87" s="58"/>
      <c r="L87" s="58"/>
      <c r="M87" s="58"/>
      <c r="N87" s="58"/>
      <c r="O87" s="58"/>
      <c r="P87" s="58"/>
      <c r="Q87" s="58"/>
      <c r="R87" s="58"/>
    </row>
    <row r="88" spans="1:18" ht="16.5" x14ac:dyDescent="0.3">
      <c r="J88" s="58"/>
      <c r="K88" s="58"/>
      <c r="L88" s="58"/>
      <c r="M88" s="58"/>
      <c r="N88" s="58"/>
      <c r="O88" s="58"/>
      <c r="P88" s="58"/>
      <c r="Q88" s="58"/>
      <c r="R88" s="58"/>
    </row>
    <row r="89" spans="1:18" ht="16.5" x14ac:dyDescent="0.3">
      <c r="J89" s="58"/>
      <c r="K89" s="58"/>
      <c r="L89" s="58"/>
      <c r="M89" s="58"/>
      <c r="N89" s="58"/>
      <c r="O89" s="58"/>
      <c r="P89" s="58"/>
      <c r="Q89" s="58"/>
      <c r="R89" s="58"/>
    </row>
    <row r="90" spans="1:18" ht="16.5" x14ac:dyDescent="0.3">
      <c r="J90" s="58"/>
      <c r="K90" s="58"/>
      <c r="L90" s="58"/>
      <c r="M90" s="58"/>
      <c r="N90" s="58"/>
      <c r="O90" s="58"/>
      <c r="P90" s="58"/>
      <c r="Q90" s="58"/>
      <c r="R90" s="58"/>
    </row>
    <row r="91" spans="1:18" ht="16.5" x14ac:dyDescent="0.3">
      <c r="J91" s="58"/>
      <c r="K91" s="58"/>
      <c r="L91" s="58"/>
      <c r="M91" s="58"/>
      <c r="N91" s="58"/>
      <c r="O91" s="58"/>
      <c r="P91" s="58"/>
      <c r="Q91" s="58"/>
      <c r="R91" s="58"/>
    </row>
    <row r="92" spans="1:18" ht="16.5" x14ac:dyDescent="0.3">
      <c r="J92" s="58"/>
      <c r="K92" s="58"/>
      <c r="L92" s="58"/>
      <c r="M92" s="58"/>
      <c r="N92" s="58"/>
      <c r="O92" s="58"/>
      <c r="P92" s="58"/>
      <c r="Q92" s="58"/>
      <c r="R92" s="58"/>
    </row>
    <row r="93" spans="1:18" ht="16.5" x14ac:dyDescent="0.3">
      <c r="J93" s="58"/>
      <c r="K93" s="58"/>
      <c r="L93" s="58"/>
      <c r="M93" s="58"/>
      <c r="N93" s="58"/>
      <c r="O93" s="58"/>
      <c r="P93" s="58"/>
      <c r="Q93" s="58"/>
      <c r="R93" s="58"/>
    </row>
  </sheetData>
  <pageMargins left="0.70866141732283472" right="0.70866141732283472" top="0.74803149606299213" bottom="0.74803149606299213" header="0.31496062992125984" footer="0.31496062992125984"/>
  <pageSetup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3"/>
  <sheetViews>
    <sheetView tabSelected="1" topLeftCell="A6" zoomScale="85" zoomScaleNormal="85" workbookViewId="0">
      <selection activeCell="F15" sqref="F15:H20"/>
    </sheetView>
  </sheetViews>
  <sheetFormatPr baseColWidth="10" defaultRowHeight="14.25" x14ac:dyDescent="0.3"/>
  <cols>
    <col min="1" max="1" width="16.140625" style="1" customWidth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4" width="11.42578125" style="1"/>
    <col min="15" max="15" width="12.140625" style="1" customWidth="1"/>
    <col min="16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3"/>
      <c r="U3" s="3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5"/>
      <c r="J5"/>
      <c r="K5"/>
      <c r="L5"/>
      <c r="M5"/>
      <c r="N5"/>
      <c r="O5"/>
      <c r="P5"/>
      <c r="Q5"/>
      <c r="R5"/>
      <c r="S5"/>
    </row>
    <row r="6" spans="1:21" ht="18.75" x14ac:dyDescent="0.3">
      <c r="A6" s="2" t="s">
        <v>1</v>
      </c>
      <c r="E6" s="5" t="s">
        <v>2</v>
      </c>
      <c r="F6" s="1" t="s">
        <v>3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ht="15.75" x14ac:dyDescent="0.3">
      <c r="J8"/>
      <c r="K8"/>
      <c r="L8"/>
      <c r="M8"/>
      <c r="N8"/>
      <c r="O8"/>
      <c r="P8"/>
      <c r="Q8"/>
      <c r="R8"/>
      <c r="S8"/>
    </row>
    <row r="9" spans="1:21" s="5" customFormat="1" ht="15.75" x14ac:dyDescent="0.3">
      <c r="A9" s="5" t="s">
        <v>5</v>
      </c>
      <c r="C9" s="5" t="s">
        <v>85</v>
      </c>
      <c r="H9" s="5" t="s">
        <v>6</v>
      </c>
      <c r="J9"/>
      <c r="K9"/>
      <c r="L9"/>
      <c r="M9"/>
      <c r="N9"/>
      <c r="O9"/>
      <c r="P9"/>
      <c r="Q9"/>
      <c r="R9"/>
      <c r="S9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  <c r="S10"/>
    </row>
    <row r="11" spans="1:21" ht="16.5" thickBot="1" x14ac:dyDescent="0.35">
      <c r="A11" s="5" t="s">
        <v>7</v>
      </c>
      <c r="C11" s="1" t="s">
        <v>77</v>
      </c>
      <c r="F11" s="5" t="s">
        <v>0</v>
      </c>
      <c r="J11"/>
      <c r="K11"/>
      <c r="L11"/>
      <c r="M11"/>
      <c r="N11"/>
      <c r="O11"/>
      <c r="P11"/>
      <c r="Q11"/>
      <c r="R11"/>
      <c r="S11"/>
    </row>
    <row r="12" spans="1:21" ht="15.75" x14ac:dyDescent="0.3">
      <c r="A12" s="5"/>
      <c r="F12" s="10"/>
      <c r="G12" s="11"/>
      <c r="H12" s="12"/>
      <c r="J12"/>
      <c r="K12"/>
      <c r="L12"/>
      <c r="M12"/>
      <c r="N12"/>
      <c r="O12"/>
      <c r="P12"/>
      <c r="Q12"/>
      <c r="R12"/>
      <c r="S12"/>
    </row>
    <row r="13" spans="1:21" ht="15.75" x14ac:dyDescent="0.3">
      <c r="A13" s="5" t="s">
        <v>8</v>
      </c>
      <c r="C13" s="1" t="s">
        <v>99</v>
      </c>
      <c r="F13" s="6"/>
      <c r="G13" s="7"/>
      <c r="H13" s="8"/>
      <c r="J13"/>
      <c r="K13"/>
      <c r="L13"/>
      <c r="M13"/>
      <c r="N13"/>
      <c r="O13"/>
      <c r="P13"/>
      <c r="Q13"/>
      <c r="R13"/>
      <c r="S13"/>
    </row>
    <row r="14" spans="1:21" ht="15.75" x14ac:dyDescent="0.3">
      <c r="A14" s="5"/>
      <c r="F14" s="6"/>
      <c r="G14" s="7"/>
      <c r="H14" s="8"/>
      <c r="J14"/>
      <c r="K14"/>
      <c r="L14"/>
      <c r="M14"/>
      <c r="N14"/>
      <c r="O14"/>
      <c r="P14"/>
      <c r="Q14"/>
      <c r="R14"/>
      <c r="S14"/>
    </row>
    <row r="15" spans="1:21" ht="15.75" x14ac:dyDescent="0.3">
      <c r="A15" s="5" t="s">
        <v>9</v>
      </c>
      <c r="C15" s="16" t="s">
        <v>78</v>
      </c>
      <c r="D15" s="17"/>
      <c r="E15" s="17"/>
      <c r="F15" s="18" t="s">
        <v>4</v>
      </c>
      <c r="G15" s="7"/>
      <c r="H15" s="8"/>
      <c r="J15"/>
      <c r="K15"/>
      <c r="L15"/>
      <c r="M15"/>
      <c r="N15"/>
      <c r="O15"/>
      <c r="P15"/>
      <c r="Q15"/>
      <c r="R15"/>
      <c r="S15"/>
    </row>
    <row r="16" spans="1:21" ht="15.75" x14ac:dyDescent="0.3">
      <c r="C16" s="19" t="s">
        <v>10</v>
      </c>
      <c r="D16" s="17"/>
      <c r="E16" s="17"/>
      <c r="F16" s="20">
        <f>2+F20+2</f>
        <v>41.8</v>
      </c>
      <c r="G16" s="21" t="s">
        <v>11</v>
      </c>
      <c r="H16" s="22">
        <f>2+H20+2</f>
        <v>48.45</v>
      </c>
      <c r="J16"/>
      <c r="K16"/>
      <c r="L16"/>
      <c r="M16"/>
      <c r="N16"/>
      <c r="O16"/>
      <c r="P16"/>
      <c r="Q16"/>
      <c r="R16"/>
      <c r="S16"/>
    </row>
    <row r="17" spans="1:19" ht="15.75" x14ac:dyDescent="0.3">
      <c r="C17" s="19" t="s">
        <v>100</v>
      </c>
      <c r="D17" s="17"/>
      <c r="E17" s="17"/>
      <c r="F17" s="18">
        <v>1</v>
      </c>
      <c r="G17" s="23" t="s">
        <v>12</v>
      </c>
      <c r="H17" s="8"/>
      <c r="J17"/>
      <c r="K17"/>
      <c r="L17"/>
      <c r="M17"/>
      <c r="N17"/>
      <c r="O17"/>
      <c r="P17"/>
      <c r="Q17"/>
      <c r="R17"/>
      <c r="S17"/>
    </row>
    <row r="18" spans="1:19" ht="15.75" x14ac:dyDescent="0.3">
      <c r="C18" s="17" t="s">
        <v>87</v>
      </c>
      <c r="D18" s="17"/>
      <c r="E18" s="17"/>
      <c r="F18" s="6"/>
      <c r="G18" s="7"/>
      <c r="H18" s="8"/>
      <c r="J18"/>
      <c r="K18"/>
      <c r="L18"/>
      <c r="M18"/>
      <c r="N18"/>
      <c r="O18"/>
      <c r="P18"/>
      <c r="Q18"/>
      <c r="R18"/>
      <c r="S18"/>
    </row>
    <row r="19" spans="1:19" ht="15.75" x14ac:dyDescent="0.3">
      <c r="C19" s="17" t="s">
        <v>88</v>
      </c>
      <c r="D19" s="17"/>
      <c r="E19" s="17"/>
      <c r="F19" s="20"/>
      <c r="G19" s="21"/>
      <c r="H19" s="22"/>
      <c r="J19"/>
      <c r="K19"/>
      <c r="L19"/>
      <c r="M19"/>
      <c r="N19"/>
      <c r="O19"/>
      <c r="P19"/>
      <c r="Q19"/>
      <c r="R19"/>
      <c r="S19"/>
    </row>
    <row r="20" spans="1:19" ht="15.75" x14ac:dyDescent="0.3">
      <c r="C20" s="24" t="s">
        <v>89</v>
      </c>
      <c r="D20" s="17"/>
      <c r="E20" s="17"/>
      <c r="F20" s="20">
        <v>37.799999999999997</v>
      </c>
      <c r="G20" s="21" t="s">
        <v>11</v>
      </c>
      <c r="H20" s="22">
        <v>44.45</v>
      </c>
      <c r="J20"/>
      <c r="K20"/>
      <c r="L20"/>
      <c r="M20"/>
      <c r="N20"/>
      <c r="O20"/>
      <c r="P20"/>
      <c r="Q20"/>
      <c r="R20"/>
      <c r="S20"/>
    </row>
    <row r="21" spans="1:19" ht="15.75" x14ac:dyDescent="0.3">
      <c r="C21" s="17"/>
      <c r="D21" s="17"/>
      <c r="E21" s="17"/>
      <c r="F21" s="6"/>
      <c r="G21" s="7"/>
      <c r="H21" s="8"/>
      <c r="J21"/>
      <c r="K21"/>
      <c r="L21"/>
      <c r="M21"/>
      <c r="N21"/>
      <c r="O21"/>
      <c r="P21"/>
      <c r="Q21"/>
      <c r="R21"/>
      <c r="S21"/>
    </row>
    <row r="22" spans="1:19" ht="16.5" thickBot="1" x14ac:dyDescent="0.35">
      <c r="C22" s="17"/>
      <c r="D22" s="17"/>
      <c r="E22" s="17"/>
      <c r="F22" s="13"/>
      <c r="G22" s="14"/>
      <c r="H22" s="15"/>
      <c r="J22"/>
      <c r="K22"/>
      <c r="L22"/>
      <c r="M22"/>
      <c r="N22"/>
      <c r="O22"/>
      <c r="P22"/>
      <c r="Q22"/>
      <c r="R22"/>
      <c r="S22"/>
    </row>
    <row r="23" spans="1:19" ht="15.75" x14ac:dyDescent="0.3">
      <c r="A23" s="4" t="s">
        <v>14</v>
      </c>
      <c r="C23" s="25" t="s">
        <v>90</v>
      </c>
      <c r="D23" s="5" t="s">
        <v>15</v>
      </c>
      <c r="E23" s="26" t="s">
        <v>91</v>
      </c>
      <c r="F23" s="1" t="s">
        <v>16</v>
      </c>
      <c r="J23"/>
      <c r="K23"/>
      <c r="L23"/>
      <c r="M23"/>
      <c r="N23"/>
      <c r="O23"/>
      <c r="P23"/>
      <c r="Q23"/>
      <c r="R23"/>
      <c r="S23"/>
    </row>
    <row r="24" spans="1:19" ht="15.75" x14ac:dyDescent="0.3">
      <c r="J24"/>
      <c r="K24"/>
      <c r="L24"/>
      <c r="M24"/>
      <c r="N24"/>
      <c r="O24"/>
      <c r="P24"/>
      <c r="Q24"/>
      <c r="R24"/>
      <c r="S24"/>
    </row>
    <row r="25" spans="1:19" ht="15.75" x14ac:dyDescent="0.3">
      <c r="A25" s="4" t="s">
        <v>17</v>
      </c>
      <c r="C25" s="27">
        <v>70</v>
      </c>
      <c r="D25" s="26" t="s">
        <v>18</v>
      </c>
      <c r="E25" s="28">
        <v>102</v>
      </c>
      <c r="F25" s="29">
        <f>+C25</f>
        <v>70</v>
      </c>
      <c r="G25" s="30" t="s">
        <v>18</v>
      </c>
      <c r="H25" s="30">
        <f>+E25</f>
        <v>102</v>
      </c>
      <c r="J25"/>
      <c r="K25"/>
      <c r="L25"/>
      <c r="M25"/>
      <c r="N25"/>
      <c r="O25"/>
      <c r="P25"/>
      <c r="Q25"/>
      <c r="R25"/>
      <c r="S25"/>
    </row>
    <row r="26" spans="1:19" ht="15.75" x14ac:dyDescent="0.3">
      <c r="A26" s="4" t="s">
        <v>19</v>
      </c>
      <c r="B26" s="3"/>
      <c r="C26" s="31">
        <f>+F16</f>
        <v>41.8</v>
      </c>
      <c r="D26" s="32" t="s">
        <v>18</v>
      </c>
      <c r="E26" s="31">
        <f>+H16</f>
        <v>48.45</v>
      </c>
      <c r="F26" s="33">
        <f>+E26</f>
        <v>48.45</v>
      </c>
      <c r="G26" s="33" t="s">
        <v>18</v>
      </c>
      <c r="H26" s="33">
        <f>+C26</f>
        <v>41.8</v>
      </c>
      <c r="I26" s="34"/>
      <c r="J26"/>
      <c r="K26"/>
      <c r="L26"/>
      <c r="M26"/>
      <c r="N26"/>
      <c r="O26"/>
      <c r="P26"/>
      <c r="Q26"/>
      <c r="R26"/>
      <c r="S26"/>
    </row>
    <row r="27" spans="1:19" ht="16.5" thickBot="1" x14ac:dyDescent="0.35">
      <c r="A27" s="3" t="s">
        <v>20</v>
      </c>
      <c r="B27" s="35"/>
      <c r="C27" s="36">
        <f>+C25/C26</f>
        <v>1.6746411483253589</v>
      </c>
      <c r="D27" s="37"/>
      <c r="E27" s="36">
        <f>+E25/E26</f>
        <v>2.1052631578947367</v>
      </c>
      <c r="F27" s="36">
        <f>+F25/F26</f>
        <v>1.4447884416924663</v>
      </c>
      <c r="G27" s="37"/>
      <c r="H27" s="36">
        <f>+H25/H26</f>
        <v>2.4401913875598087</v>
      </c>
      <c r="I27" s="34"/>
      <c r="J27"/>
      <c r="K27"/>
      <c r="L27"/>
      <c r="M27"/>
      <c r="N27"/>
      <c r="O27"/>
      <c r="P27"/>
      <c r="Q27"/>
      <c r="R27"/>
      <c r="S27"/>
    </row>
    <row r="28" spans="1:19" ht="16.5" thickBot="1" x14ac:dyDescent="0.35">
      <c r="A28" s="3" t="s">
        <v>21</v>
      </c>
      <c r="B28" s="38"/>
      <c r="C28" s="39"/>
      <c r="D28" s="40">
        <v>2</v>
      </c>
      <c r="E28" s="41"/>
      <c r="F28" s="42"/>
      <c r="G28" s="43">
        <v>2</v>
      </c>
      <c r="H28" s="44" t="s">
        <v>22</v>
      </c>
      <c r="J28"/>
      <c r="K28"/>
      <c r="L28"/>
      <c r="M28"/>
      <c r="N28"/>
      <c r="O28"/>
      <c r="P28"/>
      <c r="Q28"/>
      <c r="R28"/>
      <c r="S28"/>
    </row>
    <row r="29" spans="1:19" ht="15.75" x14ac:dyDescent="0.3">
      <c r="A29" s="3"/>
      <c r="B29" s="25"/>
      <c r="C29" s="34"/>
      <c r="G29" s="45"/>
      <c r="H29" s="34"/>
      <c r="J29"/>
      <c r="K29"/>
      <c r="L29"/>
      <c r="M29"/>
      <c r="N29"/>
      <c r="O29"/>
      <c r="P29"/>
      <c r="Q29"/>
      <c r="R29"/>
      <c r="S29"/>
    </row>
    <row r="30" spans="1:19" ht="15.75" x14ac:dyDescent="0.3">
      <c r="A30" s="29" t="s">
        <v>23</v>
      </c>
      <c r="B30" s="29" t="s">
        <v>92</v>
      </c>
      <c r="D30" s="45" t="s">
        <v>24</v>
      </c>
      <c r="E30" s="46">
        <f>+F30/1000</f>
        <v>63.884</v>
      </c>
      <c r="F30" s="79">
        <v>63884</v>
      </c>
      <c r="G30" s="1" t="s">
        <v>25</v>
      </c>
      <c r="H30" s="47">
        <v>0.5</v>
      </c>
      <c r="J30"/>
      <c r="K30"/>
      <c r="L30"/>
      <c r="M30"/>
      <c r="N30"/>
      <c r="O30"/>
      <c r="P30"/>
      <c r="Q30"/>
      <c r="R30"/>
      <c r="S30"/>
    </row>
    <row r="31" spans="1:19" ht="15.75" x14ac:dyDescent="0.3">
      <c r="A31" s="3"/>
      <c r="B31" s="3"/>
      <c r="C31" s="3"/>
      <c r="D31" s="48" t="s">
        <v>26</v>
      </c>
      <c r="E31" s="46">
        <f>+H30*E30</f>
        <v>31.942</v>
      </c>
      <c r="H31" s="47"/>
      <c r="I31" s="34"/>
      <c r="J31"/>
      <c r="K31"/>
      <c r="L31"/>
      <c r="M31"/>
      <c r="N31"/>
      <c r="O31"/>
      <c r="P31"/>
      <c r="Q31"/>
      <c r="R31"/>
      <c r="S31"/>
    </row>
    <row r="32" spans="1:19" ht="15.75" x14ac:dyDescent="0.3">
      <c r="D32" s="48" t="s">
        <v>27</v>
      </c>
      <c r="E32" s="49">
        <f>+E30-E31</f>
        <v>31.942</v>
      </c>
      <c r="I32" s="34"/>
      <c r="J32"/>
      <c r="K32"/>
      <c r="L32"/>
      <c r="M32"/>
      <c r="N32"/>
      <c r="O32"/>
      <c r="P32"/>
      <c r="Q32"/>
      <c r="R32"/>
      <c r="S32"/>
    </row>
    <row r="33" spans="1:19" ht="15.75" x14ac:dyDescent="0.3">
      <c r="E33" s="25" t="s">
        <v>29</v>
      </c>
      <c r="F33" s="25" t="s">
        <v>30</v>
      </c>
      <c r="G33" s="25" t="s">
        <v>30</v>
      </c>
      <c r="H33" s="25" t="s">
        <v>30</v>
      </c>
      <c r="I33" s="34"/>
      <c r="J33"/>
      <c r="K33"/>
      <c r="L33"/>
      <c r="M33"/>
      <c r="N33"/>
      <c r="O33"/>
      <c r="P33"/>
      <c r="Q33"/>
      <c r="R33"/>
      <c r="S33"/>
    </row>
    <row r="34" spans="1:19" ht="15.75" x14ac:dyDescent="0.3">
      <c r="D34" s="45" t="s">
        <v>31</v>
      </c>
      <c r="E34" s="50">
        <f>+E32</f>
        <v>31.942</v>
      </c>
      <c r="F34" s="50">
        <v>0</v>
      </c>
      <c r="G34" s="50">
        <v>0</v>
      </c>
      <c r="H34" s="50">
        <v>0</v>
      </c>
      <c r="J34"/>
      <c r="K34"/>
      <c r="L34"/>
      <c r="M34"/>
      <c r="N34"/>
      <c r="O34"/>
      <c r="P34"/>
      <c r="Q34"/>
      <c r="R34"/>
      <c r="S34"/>
    </row>
    <row r="35" spans="1:19" ht="15.75" x14ac:dyDescent="0.3">
      <c r="D35" s="45" t="s">
        <v>32</v>
      </c>
      <c r="E35" s="50">
        <f>+E34*1.1</f>
        <v>35.136200000000002</v>
      </c>
      <c r="F35" s="50">
        <v>0</v>
      </c>
      <c r="G35" s="50">
        <v>0</v>
      </c>
      <c r="H35" s="50">
        <v>0</v>
      </c>
      <c r="J35"/>
      <c r="K35"/>
      <c r="L35"/>
      <c r="M35"/>
      <c r="N35"/>
      <c r="O35"/>
      <c r="P35"/>
      <c r="Q35"/>
      <c r="R35"/>
      <c r="S35"/>
    </row>
    <row r="36" spans="1:19" ht="16.5" thickBot="1" x14ac:dyDescent="0.35">
      <c r="A36" s="3"/>
      <c r="G36" s="45"/>
      <c r="J36"/>
      <c r="K36"/>
      <c r="L36"/>
      <c r="M36"/>
      <c r="N36"/>
      <c r="O36"/>
      <c r="P36"/>
      <c r="Q36"/>
      <c r="R36"/>
      <c r="S36"/>
    </row>
    <row r="37" spans="1:19" ht="15.75" x14ac:dyDescent="0.3">
      <c r="A37" s="3"/>
      <c r="B37" s="25"/>
      <c r="C37" s="34"/>
      <c r="E37" s="10" t="s">
        <v>33</v>
      </c>
      <c r="F37" s="11" t="s">
        <v>34</v>
      </c>
      <c r="G37" s="11"/>
      <c r="H37" s="12"/>
      <c r="J37"/>
      <c r="K37"/>
      <c r="L37"/>
      <c r="M37"/>
      <c r="N37"/>
      <c r="O37"/>
      <c r="P37"/>
      <c r="Q37"/>
      <c r="R37"/>
      <c r="S37"/>
    </row>
    <row r="38" spans="1:19" ht="16.5" thickBot="1" x14ac:dyDescent="0.35">
      <c r="A38" s="4" t="s">
        <v>35</v>
      </c>
      <c r="C38" s="51">
        <v>2</v>
      </c>
      <c r="D38" s="52" t="s">
        <v>36</v>
      </c>
      <c r="E38" s="13"/>
      <c r="F38" s="14" t="s">
        <v>37</v>
      </c>
      <c r="G38" s="14"/>
      <c r="H38" s="15"/>
      <c r="J38"/>
      <c r="K38"/>
      <c r="L38"/>
      <c r="M38"/>
      <c r="N38"/>
      <c r="O38"/>
      <c r="P38"/>
      <c r="Q38"/>
      <c r="R38"/>
      <c r="S38"/>
    </row>
    <row r="39" spans="1:19" ht="15.75" x14ac:dyDescent="0.3">
      <c r="A39" s="4"/>
      <c r="C39" s="25"/>
      <c r="D39" s="1" t="s">
        <v>38</v>
      </c>
      <c r="E39" s="3"/>
      <c r="F39" s="3"/>
      <c r="J39"/>
      <c r="K39"/>
      <c r="L39"/>
      <c r="M39"/>
      <c r="N39"/>
      <c r="O39"/>
      <c r="P39"/>
      <c r="Q39"/>
      <c r="R39"/>
      <c r="S39"/>
    </row>
    <row r="40" spans="1:19" ht="15.75" x14ac:dyDescent="0.3">
      <c r="A40" s="4" t="s">
        <v>39</v>
      </c>
      <c r="B40" s="5"/>
      <c r="C40" s="53">
        <f>+B46/F17</f>
        <v>80</v>
      </c>
      <c r="D40" s="28">
        <v>50</v>
      </c>
      <c r="F40" s="48" t="s">
        <v>41</v>
      </c>
      <c r="G40" s="27">
        <v>1</v>
      </c>
      <c r="H40" s="3"/>
      <c r="J40"/>
      <c r="K40"/>
      <c r="L40"/>
      <c r="M40"/>
      <c r="N40"/>
      <c r="O40"/>
      <c r="P40"/>
      <c r="Q40"/>
      <c r="R40"/>
      <c r="S40"/>
    </row>
    <row r="41" spans="1:19" ht="15.75" x14ac:dyDescent="0.3">
      <c r="A41" s="4" t="s">
        <v>40</v>
      </c>
      <c r="C41" s="38">
        <f>+C40+D40</f>
        <v>130</v>
      </c>
      <c r="F41" s="45" t="s">
        <v>43</v>
      </c>
      <c r="G41" s="27">
        <f>+C40/1000</f>
        <v>0.08</v>
      </c>
      <c r="H41" s="3"/>
      <c r="J41"/>
      <c r="K41"/>
      <c r="L41"/>
      <c r="M41"/>
      <c r="N41"/>
      <c r="O41"/>
      <c r="P41"/>
      <c r="Q41"/>
      <c r="R41"/>
      <c r="S41"/>
    </row>
    <row r="42" spans="1:19" ht="15.75" x14ac:dyDescent="0.3">
      <c r="A42" s="4" t="s">
        <v>42</v>
      </c>
      <c r="C42" s="38">
        <f>+C41/C38</f>
        <v>65</v>
      </c>
      <c r="F42" s="48" t="s">
        <v>44</v>
      </c>
      <c r="G42" s="51">
        <f>+C41*F17</f>
        <v>130</v>
      </c>
      <c r="H42" s="3"/>
      <c r="J42"/>
      <c r="K42"/>
      <c r="L42"/>
      <c r="M42"/>
      <c r="N42"/>
      <c r="O42"/>
      <c r="P42"/>
      <c r="Q42"/>
      <c r="R42"/>
      <c r="S42"/>
    </row>
    <row r="43" spans="1:19" ht="15.75" x14ac:dyDescent="0.3">
      <c r="A43" s="4"/>
      <c r="C43" s="25"/>
      <c r="H43" s="3"/>
      <c r="J43"/>
      <c r="K43"/>
      <c r="L43"/>
      <c r="M43"/>
      <c r="N43"/>
      <c r="O43"/>
      <c r="P43"/>
      <c r="Q43"/>
      <c r="R43"/>
      <c r="S43"/>
    </row>
    <row r="44" spans="1:19" ht="15.75" x14ac:dyDescent="0.3">
      <c r="A44" s="4" t="s">
        <v>45</v>
      </c>
      <c r="C44" s="29">
        <f>+C42*C38</f>
        <v>130</v>
      </c>
      <c r="F44" s="48"/>
      <c r="G44" s="34"/>
      <c r="H44" s="3"/>
      <c r="J44"/>
      <c r="K44"/>
      <c r="L44"/>
      <c r="M44"/>
      <c r="N44"/>
      <c r="O44"/>
      <c r="P44"/>
      <c r="Q44"/>
      <c r="R44"/>
      <c r="S44"/>
    </row>
    <row r="45" spans="1:19" ht="15.75" x14ac:dyDescent="0.3">
      <c r="A45" s="3"/>
      <c r="B45" s="3"/>
      <c r="C45" s="3"/>
      <c r="D45" s="3"/>
      <c r="E45" s="3"/>
      <c r="H45" s="3"/>
      <c r="R45"/>
    </row>
    <row r="46" spans="1:19" ht="15.75" x14ac:dyDescent="0.3">
      <c r="A46" s="4" t="s">
        <v>46</v>
      </c>
      <c r="B46" s="25">
        <v>80</v>
      </c>
      <c r="C46" s="3"/>
      <c r="D46" s="29" t="s">
        <v>47</v>
      </c>
      <c r="E46" s="29" t="s">
        <v>48</v>
      </c>
      <c r="F46" s="29" t="s">
        <v>49</v>
      </c>
      <c r="G46" s="29" t="s">
        <v>50</v>
      </c>
      <c r="H46" s="29" t="s">
        <v>51</v>
      </c>
      <c r="R46"/>
    </row>
    <row r="47" spans="1:19" ht="15.75" x14ac:dyDescent="0.3">
      <c r="A47" s="54" t="s">
        <v>53</v>
      </c>
      <c r="B47" s="55"/>
      <c r="C47" s="3"/>
      <c r="D47" s="25">
        <v>1</v>
      </c>
      <c r="E47" s="25">
        <v>1</v>
      </c>
      <c r="F47" s="25" t="s">
        <v>93</v>
      </c>
      <c r="G47" s="34">
        <v>200</v>
      </c>
      <c r="H47" s="34">
        <f>+(D47*E47)*G47</f>
        <v>200</v>
      </c>
      <c r="R47"/>
    </row>
    <row r="48" spans="1:19" ht="15.75" x14ac:dyDescent="0.3">
      <c r="A48" s="55" t="s">
        <v>57</v>
      </c>
      <c r="B48" s="56">
        <f>+E34*C42</f>
        <v>2076.23</v>
      </c>
      <c r="C48" s="3"/>
      <c r="D48" s="25">
        <v>1</v>
      </c>
      <c r="E48" s="25">
        <v>1</v>
      </c>
      <c r="F48" s="25" t="s">
        <v>94</v>
      </c>
      <c r="G48" s="34">
        <v>400</v>
      </c>
      <c r="H48" s="34">
        <f>+(D48*E48)*G48</f>
        <v>400</v>
      </c>
      <c r="R48"/>
    </row>
    <row r="49" spans="1:23" ht="15.75" x14ac:dyDescent="0.3">
      <c r="A49" s="55" t="s">
        <v>13</v>
      </c>
      <c r="B49" s="56">
        <f>+H58</f>
        <v>2614</v>
      </c>
      <c r="C49" s="3"/>
      <c r="D49" s="25">
        <v>1</v>
      </c>
      <c r="E49" s="25">
        <v>1</v>
      </c>
      <c r="F49" s="25" t="s">
        <v>95</v>
      </c>
      <c r="G49" s="34">
        <v>200</v>
      </c>
      <c r="H49" s="34">
        <f>+(D49*E49)*G49</f>
        <v>200</v>
      </c>
      <c r="R49"/>
    </row>
    <row r="50" spans="1:23" ht="16.5" x14ac:dyDescent="0.3">
      <c r="A50" s="55" t="s">
        <v>28</v>
      </c>
      <c r="B50" s="56">
        <v>600</v>
      </c>
      <c r="C50" s="3"/>
      <c r="D50" s="25">
        <v>1</v>
      </c>
      <c r="E50" s="25">
        <v>1</v>
      </c>
      <c r="F50" s="25" t="s">
        <v>96</v>
      </c>
      <c r="G50" s="34">
        <v>400</v>
      </c>
      <c r="H50" s="34">
        <f>+(D50*E50)*G50</f>
        <v>400</v>
      </c>
      <c r="I50" s="58"/>
      <c r="R50"/>
    </row>
    <row r="51" spans="1:23" ht="16.5" x14ac:dyDescent="0.3">
      <c r="A51" s="59" t="s">
        <v>98</v>
      </c>
      <c r="B51" s="56">
        <v>800</v>
      </c>
      <c r="C51" s="3"/>
      <c r="D51" s="25">
        <v>1</v>
      </c>
      <c r="E51" s="25">
        <v>1</v>
      </c>
      <c r="F51" s="25" t="s">
        <v>81</v>
      </c>
      <c r="G51" s="34">
        <v>240</v>
      </c>
      <c r="H51" s="34">
        <f>+(D51*E51)*G51</f>
        <v>240</v>
      </c>
      <c r="I51" s="58"/>
      <c r="R51"/>
    </row>
    <row r="52" spans="1:23" ht="15.75" x14ac:dyDescent="0.3">
      <c r="A52" s="59" t="s">
        <v>97</v>
      </c>
      <c r="B52" s="56">
        <f>100+100</f>
        <v>200</v>
      </c>
      <c r="C52" s="3"/>
      <c r="D52" s="25">
        <v>1</v>
      </c>
      <c r="E52" s="25">
        <v>1</v>
      </c>
      <c r="F52" s="25" t="s">
        <v>82</v>
      </c>
      <c r="G52" s="34">
        <v>200</v>
      </c>
      <c r="H52" s="34">
        <f>+(D52*E52)*G52</f>
        <v>200</v>
      </c>
      <c r="R52"/>
    </row>
    <row r="53" spans="1:23" ht="15.75" x14ac:dyDescent="0.3">
      <c r="A53" s="59" t="s">
        <v>63</v>
      </c>
      <c r="B53" s="56">
        <f>65*2</f>
        <v>130</v>
      </c>
      <c r="D53" s="25">
        <v>1</v>
      </c>
      <c r="E53" s="25">
        <f>+B46*1.1</f>
        <v>88</v>
      </c>
      <c r="F53" s="25" t="s">
        <v>59</v>
      </c>
      <c r="G53" s="34">
        <v>8</v>
      </c>
      <c r="H53" s="34">
        <f>+(D53*E53)*G53</f>
        <v>704</v>
      </c>
      <c r="R53"/>
    </row>
    <row r="54" spans="1:23" ht="15.75" x14ac:dyDescent="0.3">
      <c r="A54" s="59" t="s">
        <v>86</v>
      </c>
      <c r="B54" s="56">
        <v>200</v>
      </c>
      <c r="D54" s="25">
        <v>1</v>
      </c>
      <c r="E54" s="25">
        <v>1</v>
      </c>
      <c r="F54" s="25" t="s">
        <v>60</v>
      </c>
      <c r="G54" s="34">
        <v>135</v>
      </c>
      <c r="H54" s="34">
        <f t="shared" ref="H54:H55" si="0">+(D54*E54)*G54</f>
        <v>135</v>
      </c>
      <c r="Q54"/>
      <c r="R54"/>
    </row>
    <row r="55" spans="1:23" ht="15.75" x14ac:dyDescent="0.3">
      <c r="A55" s="59" t="s">
        <v>62</v>
      </c>
      <c r="B55" s="56">
        <v>200</v>
      </c>
      <c r="D55" s="25">
        <v>1</v>
      </c>
      <c r="E55" s="25">
        <v>1</v>
      </c>
      <c r="F55" s="25" t="s">
        <v>60</v>
      </c>
      <c r="G55" s="34">
        <v>135</v>
      </c>
      <c r="H55" s="34">
        <f t="shared" ref="H55:H56" si="1">+(D55*E55)*G55</f>
        <v>135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ht="15.75" x14ac:dyDescent="0.3">
      <c r="A56" s="54" t="s">
        <v>64</v>
      </c>
      <c r="B56" s="60">
        <f>SUM(B48:B52)</f>
        <v>6290.23</v>
      </c>
      <c r="C56" s="3"/>
      <c r="D56" s="25">
        <v>0</v>
      </c>
      <c r="E56" s="25">
        <v>0</v>
      </c>
      <c r="F56" s="3" t="s">
        <v>65</v>
      </c>
      <c r="G56" s="34">
        <f>+F77</f>
        <v>500</v>
      </c>
      <c r="H56" s="34">
        <f t="shared" si="1"/>
        <v>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ht="15.75" x14ac:dyDescent="0.3">
      <c r="A57" s="9"/>
      <c r="B57" s="61"/>
      <c r="C57" s="3"/>
      <c r="D57" s="25"/>
      <c r="E57" s="25"/>
      <c r="F57" s="3"/>
      <c r="G57" s="3"/>
      <c r="H57" s="34">
        <f t="shared" ref="H57" si="2">+G57*E57</f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ht="15.75" x14ac:dyDescent="0.3">
      <c r="A58" s="9"/>
      <c r="B58" s="36">
        <f>+B56/B46</f>
        <v>78.627874999999989</v>
      </c>
      <c r="C58" s="4" t="s">
        <v>66</v>
      </c>
      <c r="D58" s="3"/>
      <c r="E58" s="3"/>
      <c r="F58" s="3"/>
      <c r="G58" s="62" t="s">
        <v>67</v>
      </c>
      <c r="H58" s="34">
        <f>SUM(H47:H57)</f>
        <v>2614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ht="15.75" x14ac:dyDescent="0.3">
      <c r="A59" s="3"/>
      <c r="B59" s="3"/>
      <c r="D59" s="3"/>
      <c r="E59" s="3"/>
      <c r="F59" s="3"/>
      <c r="G59" s="62" t="s">
        <v>84</v>
      </c>
      <c r="H59" s="75">
        <v>1.5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ht="15.75" x14ac:dyDescent="0.3">
      <c r="D60" s="3"/>
      <c r="E60" s="3"/>
      <c r="G60" s="45" t="s">
        <v>69</v>
      </c>
      <c r="H60" s="76">
        <v>1.75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ht="15.75" x14ac:dyDescent="0.3">
      <c r="A61" s="4" t="s">
        <v>68</v>
      </c>
      <c r="B61" s="3"/>
      <c r="C61" s="3"/>
      <c r="E61" s="36"/>
      <c r="G61" s="45" t="s">
        <v>69</v>
      </c>
      <c r="H61" s="76">
        <v>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15.75" x14ac:dyDescent="0.3">
      <c r="A62" s="3"/>
      <c r="B62" s="4" t="s">
        <v>70</v>
      </c>
      <c r="C62" s="29" t="s">
        <v>71</v>
      </c>
      <c r="D62" s="3"/>
      <c r="E62" s="3"/>
      <c r="F62" s="3"/>
      <c r="G62" s="77" t="s">
        <v>73</v>
      </c>
      <c r="H62" s="78">
        <v>2.5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15.75" x14ac:dyDescent="0.3">
      <c r="A63" s="54" t="s">
        <v>72</v>
      </c>
      <c r="B63" s="55"/>
      <c r="C63" s="3"/>
      <c r="D63" s="3"/>
      <c r="E63" s="3"/>
      <c r="F63" s="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15.75" x14ac:dyDescent="0.3">
      <c r="A64" s="55" t="s">
        <v>57</v>
      </c>
      <c r="B64" s="56">
        <f>+E35*C42</f>
        <v>2283.8530000000001</v>
      </c>
      <c r="C64" s="63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15.75" x14ac:dyDescent="0.3">
      <c r="A65" s="55" t="s">
        <v>13</v>
      </c>
      <c r="B65" s="56">
        <f>+H58*H59</f>
        <v>3921</v>
      </c>
      <c r="C65" s="63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ht="15.75" x14ac:dyDescent="0.3">
      <c r="A66" s="55" t="str">
        <f>+A50</f>
        <v>Tabla de suaje</v>
      </c>
      <c r="B66" s="56">
        <f>+B50*H59</f>
        <v>900</v>
      </c>
      <c r="C66" s="63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ht="15.75" x14ac:dyDescent="0.3">
      <c r="A67" s="55" t="str">
        <f>+A51</f>
        <v>Placa HS + G1</v>
      </c>
      <c r="B67" s="56">
        <f>+B51*H59</f>
        <v>1200</v>
      </c>
      <c r="C67" s="63"/>
      <c r="F67" s="64" t="s">
        <v>74</v>
      </c>
      <c r="G67" s="36">
        <f>+B58</f>
        <v>78.627874999999989</v>
      </c>
      <c r="H67" s="65">
        <f>+G67*C44</f>
        <v>10221.623749999999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ht="15.75" x14ac:dyDescent="0.3">
      <c r="A68" s="55" t="str">
        <f t="shared" ref="A68:A70" si="3">+A52</f>
        <v>Refuerzo + fondo</v>
      </c>
      <c r="B68" s="56">
        <f>+B52*H59</f>
        <v>300</v>
      </c>
      <c r="C68" s="63"/>
      <c r="F68" s="64" t="s">
        <v>75</v>
      </c>
      <c r="G68" s="36">
        <f>+C71</f>
        <v>109.99816249999999</v>
      </c>
      <c r="H68" s="65">
        <f>+G68*C44</f>
        <v>14299.761124999999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ht="15.75" x14ac:dyDescent="0.3">
      <c r="A69" s="55" t="str">
        <f t="shared" si="3"/>
        <v>Listón</v>
      </c>
      <c r="B69" s="56">
        <f>+B53*H59</f>
        <v>195</v>
      </c>
      <c r="C69" s="66"/>
      <c r="F69" s="72" t="s">
        <v>76</v>
      </c>
      <c r="G69" s="67">
        <f>+G68-G67</f>
        <v>31.370287500000003</v>
      </c>
      <c r="H69" s="65">
        <f>+G69*C44</f>
        <v>4078.1373750000002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ht="15.75" x14ac:dyDescent="0.3">
      <c r="A70" s="55" t="str">
        <f t="shared" si="3"/>
        <v>Empaque</v>
      </c>
      <c r="B70" s="56">
        <f>+B54*H59</f>
        <v>300</v>
      </c>
      <c r="C70" s="66"/>
      <c r="E70" s="7"/>
      <c r="G70" s="73" t="s">
        <v>83</v>
      </c>
      <c r="H70" s="74">
        <f>+(B71/100)*2.5</f>
        <v>219.99632499999996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ht="16.5" x14ac:dyDescent="0.3">
      <c r="A71" s="54" t="s">
        <v>64</v>
      </c>
      <c r="B71" s="60">
        <f>SUM(B63:B69)</f>
        <v>8799.8529999999992</v>
      </c>
      <c r="C71" s="67">
        <f>+B71/B46</f>
        <v>109.99816249999999</v>
      </c>
      <c r="D71" s="68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ht="15.75" x14ac:dyDescent="0.3"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ht="15.75" x14ac:dyDescent="0.3"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ht="16.5" thickBot="1" x14ac:dyDescent="0.35">
      <c r="A74" s="5" t="s">
        <v>80</v>
      </c>
      <c r="H74"/>
    </row>
    <row r="75" spans="1:23" ht="15.75" x14ac:dyDescent="0.3">
      <c r="A75" s="10" t="s">
        <v>52</v>
      </c>
      <c r="B75" s="11"/>
      <c r="C75" s="11"/>
      <c r="D75" s="11"/>
      <c r="E75" s="11"/>
      <c r="F75" s="11"/>
      <c r="G75" s="12"/>
      <c r="H75"/>
    </row>
    <row r="76" spans="1:23" ht="15.75" x14ac:dyDescent="0.3">
      <c r="A76" s="20">
        <f>+F16</f>
        <v>41.8</v>
      </c>
      <c r="B76" s="21">
        <f>+H16</f>
        <v>48.45</v>
      </c>
      <c r="C76" s="7" t="s">
        <v>54</v>
      </c>
      <c r="D76" s="21" t="s">
        <v>55</v>
      </c>
      <c r="E76" s="7" t="s">
        <v>56</v>
      </c>
      <c r="F76" s="23" t="s">
        <v>58</v>
      </c>
      <c r="G76" s="8"/>
      <c r="H76"/>
    </row>
    <row r="77" spans="1:23" ht="15.75" x14ac:dyDescent="0.3">
      <c r="A77" s="20">
        <f>0.42*0.475*C41</f>
        <v>25.934999999999999</v>
      </c>
      <c r="B77" s="57">
        <v>3.9</v>
      </c>
      <c r="C77" s="21">
        <f>+A77*B77</f>
        <v>101.14649999999999</v>
      </c>
      <c r="D77" s="57">
        <v>0</v>
      </c>
      <c r="E77" s="57">
        <f>+C77+D77</f>
        <v>101.14649999999999</v>
      </c>
      <c r="F77" s="70">
        <v>500</v>
      </c>
      <c r="G77" s="71" t="s">
        <v>79</v>
      </c>
      <c r="H77"/>
    </row>
    <row r="78" spans="1:23" ht="15.75" x14ac:dyDescent="0.3">
      <c r="A78" s="6"/>
      <c r="B78" s="23"/>
      <c r="C78" s="7"/>
      <c r="D78" s="21"/>
      <c r="E78" s="57">
        <f>+E77/8</f>
        <v>12.643312499999999</v>
      </c>
      <c r="F78" s="7"/>
      <c r="G78" s="8"/>
      <c r="H78"/>
      <c r="J78" s="69"/>
    </row>
    <row r="79" spans="1:23" ht="15.75" x14ac:dyDescent="0.3">
      <c r="A79" s="20">
        <f>+A76</f>
        <v>41.8</v>
      </c>
      <c r="B79" s="57">
        <f>+B76</f>
        <v>48.45</v>
      </c>
      <c r="C79" s="21"/>
      <c r="D79" s="57"/>
      <c r="E79" s="57"/>
      <c r="F79" s="23" t="s">
        <v>61</v>
      </c>
      <c r="G79" s="8"/>
      <c r="H79"/>
    </row>
    <row r="80" spans="1:23" ht="15.75" x14ac:dyDescent="0.3">
      <c r="A80" s="20">
        <f>0.42*0.475*C42</f>
        <v>12.967499999999999</v>
      </c>
      <c r="B80" s="57">
        <v>2.2999999999999998</v>
      </c>
      <c r="C80" s="21">
        <f>+A80*B80</f>
        <v>29.825249999999997</v>
      </c>
      <c r="D80" s="57">
        <v>350</v>
      </c>
      <c r="E80" s="57">
        <f>+C80+D80</f>
        <v>379.82524999999998</v>
      </c>
      <c r="F80" s="70">
        <v>1500</v>
      </c>
      <c r="G80" s="71" t="s">
        <v>79</v>
      </c>
      <c r="H80"/>
    </row>
    <row r="81" spans="1:18" ht="16.5" thickBot="1" x14ac:dyDescent="0.35">
      <c r="A81" s="13"/>
      <c r="B81" s="14"/>
      <c r="C81" s="14"/>
      <c r="D81" s="14"/>
      <c r="E81" s="14"/>
      <c r="F81" s="14"/>
      <c r="G81" s="15"/>
      <c r="H81"/>
    </row>
    <row r="82" spans="1:18" ht="15.75" x14ac:dyDescent="0.3">
      <c r="H82"/>
    </row>
    <row r="84" spans="1:18" ht="16.5" x14ac:dyDescent="0.3">
      <c r="J84" s="58"/>
      <c r="K84" s="58"/>
      <c r="L84" s="58"/>
      <c r="M84" s="58"/>
      <c r="N84" s="58"/>
      <c r="O84" s="58"/>
      <c r="P84" s="58"/>
      <c r="Q84" s="58"/>
      <c r="R84" s="58"/>
    </row>
    <row r="85" spans="1:18" ht="16.5" x14ac:dyDescent="0.3">
      <c r="J85" s="58"/>
      <c r="K85" s="58"/>
      <c r="L85" s="58"/>
      <c r="M85" s="58"/>
      <c r="N85" s="58"/>
      <c r="O85" s="58"/>
      <c r="P85" s="58"/>
      <c r="Q85" s="58"/>
      <c r="R85" s="58"/>
    </row>
    <row r="86" spans="1:18" ht="16.5" x14ac:dyDescent="0.3">
      <c r="J86" s="58"/>
      <c r="K86" s="58"/>
      <c r="L86" s="58"/>
      <c r="M86" s="58"/>
      <c r="N86" s="58"/>
      <c r="O86" s="58"/>
      <c r="P86" s="58"/>
      <c r="Q86" s="58"/>
      <c r="R86" s="58"/>
    </row>
    <row r="87" spans="1:18" ht="16.5" x14ac:dyDescent="0.3">
      <c r="J87" s="58"/>
      <c r="K87" s="58"/>
      <c r="L87" s="58"/>
      <c r="M87" s="58"/>
      <c r="N87" s="58"/>
      <c r="O87" s="58"/>
      <c r="P87" s="58"/>
      <c r="Q87" s="58"/>
      <c r="R87" s="58"/>
    </row>
    <row r="88" spans="1:18" ht="16.5" x14ac:dyDescent="0.3">
      <c r="J88" s="58"/>
      <c r="K88" s="58"/>
      <c r="L88" s="58"/>
      <c r="M88" s="58"/>
      <c r="N88" s="58"/>
      <c r="O88" s="58"/>
      <c r="P88" s="58"/>
      <c r="Q88" s="58"/>
      <c r="R88" s="58"/>
    </row>
    <row r="89" spans="1:18" ht="16.5" x14ac:dyDescent="0.3">
      <c r="J89" s="58"/>
      <c r="K89" s="58"/>
      <c r="L89" s="58"/>
      <c r="M89" s="58"/>
      <c r="N89" s="58"/>
      <c r="O89" s="58"/>
      <c r="P89" s="58"/>
      <c r="Q89" s="58"/>
      <c r="R89" s="58"/>
    </row>
    <row r="90" spans="1:18" ht="16.5" x14ac:dyDescent="0.3">
      <c r="J90" s="58"/>
      <c r="K90" s="58"/>
      <c r="L90" s="58"/>
      <c r="M90" s="58"/>
      <c r="N90" s="58"/>
      <c r="O90" s="58"/>
      <c r="P90" s="58"/>
      <c r="Q90" s="58"/>
      <c r="R90" s="58"/>
    </row>
    <row r="91" spans="1:18" ht="16.5" x14ac:dyDescent="0.3">
      <c r="J91" s="58"/>
      <c r="K91" s="58"/>
      <c r="L91" s="58"/>
      <c r="M91" s="58"/>
      <c r="N91" s="58"/>
      <c r="O91" s="58"/>
      <c r="P91" s="58"/>
      <c r="Q91" s="58"/>
      <c r="R91" s="58"/>
    </row>
    <row r="92" spans="1:18" ht="16.5" x14ac:dyDescent="0.3">
      <c r="J92" s="58"/>
      <c r="K92" s="58"/>
      <c r="L92" s="58"/>
      <c r="M92" s="58"/>
      <c r="N92" s="58"/>
      <c r="O92" s="58"/>
      <c r="P92" s="58"/>
      <c r="Q92" s="58"/>
      <c r="R92" s="58"/>
    </row>
    <row r="93" spans="1:18" ht="16.5" x14ac:dyDescent="0.3">
      <c r="J93" s="58"/>
      <c r="K93" s="58"/>
      <c r="L93" s="58"/>
      <c r="M93" s="58"/>
      <c r="N93" s="58"/>
      <c r="O93" s="58"/>
      <c r="P93" s="58"/>
      <c r="Q93" s="58"/>
      <c r="R93" s="58"/>
    </row>
  </sheetData>
  <pageMargins left="0.70866141732283472" right="0.70866141732283472" top="0.74803149606299213" bottom="0.74803149606299213" header="0.31496062992125984" footer="0.31496062992125984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 bolsas </vt:lpstr>
      <vt:lpstr>80 bolsas </vt:lpstr>
    </vt:vector>
  </TitlesOfParts>
  <Company>www.intercambiosvirtuales.org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Empresarial</dc:creator>
  <cp:lastModifiedBy>Ventas-Empresarial</cp:lastModifiedBy>
  <cp:lastPrinted>2017-01-19T00:41:25Z</cp:lastPrinted>
  <dcterms:created xsi:type="dcterms:W3CDTF">2015-04-13T23:38:41Z</dcterms:created>
  <dcterms:modified xsi:type="dcterms:W3CDTF">2017-01-19T00:42:25Z</dcterms:modified>
</cp:coreProperties>
</file>