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-15" windowWidth="20550" windowHeight="4035" activeTab="6"/>
  </bookViews>
  <sheets>
    <sheet name="cartón cajón " sheetId="39" r:id="rId1"/>
    <sheet name="cartón tapa" sheetId="40" r:id="rId2"/>
    <sheet name="eva " sheetId="44" r:id="rId3"/>
    <sheet name="forro cajón INT" sheetId="34" r:id="rId4"/>
    <sheet name="forro cajón EXT" sheetId="42" r:id="rId5"/>
    <sheet name="forro guarda" sheetId="43" r:id="rId6"/>
    <sheet name="forro tapa final" sheetId="38" r:id="rId7"/>
  </sheets>
  <calcPr calcId="145621"/>
</workbook>
</file>

<file path=xl/calcChain.xml><?xml version="1.0" encoding="utf-8"?>
<calcChain xmlns="http://schemas.openxmlformats.org/spreadsheetml/2006/main">
  <c r="E26" i="34" l="1"/>
  <c r="E27" i="34" s="1"/>
  <c r="C26" i="34"/>
  <c r="C27" i="34" s="1"/>
  <c r="E26" i="42"/>
  <c r="E27" i="42" s="1"/>
  <c r="C26" i="42"/>
  <c r="C27" i="42" s="1"/>
  <c r="E26" i="43"/>
  <c r="E27" i="43" s="1"/>
  <c r="C26" i="43"/>
  <c r="C27" i="43" s="1"/>
  <c r="E26" i="38"/>
  <c r="E27" i="38" s="1"/>
  <c r="C26" i="38"/>
  <c r="C27" i="38" s="1"/>
  <c r="B48" i="38" l="1"/>
  <c r="B48" i="43"/>
  <c r="B48" i="42"/>
  <c r="B48" i="34"/>
  <c r="C9" i="38"/>
  <c r="C9" i="43"/>
  <c r="C9" i="42"/>
  <c r="C9" i="34"/>
  <c r="C9" i="44"/>
  <c r="C9" i="40"/>
  <c r="H55" i="44" l="1"/>
  <c r="H54" i="44"/>
  <c r="H53" i="44"/>
  <c r="H52" i="44"/>
  <c r="H51" i="44"/>
  <c r="H50" i="44"/>
  <c r="A69" i="44"/>
  <c r="B68" i="44"/>
  <c r="A68" i="44"/>
  <c r="G54" i="44" l="1"/>
  <c r="G53" i="44"/>
  <c r="M19" i="44"/>
  <c r="B70" i="44"/>
  <c r="A70" i="44"/>
  <c r="H59" i="44"/>
  <c r="H58" i="44"/>
  <c r="H57" i="44"/>
  <c r="H56" i="44"/>
  <c r="H49" i="44"/>
  <c r="H61" i="44" s="1"/>
  <c r="E31" i="44"/>
  <c r="E32" i="44" s="1"/>
  <c r="E34" i="44" s="1"/>
  <c r="E26" i="44"/>
  <c r="E27" i="44" s="1"/>
  <c r="C26" i="44"/>
  <c r="H26" i="44" s="1"/>
  <c r="H25" i="44"/>
  <c r="H27" i="44" s="1"/>
  <c r="F25" i="44"/>
  <c r="B54" i="38"/>
  <c r="H16" i="42"/>
  <c r="F16" i="42"/>
  <c r="H16" i="38"/>
  <c r="F16" i="38"/>
  <c r="E35" i="39"/>
  <c r="F26" i="44" l="1"/>
  <c r="F27" i="44" s="1"/>
  <c r="E35" i="44"/>
  <c r="B67" i="44"/>
  <c r="B51" i="44"/>
  <c r="C27" i="44"/>
  <c r="L70" i="38"/>
  <c r="L71" i="38" s="1"/>
  <c r="L69" i="38"/>
  <c r="L68" i="38"/>
  <c r="L67" i="38"/>
  <c r="M64" i="38"/>
  <c r="M19" i="38"/>
  <c r="K49" i="38"/>
  <c r="L49" i="38"/>
  <c r="L72" i="38" l="1"/>
  <c r="M72" i="38" s="1"/>
  <c r="C78" i="38" s="1"/>
  <c r="M71" i="38"/>
  <c r="F78" i="38" s="1"/>
  <c r="D81" i="38"/>
  <c r="D80" i="38"/>
  <c r="D77" i="38"/>
  <c r="D76" i="38"/>
  <c r="D75" i="38"/>
  <c r="F26" i="38"/>
  <c r="H26" i="38"/>
  <c r="H25" i="38"/>
  <c r="F25" i="38"/>
  <c r="F27" i="38" s="1"/>
  <c r="A71" i="43"/>
  <c r="B70" i="43"/>
  <c r="A70" i="43"/>
  <c r="B69" i="43"/>
  <c r="A69" i="43"/>
  <c r="B68" i="43"/>
  <c r="A68" i="43"/>
  <c r="H59" i="43"/>
  <c r="H58" i="43"/>
  <c r="H57" i="43"/>
  <c r="H56" i="43"/>
  <c r="B71" i="43"/>
  <c r="H55" i="43"/>
  <c r="H54" i="43"/>
  <c r="L53" i="43"/>
  <c r="H52" i="43"/>
  <c r="H51" i="43"/>
  <c r="H50" i="43"/>
  <c r="L49" i="43"/>
  <c r="L52" i="43" s="1"/>
  <c r="K49" i="43"/>
  <c r="K52" i="43" s="1"/>
  <c r="H49" i="43"/>
  <c r="C40" i="43"/>
  <c r="G43" i="43" s="1"/>
  <c r="E31" i="43"/>
  <c r="E32" i="43" s="1"/>
  <c r="E34" i="43" s="1"/>
  <c r="E35" i="43" s="1"/>
  <c r="F26" i="43"/>
  <c r="H25" i="43"/>
  <c r="F25" i="43"/>
  <c r="B56" i="42"/>
  <c r="B71" i="42" s="1"/>
  <c r="H59" i="42"/>
  <c r="H58" i="42"/>
  <c r="H57" i="42"/>
  <c r="H56" i="42"/>
  <c r="H55" i="42"/>
  <c r="H54" i="42"/>
  <c r="L53" i="42"/>
  <c r="H52" i="42"/>
  <c r="H51" i="42"/>
  <c r="H50" i="42"/>
  <c r="L49" i="42"/>
  <c r="L52" i="42" s="1"/>
  <c r="K49" i="42"/>
  <c r="K52" i="42" s="1"/>
  <c r="H49" i="42"/>
  <c r="E31" i="42"/>
  <c r="E32" i="42" s="1"/>
  <c r="E34" i="42" s="1"/>
  <c r="E35" i="42" s="1"/>
  <c r="H25" i="42"/>
  <c r="F25" i="42"/>
  <c r="L53" i="34"/>
  <c r="H52" i="40"/>
  <c r="C41" i="43" l="1"/>
  <c r="K50" i="43" s="1"/>
  <c r="M50" i="43" s="1"/>
  <c r="O50" i="43" s="1"/>
  <c r="H27" i="38"/>
  <c r="H26" i="43"/>
  <c r="H27" i="43" s="1"/>
  <c r="F27" i="43"/>
  <c r="G44" i="43"/>
  <c r="C42" i="43"/>
  <c r="B73" i="38"/>
  <c r="B55" i="38"/>
  <c r="B70" i="38" s="1"/>
  <c r="B69" i="38"/>
  <c r="K53" i="43" l="1"/>
  <c r="M53" i="43" s="1"/>
  <c r="O53" i="43" s="1"/>
  <c r="G53" i="43" s="1"/>
  <c r="H53" i="43" s="1"/>
  <c r="H61" i="43" s="1"/>
  <c r="B67" i="43" s="1"/>
  <c r="C46" i="43"/>
  <c r="C43" i="43"/>
  <c r="B66" i="43"/>
  <c r="B50" i="43"/>
  <c r="B73" i="43" l="1"/>
  <c r="C73" i="43" s="1"/>
  <c r="B51" i="43"/>
  <c r="Q21" i="43"/>
  <c r="B58" i="43"/>
  <c r="B60" i="43" s="1"/>
  <c r="B68" i="38"/>
  <c r="C40" i="34"/>
  <c r="C41" i="34" s="1"/>
  <c r="K53" i="34" s="1"/>
  <c r="C40" i="42"/>
  <c r="C41" i="42" s="1"/>
  <c r="C40" i="38"/>
  <c r="I52" i="43" l="1"/>
  <c r="E63" i="43"/>
  <c r="D65" i="43"/>
  <c r="C41" i="38"/>
  <c r="G43" i="38"/>
  <c r="C42" i="38"/>
  <c r="K50" i="38"/>
  <c r="M50" i="38" s="1"/>
  <c r="O50" i="38" s="1"/>
  <c r="C42" i="42"/>
  <c r="C43" i="42" s="1"/>
  <c r="K53" i="42"/>
  <c r="M53" i="42" s="1"/>
  <c r="O53" i="42" s="1"/>
  <c r="G53" i="42" s="1"/>
  <c r="H53" i="42" s="1"/>
  <c r="K50" i="42"/>
  <c r="M50" i="42" s="1"/>
  <c r="O50" i="42" s="1"/>
  <c r="H69" i="43"/>
  <c r="I69" i="43" s="1"/>
  <c r="F75" i="38"/>
  <c r="H70" i="43"/>
  <c r="I70" i="43" s="1"/>
  <c r="C75" i="38"/>
  <c r="C42" i="34"/>
  <c r="C43" i="34" s="1"/>
  <c r="H71" i="43"/>
  <c r="I71" i="43" s="1"/>
  <c r="C43" i="38"/>
  <c r="L52" i="38"/>
  <c r="K52" i="38"/>
  <c r="K50" i="34"/>
  <c r="A71" i="42"/>
  <c r="B70" i="42"/>
  <c r="A70" i="42"/>
  <c r="B69" i="42"/>
  <c r="A69" i="42"/>
  <c r="B68" i="42"/>
  <c r="A68" i="42"/>
  <c r="G43" i="42"/>
  <c r="H26" i="42"/>
  <c r="B71" i="34"/>
  <c r="L49" i="34"/>
  <c r="L52" i="34" s="1"/>
  <c r="K49" i="34"/>
  <c r="K52" i="34" s="1"/>
  <c r="H61" i="42" l="1"/>
  <c r="H27" i="42"/>
  <c r="G44" i="42"/>
  <c r="F26" i="42"/>
  <c r="F27" i="42" s="1"/>
  <c r="B50" i="42"/>
  <c r="B51" i="42" l="1"/>
  <c r="B67" i="42"/>
  <c r="Q21" i="42"/>
  <c r="B66" i="42"/>
  <c r="B58" i="42"/>
  <c r="B60" i="42" s="1"/>
  <c r="F76" i="38" s="1"/>
  <c r="C46" i="42"/>
  <c r="B73" i="42" l="1"/>
  <c r="C73" i="42" s="1"/>
  <c r="C76" i="38" s="1"/>
  <c r="I52" i="42" l="1"/>
  <c r="H69" i="42"/>
  <c r="I69" i="42" s="1"/>
  <c r="D65" i="42"/>
  <c r="E63" i="42"/>
  <c r="H70" i="42" l="1"/>
  <c r="I70" i="42" s="1"/>
  <c r="H71" i="42" l="1"/>
  <c r="I71" i="42" s="1"/>
  <c r="H50" i="34" l="1"/>
  <c r="G43" i="34"/>
  <c r="B48" i="40"/>
  <c r="H50" i="38"/>
  <c r="H58" i="38"/>
  <c r="H56" i="38"/>
  <c r="B68" i="34"/>
  <c r="E31" i="34"/>
  <c r="E32" i="34" s="1"/>
  <c r="E34" i="34" s="1"/>
  <c r="E35" i="34" s="1"/>
  <c r="H49" i="34"/>
  <c r="H52" i="34"/>
  <c r="H58" i="34"/>
  <c r="C40" i="39"/>
  <c r="C41" i="39" s="1"/>
  <c r="G44" i="39" s="1"/>
  <c r="E31" i="38"/>
  <c r="E32" i="38" s="1"/>
  <c r="E34" i="38" s="1"/>
  <c r="E35" i="38" s="1"/>
  <c r="H49" i="38"/>
  <c r="H55" i="38"/>
  <c r="H51" i="38"/>
  <c r="H52" i="38"/>
  <c r="H53" i="38"/>
  <c r="H54" i="38"/>
  <c r="H57" i="38"/>
  <c r="H59" i="38"/>
  <c r="B72" i="38"/>
  <c r="A72" i="38"/>
  <c r="A70" i="38"/>
  <c r="A69" i="38"/>
  <c r="A73" i="38"/>
  <c r="A68" i="38"/>
  <c r="A68" i="34"/>
  <c r="E31" i="40"/>
  <c r="E32" i="40" s="1"/>
  <c r="E34" i="40" s="1"/>
  <c r="E35" i="40" s="1"/>
  <c r="H49" i="40"/>
  <c r="H50" i="40"/>
  <c r="H51" i="40"/>
  <c r="H53" i="40"/>
  <c r="H54" i="40"/>
  <c r="H55" i="40"/>
  <c r="H56" i="40"/>
  <c r="H57" i="40"/>
  <c r="H58" i="40"/>
  <c r="H59" i="40"/>
  <c r="B68" i="40"/>
  <c r="B69" i="40"/>
  <c r="B70" i="40"/>
  <c r="A70" i="40"/>
  <c r="A69" i="40"/>
  <c r="A68" i="40"/>
  <c r="H25" i="40"/>
  <c r="C26" i="40"/>
  <c r="H26" i="40" s="1"/>
  <c r="H27" i="40" s="1"/>
  <c r="F25" i="40"/>
  <c r="E26" i="40"/>
  <c r="E27" i="40" s="1"/>
  <c r="E31" i="39"/>
  <c r="E32" i="39" s="1"/>
  <c r="E34" i="39" s="1"/>
  <c r="H49" i="39"/>
  <c r="H50" i="39"/>
  <c r="H51" i="39"/>
  <c r="H52" i="39"/>
  <c r="H53" i="39"/>
  <c r="H54" i="39"/>
  <c r="H55" i="39"/>
  <c r="H56" i="39"/>
  <c r="H57" i="39"/>
  <c r="H58" i="39"/>
  <c r="H59" i="39"/>
  <c r="H61" i="39"/>
  <c r="Q21" i="39" s="1"/>
  <c r="B68" i="39"/>
  <c r="B69" i="39"/>
  <c r="B70" i="39"/>
  <c r="A70" i="39"/>
  <c r="A69" i="39"/>
  <c r="A68" i="39"/>
  <c r="H25" i="39"/>
  <c r="C26" i="39"/>
  <c r="H26" i="39" s="1"/>
  <c r="H27" i="39" s="1"/>
  <c r="F25" i="39"/>
  <c r="E26" i="39"/>
  <c r="F26" i="39" s="1"/>
  <c r="H51" i="34"/>
  <c r="H54" i="34"/>
  <c r="H55" i="34"/>
  <c r="H56" i="34"/>
  <c r="H57" i="34"/>
  <c r="H59" i="34"/>
  <c r="B69" i="34"/>
  <c r="B70" i="34"/>
  <c r="A71" i="34"/>
  <c r="A70" i="34"/>
  <c r="A69" i="34"/>
  <c r="H25" i="34"/>
  <c r="H26" i="34"/>
  <c r="F25" i="34"/>
  <c r="C40" i="40" l="1"/>
  <c r="C41" i="40" s="1"/>
  <c r="C42" i="40" s="1"/>
  <c r="C48" i="44"/>
  <c r="B48" i="44" s="1"/>
  <c r="E27" i="39"/>
  <c r="F27" i="39"/>
  <c r="H61" i="40"/>
  <c r="B67" i="40" s="1"/>
  <c r="C27" i="39"/>
  <c r="B51" i="39"/>
  <c r="B67" i="39"/>
  <c r="G43" i="39"/>
  <c r="G43" i="40"/>
  <c r="F26" i="40"/>
  <c r="F27" i="40" s="1"/>
  <c r="C27" i="40"/>
  <c r="H61" i="38"/>
  <c r="K53" i="38"/>
  <c r="M53" i="38" s="1"/>
  <c r="O53" i="38" s="1"/>
  <c r="G44" i="38"/>
  <c r="M53" i="34"/>
  <c r="O53" i="34" s="1"/>
  <c r="G53" i="34" s="1"/>
  <c r="H53" i="34" s="1"/>
  <c r="H61" i="34" s="1"/>
  <c r="M50" i="34"/>
  <c r="O50" i="34" s="1"/>
  <c r="G44" i="34"/>
  <c r="F26" i="34"/>
  <c r="F27" i="34" s="1"/>
  <c r="H27" i="34"/>
  <c r="C42" i="39"/>
  <c r="G44" i="40" l="1"/>
  <c r="C40" i="44"/>
  <c r="B54" i="44"/>
  <c r="B69" i="44" s="1"/>
  <c r="Q21" i="40"/>
  <c r="B51" i="40"/>
  <c r="B51" i="34"/>
  <c r="B67" i="34"/>
  <c r="B67" i="38"/>
  <c r="B51" i="38"/>
  <c r="B50" i="38"/>
  <c r="C46" i="38"/>
  <c r="B66" i="38"/>
  <c r="C46" i="34"/>
  <c r="B66" i="34"/>
  <c r="B50" i="34"/>
  <c r="C50" i="34" s="1"/>
  <c r="Q21" i="34"/>
  <c r="B66" i="40"/>
  <c r="B72" i="40" s="1"/>
  <c r="I52" i="40" s="1"/>
  <c r="B50" i="40"/>
  <c r="C46" i="40"/>
  <c r="B50" i="39"/>
  <c r="B58" i="39" s="1"/>
  <c r="B60" i="39" s="1"/>
  <c r="F81" i="38" s="1"/>
  <c r="C46" i="39"/>
  <c r="B66" i="39"/>
  <c r="B72" i="39" s="1"/>
  <c r="I52" i="39" s="1"/>
  <c r="G43" i="44" l="1"/>
  <c r="C41" i="44"/>
  <c r="B58" i="40"/>
  <c r="B60" i="40" s="1"/>
  <c r="F80" i="38" s="1"/>
  <c r="H68" i="39"/>
  <c r="I68" i="39" s="1"/>
  <c r="B74" i="38"/>
  <c r="B58" i="38"/>
  <c r="B60" i="38" s="1"/>
  <c r="F74" i="38" s="1"/>
  <c r="B73" i="34"/>
  <c r="B58" i="34"/>
  <c r="B60" i="34" s="1"/>
  <c r="F77" i="38" s="1"/>
  <c r="C72" i="40"/>
  <c r="C80" i="38" s="1"/>
  <c r="E63" i="40"/>
  <c r="D65" i="40"/>
  <c r="C72" i="39"/>
  <c r="C81" i="38" s="1"/>
  <c r="D65" i="39"/>
  <c r="E63" i="39"/>
  <c r="C42" i="44" l="1"/>
  <c r="G44" i="44"/>
  <c r="H68" i="40"/>
  <c r="I68" i="40" s="1"/>
  <c r="C74" i="38"/>
  <c r="H71" i="38" s="1"/>
  <c r="I52" i="38"/>
  <c r="I52" i="34"/>
  <c r="C73" i="34"/>
  <c r="C77" i="38" s="1"/>
  <c r="H70" i="38"/>
  <c r="I70" i="38" s="1"/>
  <c r="E63" i="34"/>
  <c r="D65" i="38"/>
  <c r="E63" i="38"/>
  <c r="D65" i="34"/>
  <c r="H69" i="40"/>
  <c r="H69" i="39"/>
  <c r="I69" i="39" s="1"/>
  <c r="B50" i="44" l="1"/>
  <c r="B58" i="44" s="1"/>
  <c r="B60" i="44" s="1"/>
  <c r="C46" i="44"/>
  <c r="B66" i="44"/>
  <c r="B72" i="44" s="1"/>
  <c r="H69" i="34"/>
  <c r="I69" i="34" s="1"/>
  <c r="H72" i="38"/>
  <c r="I72" i="38" s="1"/>
  <c r="I71" i="38"/>
  <c r="H70" i="34"/>
  <c r="I70" i="34" s="1"/>
  <c r="H70" i="40"/>
  <c r="I70" i="40" s="1"/>
  <c r="I69" i="40"/>
  <c r="H70" i="39"/>
  <c r="I70" i="39" s="1"/>
  <c r="C72" i="44" l="1"/>
  <c r="I52" i="44"/>
  <c r="D65" i="44"/>
  <c r="F79" i="38"/>
  <c r="F82" i="38" s="1"/>
  <c r="G82" i="38" s="1"/>
  <c r="H68" i="44"/>
  <c r="I68" i="44" s="1"/>
  <c r="H71" i="34"/>
  <c r="I71" i="34" s="1"/>
  <c r="C79" i="38" l="1"/>
  <c r="C82" i="38" s="1"/>
  <c r="H69" i="44"/>
  <c r="A82" i="38" l="1"/>
  <c r="I69" i="44"/>
  <c r="H70" i="44"/>
  <c r="I70" i="44" s="1"/>
  <c r="I73" i="38"/>
  <c r="I82" i="38"/>
</calcChain>
</file>

<file path=xl/sharedStrings.xml><?xml version="1.0" encoding="utf-8"?>
<sst xmlns="http://schemas.openxmlformats.org/spreadsheetml/2006/main" count="1322" uniqueCount="207">
  <si>
    <t>FICHA TECNICA</t>
  </si>
  <si>
    <t>Observaciones</t>
  </si>
  <si>
    <t>Parte 1</t>
  </si>
  <si>
    <t xml:space="preserve">Material </t>
  </si>
  <si>
    <t>Presupuesto</t>
  </si>
  <si>
    <t>Elabora</t>
  </si>
  <si>
    <t>Lourdes Velasco</t>
  </si>
  <si>
    <t>Color</t>
  </si>
  <si>
    <t xml:space="preserve">Tamaño final </t>
  </si>
  <si>
    <t>Tamaño extendido</t>
  </si>
  <si>
    <t xml:space="preserve">Ancho </t>
  </si>
  <si>
    <t>Fecha</t>
  </si>
  <si>
    <t>ODT</t>
  </si>
  <si>
    <t xml:space="preserve">Alto </t>
  </si>
  <si>
    <t xml:space="preserve">Largo </t>
  </si>
  <si>
    <t>Cliente</t>
  </si>
  <si>
    <t xml:space="preserve">Grafico </t>
  </si>
  <si>
    <t>Proyecto</t>
  </si>
  <si>
    <t>Descripción</t>
  </si>
  <si>
    <t xml:space="preserve">Frente </t>
  </si>
  <si>
    <t>Vuelta</t>
  </si>
  <si>
    <t>Impresión</t>
  </si>
  <si>
    <t xml:space="preserve">Formato de impresión </t>
  </si>
  <si>
    <t>Papel:</t>
  </si>
  <si>
    <t xml:space="preserve">Color </t>
  </si>
  <si>
    <t xml:space="preserve">Tamaños o paginas por pliego </t>
  </si>
  <si>
    <t xml:space="preserve">Tipo de impresión </t>
  </si>
  <si>
    <t>Serigrafía</t>
  </si>
  <si>
    <t>Medida pliego</t>
  </si>
  <si>
    <t xml:space="preserve">X </t>
  </si>
  <si>
    <t>Tintas</t>
  </si>
  <si>
    <t>1 tinta</t>
  </si>
  <si>
    <t>Tamaño Extendido</t>
  </si>
  <si>
    <t>Tiros a imprimir</t>
  </si>
  <si>
    <t xml:space="preserve">Salen por lado </t>
  </si>
  <si>
    <t>Cantidad pzas finales</t>
  </si>
  <si>
    <t xml:space="preserve">Tamaños por pliego </t>
  </si>
  <si>
    <t>* calculo manual</t>
  </si>
  <si>
    <t xml:space="preserve">Procesos adicionales </t>
  </si>
  <si>
    <t>Proveedor:</t>
  </si>
  <si>
    <t>Precio Lista</t>
  </si>
  <si>
    <t>Monto desc.</t>
  </si>
  <si>
    <t xml:space="preserve">Monto descuento </t>
  </si>
  <si>
    <t>Suaje</t>
  </si>
  <si>
    <t>Costo  a Historias en Papel</t>
  </si>
  <si>
    <t>Tabla de suaje</t>
  </si>
  <si>
    <t>Original</t>
  </si>
  <si>
    <t>Copia</t>
  </si>
  <si>
    <t xml:space="preserve">Grabado </t>
  </si>
  <si>
    <t>costo de compra</t>
  </si>
  <si>
    <t xml:space="preserve">Placa de grabado </t>
  </si>
  <si>
    <t>precio de venta</t>
  </si>
  <si>
    <t>Hot stamping</t>
  </si>
  <si>
    <t>Placa de Hot Stamping</t>
  </si>
  <si>
    <t>Nota p/offset</t>
  </si>
  <si>
    <t xml:space="preserve">500 piezas siempre de sobrante para correr, </t>
  </si>
  <si>
    <t>Barniz Máquina</t>
  </si>
  <si>
    <t>Tamaños por pliego</t>
  </si>
  <si>
    <t>* manual</t>
  </si>
  <si>
    <t xml:space="preserve">aun cuando sean menos de 100 tiros. </t>
  </si>
  <si>
    <t>Barniz uv mate plasta</t>
  </si>
  <si>
    <t>Para correr</t>
  </si>
  <si>
    <t>Barniz uv brillante plasta</t>
  </si>
  <si>
    <t xml:space="preserve">Tamaños requeridos </t>
  </si>
  <si>
    <t>Formato impresión</t>
  </si>
  <si>
    <t>Barniz uv mate registro</t>
  </si>
  <si>
    <t xml:space="preserve">Tamaños a correr </t>
  </si>
  <si>
    <t>Salen por tamaño</t>
  </si>
  <si>
    <t>Barniz uv brillante registro</t>
  </si>
  <si>
    <t>Pliegos Requeridos</t>
  </si>
  <si>
    <t>Cientos a imprimir</t>
  </si>
  <si>
    <t>Laminado frente</t>
  </si>
  <si>
    <t>Millares a imprimir</t>
  </si>
  <si>
    <t>laminado vuelta</t>
  </si>
  <si>
    <t>Cant. Pzas.</t>
  </si>
  <si>
    <t>Grapa a caballo</t>
  </si>
  <si>
    <t>Cocido</t>
  </si>
  <si>
    <t>Tamaños en Total</t>
  </si>
  <si>
    <t>Wire ´o</t>
  </si>
  <si>
    <t>tintas</t>
  </si>
  <si>
    <t>millares a imp</t>
  </si>
  <si>
    <t>concepto</t>
  </si>
  <si>
    <t>$ Millar</t>
  </si>
  <si>
    <t>total</t>
  </si>
  <si>
    <t xml:space="preserve">Costos </t>
  </si>
  <si>
    <t>laminas</t>
  </si>
  <si>
    <t>Papel</t>
  </si>
  <si>
    <t>pegado</t>
  </si>
  <si>
    <t xml:space="preserve">Colocar liston </t>
  </si>
  <si>
    <t>Partes Adiconales</t>
  </si>
  <si>
    <t>Total</t>
  </si>
  <si>
    <t>Laminado</t>
  </si>
  <si>
    <t xml:space="preserve">Producto </t>
  </si>
  <si>
    <t>costo unitario</t>
  </si>
  <si>
    <t xml:space="preserve">Costo proceso </t>
  </si>
  <si>
    <t xml:space="preserve">Porcentaje Despacho </t>
  </si>
  <si>
    <t>Tamaño Final</t>
  </si>
  <si>
    <t>PRECIO DE VENTA FINAL</t>
  </si>
  <si>
    <t>Porcentaje Final</t>
  </si>
  <si>
    <t xml:space="preserve">Presentación </t>
  </si>
  <si>
    <t xml:space="preserve">Importe total </t>
  </si>
  <si>
    <t xml:space="preserve">Unitario </t>
  </si>
  <si>
    <t>Tamaños o medidas necesarias</t>
  </si>
  <si>
    <t>Cantidad a comprar</t>
  </si>
  <si>
    <t>Precio</t>
  </si>
  <si>
    <t>Rollos necesarios</t>
  </si>
  <si>
    <t xml:space="preserve">Precio por </t>
  </si>
  <si>
    <t xml:space="preserve">rollo </t>
  </si>
  <si>
    <t xml:space="preserve">Precio por pza. </t>
  </si>
  <si>
    <t>Bolsa</t>
  </si>
  <si>
    <t>Precio por tamaño</t>
  </si>
  <si>
    <t>Costo</t>
  </si>
  <si>
    <t>Importe de la compra</t>
  </si>
  <si>
    <t>Precio final</t>
  </si>
  <si>
    <t>Utilidad</t>
  </si>
  <si>
    <t xml:space="preserve">Costo </t>
  </si>
  <si>
    <t>Ganancia %</t>
  </si>
  <si>
    <t xml:space="preserve">Precio </t>
  </si>
  <si>
    <t>Total Piezas</t>
  </si>
  <si>
    <t>Tinta F</t>
  </si>
  <si>
    <t>arreglo suaje</t>
  </si>
  <si>
    <t>suajado</t>
  </si>
  <si>
    <t>Urgencia</t>
  </si>
  <si>
    <t>X</t>
  </si>
  <si>
    <t>por tamaño</t>
  </si>
  <si>
    <t>Tinta MET</t>
  </si>
  <si>
    <t>Placas</t>
  </si>
  <si>
    <t>Mensajeria</t>
  </si>
  <si>
    <t>Listón</t>
  </si>
  <si>
    <t>Tamaño extendido papel</t>
  </si>
  <si>
    <t>LUMEN</t>
  </si>
  <si>
    <t>Imp Fte</t>
  </si>
  <si>
    <t>Imp Vta</t>
  </si>
  <si>
    <t>Cantidad de piezas a imp.</t>
  </si>
  <si>
    <t xml:space="preserve">Cajón </t>
  </si>
  <si>
    <t>cartoné</t>
  </si>
  <si>
    <t>gris</t>
  </si>
  <si>
    <t>#5</t>
  </si>
  <si>
    <t>Placas HS</t>
  </si>
  <si>
    <t>Arreglo HS</t>
  </si>
  <si>
    <t>Encuadernación</t>
  </si>
  <si>
    <t>Imán</t>
  </si>
  <si>
    <t xml:space="preserve">tapa con imán para cierre </t>
  </si>
  <si>
    <t>corte</t>
  </si>
  <si>
    <t>TOTAL</t>
  </si>
  <si>
    <t>Area</t>
  </si>
  <si>
    <t>area + cantidad de hojas</t>
  </si>
  <si>
    <t>arreglo</t>
  </si>
  <si>
    <t>total a pagar</t>
  </si>
  <si>
    <t>minimo 500.00</t>
  </si>
  <si>
    <t xml:space="preserve">laminado mate </t>
  </si>
  <si>
    <t>minimo 1500.00</t>
  </si>
  <si>
    <t>uv brillante a registro</t>
  </si>
  <si>
    <t xml:space="preserve">forro </t>
  </si>
  <si>
    <t>Cartón Gris</t>
  </si>
  <si>
    <t xml:space="preserve">forrado en papel importación </t>
  </si>
  <si>
    <t>Rainbow</t>
  </si>
  <si>
    <t>empalme</t>
  </si>
  <si>
    <t>cartón cajón</t>
  </si>
  <si>
    <t>cartón tapa</t>
  </si>
  <si>
    <t>forro cajón INT</t>
  </si>
  <si>
    <t>forro guarda</t>
  </si>
  <si>
    <t>Arreglo</t>
  </si>
  <si>
    <t>Empaque</t>
  </si>
  <si>
    <t>forro cajón EXT</t>
  </si>
  <si>
    <t>Comisiones</t>
  </si>
  <si>
    <t>Cantidad</t>
  </si>
  <si>
    <t xml:space="preserve">Cientos </t>
  </si>
  <si>
    <t>Tinta 1</t>
  </si>
  <si>
    <t>Tinta 2</t>
  </si>
  <si>
    <t xml:space="preserve">Tamaños Piezas </t>
  </si>
  <si>
    <t xml:space="preserve">Unidad </t>
  </si>
  <si>
    <t>X Area</t>
  </si>
  <si>
    <t>Arreglo Suaje</t>
  </si>
  <si>
    <t>millar</t>
  </si>
  <si>
    <t>Suajado</t>
  </si>
  <si>
    <t>ciento</t>
  </si>
  <si>
    <t>Cosido</t>
  </si>
  <si>
    <t>LAMINADOS</t>
  </si>
  <si>
    <t>Ojillo Metálico</t>
  </si>
  <si>
    <t>Negro</t>
  </si>
  <si>
    <t>mt</t>
  </si>
  <si>
    <t>Precio por Paquete</t>
  </si>
  <si>
    <t>Esquineros</t>
  </si>
  <si>
    <t xml:space="preserve">Rainbow </t>
  </si>
  <si>
    <t>* MT</t>
  </si>
  <si>
    <t>Colocado</t>
  </si>
  <si>
    <t>Maquila Armado</t>
  </si>
  <si>
    <t>TT Costo</t>
  </si>
  <si>
    <t>TT Utilidad</t>
  </si>
  <si>
    <t>Unitario</t>
  </si>
  <si>
    <t>Esquineros + Maquila</t>
  </si>
  <si>
    <t>Venta</t>
  </si>
  <si>
    <t>tamaño extendido 36 X 56 cm.</t>
  </si>
  <si>
    <t>Vinos Wagner</t>
  </si>
  <si>
    <t>Cartera</t>
  </si>
  <si>
    <t>tamaño extendido 36 X 32 cm.</t>
  </si>
  <si>
    <t xml:space="preserve">Caja 1 Botella Almeja </t>
  </si>
  <si>
    <t>tamaño 12 X 32 X 12 cm.</t>
  </si>
  <si>
    <t>impreso a 1 tinta serigrafía  +</t>
  </si>
  <si>
    <t xml:space="preserve">eva para sujetar botellas </t>
  </si>
  <si>
    <t>Eva</t>
  </si>
  <si>
    <t>Negra 12 mm</t>
  </si>
  <si>
    <t>eva</t>
  </si>
  <si>
    <t>Envio</t>
  </si>
  <si>
    <t>Villatoro</t>
  </si>
  <si>
    <t>27 de septiembre de 2016.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</si>
</sst>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0.0"/>
    <numFmt numFmtId="165" formatCode="0.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b/>
      <sz val="10"/>
      <color theme="1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b/>
      <sz val="12"/>
      <color rgb="FFFF0000"/>
      <name val="Century Gothic"/>
      <family val="2"/>
    </font>
    <font>
      <b/>
      <sz val="9"/>
      <color rgb="FFFF0000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b/>
      <sz val="8"/>
      <color rgb="FFFF0000"/>
      <name val="Century Gothic"/>
      <family val="2"/>
    </font>
    <font>
      <sz val="8"/>
      <color rgb="FFFF0000"/>
      <name val="Century Gothic"/>
      <family val="2"/>
    </font>
    <font>
      <b/>
      <sz val="9"/>
      <color theme="0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theme="0" tint="-0.34998626667073579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5" borderId="22" applyNumberFormat="0" applyAlignment="0" applyProtection="0"/>
    <xf numFmtId="0" fontId="16" fillId="6" borderId="23" applyNumberFormat="0" applyAlignment="0" applyProtection="0"/>
    <xf numFmtId="0" fontId="17" fillId="7" borderId="0" applyNumberFormat="0" applyBorder="0" applyAlignment="0" applyProtection="0"/>
    <xf numFmtId="0" fontId="18" fillId="0" borderId="24" applyNumberFormat="0" applyFill="0" applyAlignment="0" applyProtection="0"/>
    <xf numFmtId="0" fontId="19" fillId="0" borderId="25" applyNumberFormat="0" applyFill="0" applyAlignment="0" applyProtection="0"/>
    <xf numFmtId="0" fontId="20" fillId="0" borderId="26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0"/>
    <xf numFmtId="0" fontId="22" fillId="8" borderId="27" applyNumberFormat="0" applyFont="0" applyAlignment="0" applyProtection="0"/>
  </cellStyleXfs>
  <cellXfs count="14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Border="1"/>
    <xf numFmtId="0" fontId="4" fillId="0" borderId="0" xfId="0" applyFont="1" applyFill="1"/>
    <xf numFmtId="0" fontId="5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0" borderId="0" xfId="0" applyFont="1" applyFill="1" applyBorder="1"/>
    <xf numFmtId="2" fontId="2" fillId="0" borderId="0" xfId="0" applyNumberFormat="1" applyFont="1" applyBorder="1"/>
    <xf numFmtId="0" fontId="5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2" fontId="5" fillId="2" borderId="0" xfId="0" applyNumberFormat="1" applyFont="1" applyFill="1" applyBorder="1" applyAlignment="1">
      <alignment horizontal="left"/>
    </xf>
    <xf numFmtId="2" fontId="4" fillId="2" borderId="0" xfId="0" applyNumberFormat="1" applyFont="1" applyFill="1"/>
    <xf numFmtId="2" fontId="2" fillId="0" borderId="0" xfId="0" applyNumberFormat="1" applyFont="1"/>
    <xf numFmtId="0" fontId="7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8" fillId="0" borderId="0" xfId="0" applyNumberFormat="1" applyFont="1" applyAlignment="1"/>
    <xf numFmtId="0" fontId="2" fillId="0" borderId="0" xfId="0" applyFont="1" applyAlignment="1">
      <alignment horizontal="righ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0" fontId="2" fillId="0" borderId="11" xfId="0" applyFont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5" fillId="0" borderId="0" xfId="1" applyFont="1" applyAlignment="1">
      <alignment horizontal="center"/>
    </xf>
    <xf numFmtId="0" fontId="2" fillId="0" borderId="14" xfId="0" applyFont="1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44" fontId="4" fillId="0" borderId="0" xfId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8" fillId="0" borderId="0" xfId="0" applyFont="1"/>
    <xf numFmtId="0" fontId="5" fillId="2" borderId="0" xfId="0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0" fontId="2" fillId="0" borderId="17" xfId="0" applyFont="1" applyBorder="1"/>
    <xf numFmtId="0" fontId="4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0" borderId="15" xfId="0" applyFont="1" applyBorder="1"/>
    <xf numFmtId="0" fontId="4" fillId="0" borderId="15" xfId="0" applyFont="1" applyBorder="1"/>
    <xf numFmtId="2" fontId="4" fillId="0" borderId="15" xfId="0" applyNumberFormat="1" applyFont="1" applyBorder="1" applyAlignment="1">
      <alignment horizontal="center"/>
    </xf>
    <xf numFmtId="0" fontId="10" fillId="0" borderId="0" xfId="0" applyFont="1"/>
    <xf numFmtId="0" fontId="2" fillId="0" borderId="15" xfId="0" applyFont="1" applyBorder="1"/>
    <xf numFmtId="2" fontId="5" fillId="0" borderId="15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2" fillId="0" borderId="20" xfId="0" applyFont="1" applyBorder="1"/>
    <xf numFmtId="0" fontId="2" fillId="0" borderId="21" xfId="0" applyFont="1" applyBorder="1"/>
    <xf numFmtId="0" fontId="6" fillId="0" borderId="0" xfId="0" applyFont="1" applyAlignment="1">
      <alignment horizontal="right"/>
    </xf>
    <xf numFmtId="9" fontId="2" fillId="0" borderId="0" xfId="0" applyNumberFormat="1" applyFont="1"/>
    <xf numFmtId="0" fontId="2" fillId="2" borderId="20" xfId="0" applyFont="1" applyFill="1" applyBorder="1" applyAlignment="1">
      <alignment horizontal="right"/>
    </xf>
    <xf numFmtId="0" fontId="8" fillId="0" borderId="20" xfId="0" applyFont="1" applyBorder="1" applyAlignment="1">
      <alignment horizontal="right"/>
    </xf>
    <xf numFmtId="0" fontId="2" fillId="0" borderId="20" xfId="0" applyFont="1" applyBorder="1" applyAlignment="1">
      <alignment horizontal="right"/>
    </xf>
    <xf numFmtId="2" fontId="4" fillId="0" borderId="0" xfId="0" applyNumberFormat="1" applyFont="1" applyAlignment="1">
      <alignment horizontal="left"/>
    </xf>
    <xf numFmtId="2" fontId="2" fillId="2" borderId="20" xfId="0" applyNumberFormat="1" applyFont="1" applyFill="1" applyBorder="1" applyAlignment="1">
      <alignment horizontal="right"/>
    </xf>
    <xf numFmtId="165" fontId="2" fillId="2" borderId="2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0" fontId="6" fillId="0" borderId="20" xfId="0" applyFont="1" applyBorder="1" applyAlignment="1">
      <alignment horizontal="right"/>
    </xf>
    <xf numFmtId="2" fontId="2" fillId="0" borderId="0" xfId="0" applyNumberFormat="1" applyFont="1" applyAlignment="1">
      <alignment horizontal="left"/>
    </xf>
    <xf numFmtId="0" fontId="2" fillId="0" borderId="20" xfId="0" applyFont="1" applyBorder="1" applyAlignment="1">
      <alignment horizontal="center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2" fontId="5" fillId="4" borderId="10" xfId="0" applyNumberFormat="1" applyFont="1" applyFill="1" applyBorder="1" applyAlignment="1">
      <alignment horizontal="center"/>
    </xf>
    <xf numFmtId="2" fontId="12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left"/>
    </xf>
    <xf numFmtId="0" fontId="13" fillId="0" borderId="0" xfId="0" applyFont="1"/>
    <xf numFmtId="0" fontId="6" fillId="0" borderId="4" xfId="0" applyFont="1" applyBorder="1"/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Border="1"/>
    <xf numFmtId="0" fontId="11" fillId="0" borderId="0" xfId="0" applyFont="1" applyBorder="1"/>
    <xf numFmtId="0" fontId="11" fillId="0" borderId="0" xfId="0" applyFont="1" applyBorder="1" applyAlignment="1">
      <alignment horizontal="center"/>
    </xf>
    <xf numFmtId="0" fontId="6" fillId="0" borderId="4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9" fontId="6" fillId="0" borderId="0" xfId="0" applyNumberFormat="1" applyFont="1"/>
    <xf numFmtId="2" fontId="2" fillId="0" borderId="0" xfId="0" applyNumberFormat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2" fontId="6" fillId="0" borderId="0" xfId="0" applyNumberFormat="1" applyFont="1" applyBorder="1" applyAlignment="1">
      <alignment horizontal="center"/>
    </xf>
    <xf numFmtId="44" fontId="2" fillId="0" borderId="0" xfId="1" applyFont="1" applyAlignment="1">
      <alignment horizontal="center"/>
    </xf>
    <xf numFmtId="2" fontId="23" fillId="0" borderId="0" xfId="0" applyNumberFormat="1" applyFont="1" applyAlignment="1">
      <alignment horizontal="center"/>
    </xf>
    <xf numFmtId="44" fontId="24" fillId="0" borderId="0" xfId="1" applyFont="1"/>
    <xf numFmtId="44" fontId="25" fillId="9" borderId="0" xfId="1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6" fillId="0" borderId="11" xfId="0" applyNumberFormat="1" applyFont="1" applyBorder="1" applyAlignment="1">
      <alignment horizontal="center"/>
    </xf>
    <xf numFmtId="0" fontId="6" fillId="0" borderId="12" xfId="0" applyFont="1" applyBorder="1" applyAlignment="1">
      <alignment horizontal="left"/>
    </xf>
    <xf numFmtId="2" fontId="2" fillId="0" borderId="11" xfId="0" applyNumberFormat="1" applyFont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0" fontId="2" fillId="0" borderId="15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21" xfId="0" applyFont="1" applyBorder="1" applyAlignment="1">
      <alignment horizontal="center"/>
    </xf>
    <xf numFmtId="44" fontId="2" fillId="0" borderId="20" xfId="1" applyFont="1" applyBorder="1" applyAlignment="1">
      <alignment horizontal="left"/>
    </xf>
    <xf numFmtId="44" fontId="2" fillId="0" borderId="20" xfId="1" applyFont="1" applyBorder="1"/>
    <xf numFmtId="0" fontId="6" fillId="0" borderId="21" xfId="0" applyFont="1" applyBorder="1"/>
    <xf numFmtId="44" fontId="2" fillId="0" borderId="20" xfId="0" applyNumberFormat="1" applyFont="1" applyBorder="1"/>
    <xf numFmtId="44" fontId="2" fillId="0" borderId="21" xfId="1" applyFont="1" applyBorder="1" applyAlignment="1">
      <alignment horizontal="right"/>
    </xf>
    <xf numFmtId="44" fontId="2" fillId="0" borderId="0" xfId="1" applyFont="1" applyAlignment="1">
      <alignment horizontal="center"/>
    </xf>
    <xf numFmtId="44" fontId="6" fillId="0" borderId="0" xfId="1" applyFont="1" applyAlignment="1">
      <alignment horizontal="center"/>
    </xf>
    <xf numFmtId="2" fontId="25" fillId="9" borderId="0" xfId="0" applyNumberFormat="1" applyFont="1" applyFill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5"/>
  <sheetViews>
    <sheetView zoomScale="80" zoomScaleNormal="80" workbookViewId="0">
      <selection activeCell="C9" sqref="C9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">
        <v>206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194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ht="16.5" x14ac:dyDescent="0.3">
      <c r="A14" s="5"/>
      <c r="F14" s="11"/>
      <c r="G14" s="12"/>
      <c r="H14" s="13"/>
      <c r="J14" s="11"/>
      <c r="K14" s="105"/>
      <c r="L14" s="12"/>
      <c r="M14" s="12"/>
      <c r="N14" s="12"/>
      <c r="O14" s="12"/>
      <c r="P14" s="12"/>
      <c r="Q14" s="12"/>
      <c r="R14" s="13"/>
    </row>
    <row r="15" spans="1:21" ht="16.5" x14ac:dyDescent="0.3">
      <c r="A15" s="5" t="s">
        <v>18</v>
      </c>
      <c r="C15" s="26" t="s">
        <v>134</v>
      </c>
      <c r="D15" s="25"/>
      <c r="E15" s="25"/>
      <c r="F15" s="101" t="s">
        <v>129</v>
      </c>
      <c r="G15" s="12"/>
      <c r="H15" s="13"/>
      <c r="J15" s="11"/>
      <c r="K15" s="106"/>
      <c r="L15" s="106"/>
      <c r="M15" s="106"/>
      <c r="N15" s="102"/>
      <c r="O15" s="12"/>
      <c r="P15" s="12"/>
      <c r="Q15" s="12"/>
      <c r="R15" s="13"/>
    </row>
    <row r="16" spans="1:21" x14ac:dyDescent="0.3">
      <c r="C16" s="24" t="s">
        <v>193</v>
      </c>
      <c r="D16" s="25"/>
      <c r="E16" s="25"/>
      <c r="F16" s="62">
        <v>36</v>
      </c>
      <c r="G16" s="102" t="s">
        <v>123</v>
      </c>
      <c r="H16" s="103">
        <v>56</v>
      </c>
      <c r="J16" s="107"/>
      <c r="K16" s="102"/>
      <c r="L16" s="102"/>
      <c r="M16" s="102"/>
      <c r="N16" s="102"/>
      <c r="O16" s="12"/>
      <c r="P16" s="12"/>
      <c r="Q16" s="12"/>
      <c r="R16" s="13"/>
    </row>
    <row r="17" spans="1:18" x14ac:dyDescent="0.3">
      <c r="C17" s="24" t="s">
        <v>135</v>
      </c>
      <c r="D17" s="25"/>
      <c r="E17" s="25"/>
      <c r="F17" s="101">
        <v>1</v>
      </c>
      <c r="G17" s="104" t="s">
        <v>124</v>
      </c>
      <c r="H17" s="13"/>
      <c r="J17" s="11"/>
      <c r="K17" s="91"/>
      <c r="L17" s="31"/>
      <c r="M17" s="91"/>
      <c r="N17" s="102"/>
      <c r="O17" s="12"/>
      <c r="P17" s="12"/>
      <c r="Q17" s="12"/>
      <c r="R17" s="13"/>
    </row>
    <row r="18" spans="1:18" x14ac:dyDescent="0.3">
      <c r="C18" s="24"/>
      <c r="D18" s="25"/>
      <c r="E18" s="25"/>
      <c r="F18" s="101"/>
      <c r="G18" s="12"/>
      <c r="H18" s="13"/>
      <c r="J18" s="11"/>
      <c r="K18" s="96"/>
      <c r="L18" s="108"/>
      <c r="M18" s="96"/>
      <c r="N18" s="108"/>
      <c r="O18" s="12"/>
      <c r="P18" s="12"/>
      <c r="Q18" s="12"/>
      <c r="R18" s="13"/>
    </row>
    <row r="19" spans="1:18" x14ac:dyDescent="0.3">
      <c r="C19" s="27"/>
      <c r="D19" s="25"/>
      <c r="E19" s="25"/>
      <c r="F19" s="62"/>
      <c r="G19" s="102"/>
      <c r="H19" s="103"/>
      <c r="J19" s="11"/>
      <c r="K19" s="12"/>
      <c r="L19" s="12"/>
      <c r="M19" s="12"/>
      <c r="N19" s="12"/>
      <c r="O19" s="12"/>
      <c r="P19" s="12"/>
      <c r="Q19" s="12"/>
      <c r="R19" s="13"/>
    </row>
    <row r="20" spans="1:18" ht="15" thickBot="1" x14ac:dyDescent="0.35">
      <c r="C20" s="25"/>
      <c r="D20" s="25"/>
      <c r="E20" s="25"/>
      <c r="F20" s="101"/>
      <c r="G20" s="104"/>
      <c r="H20" s="13"/>
      <c r="J20" s="21"/>
      <c r="K20" s="22"/>
      <c r="L20" s="22"/>
      <c r="M20" s="22"/>
      <c r="N20" s="22"/>
      <c r="O20" s="22"/>
      <c r="P20" s="22"/>
      <c r="Q20" s="22"/>
      <c r="R20" s="23"/>
    </row>
    <row r="21" spans="1:18" x14ac:dyDescent="0.3">
      <c r="C21" s="25"/>
      <c r="D21" s="25"/>
      <c r="E21" s="25"/>
      <c r="F21" s="11"/>
      <c r="G21" s="12"/>
      <c r="H21" s="13"/>
      <c r="N21" s="5" t="s">
        <v>19</v>
      </c>
      <c r="O21" s="5" t="s">
        <v>20</v>
      </c>
      <c r="Q21" s="28">
        <f>+H61</f>
        <v>400</v>
      </c>
    </row>
    <row r="22" spans="1:18" ht="15" thickBot="1" x14ac:dyDescent="0.35">
      <c r="C22" s="25"/>
      <c r="D22" s="25"/>
      <c r="E22" s="25"/>
      <c r="F22" s="21"/>
      <c r="G22" s="22"/>
      <c r="H22" s="23"/>
      <c r="J22" s="29" t="s">
        <v>21</v>
      </c>
      <c r="K22" s="1" t="s">
        <v>22</v>
      </c>
    </row>
    <row r="23" spans="1:18" x14ac:dyDescent="0.3">
      <c r="A23" s="4" t="s">
        <v>23</v>
      </c>
      <c r="C23" s="30" t="s">
        <v>154</v>
      </c>
      <c r="D23" s="5" t="s">
        <v>24</v>
      </c>
      <c r="E23" s="31" t="s">
        <v>136</v>
      </c>
      <c r="F23" s="1" t="s">
        <v>137</v>
      </c>
      <c r="K23" s="1" t="s">
        <v>25</v>
      </c>
    </row>
    <row r="24" spans="1:18" x14ac:dyDescent="0.3">
      <c r="K24" s="1" t="s">
        <v>26</v>
      </c>
      <c r="N24" s="1" t="s">
        <v>27</v>
      </c>
    </row>
    <row r="25" spans="1:18" x14ac:dyDescent="0.3">
      <c r="A25" s="4" t="s">
        <v>28</v>
      </c>
      <c r="C25" s="32">
        <v>90</v>
      </c>
      <c r="D25" s="31" t="s">
        <v>29</v>
      </c>
      <c r="E25" s="33">
        <v>130</v>
      </c>
      <c r="F25" s="34">
        <f>+C25</f>
        <v>90</v>
      </c>
      <c r="G25" s="35" t="s">
        <v>29</v>
      </c>
      <c r="H25" s="35">
        <f>+E25</f>
        <v>130</v>
      </c>
      <c r="K25" s="1" t="s">
        <v>30</v>
      </c>
      <c r="N25" s="1" t="s">
        <v>31</v>
      </c>
    </row>
    <row r="26" spans="1:18" x14ac:dyDescent="0.3">
      <c r="A26" s="4" t="s">
        <v>32</v>
      </c>
      <c r="B26" s="3"/>
      <c r="C26" s="36">
        <f>+F16</f>
        <v>36</v>
      </c>
      <c r="D26" s="37" t="s">
        <v>29</v>
      </c>
      <c r="E26" s="36">
        <f>+H16</f>
        <v>56</v>
      </c>
      <c r="F26" s="38">
        <f>+E26</f>
        <v>56</v>
      </c>
      <c r="G26" s="38" t="s">
        <v>29</v>
      </c>
      <c r="H26" s="38">
        <f>+C26</f>
        <v>36</v>
      </c>
      <c r="I26" s="39"/>
      <c r="K26" s="1" t="s">
        <v>33</v>
      </c>
      <c r="N26" s="1">
        <v>250</v>
      </c>
    </row>
    <row r="27" spans="1:18" ht="15" thickBot="1" x14ac:dyDescent="0.35">
      <c r="A27" s="3" t="s">
        <v>34</v>
      </c>
      <c r="B27" s="40"/>
      <c r="C27" s="41">
        <f>+C25/C26</f>
        <v>2.5</v>
      </c>
      <c r="D27" s="42"/>
      <c r="E27" s="41">
        <f>+E25/E26</f>
        <v>2.3214285714285716</v>
      </c>
      <c r="F27" s="41">
        <f>+F25/F26</f>
        <v>1.6071428571428572</v>
      </c>
      <c r="G27" s="42"/>
      <c r="H27" s="41">
        <f>+H25/H26</f>
        <v>3.6111111111111112</v>
      </c>
      <c r="I27" s="39"/>
      <c r="K27" s="1" t="s">
        <v>35</v>
      </c>
      <c r="N27" s="1">
        <v>250</v>
      </c>
    </row>
    <row r="28" spans="1:18" ht="15" thickBot="1" x14ac:dyDescent="0.35">
      <c r="A28" s="3" t="s">
        <v>36</v>
      </c>
      <c r="B28" s="43"/>
      <c r="C28" s="44"/>
      <c r="D28" s="45">
        <v>4</v>
      </c>
      <c r="E28" s="46"/>
      <c r="F28" s="47"/>
      <c r="G28" s="48">
        <v>3</v>
      </c>
      <c r="H28" s="49" t="s">
        <v>37</v>
      </c>
    </row>
    <row r="29" spans="1:18" x14ac:dyDescent="0.3">
      <c r="A29" s="3"/>
      <c r="B29" s="30"/>
      <c r="C29" s="39"/>
      <c r="G29" s="50"/>
      <c r="H29" s="39"/>
      <c r="J29" s="29" t="s">
        <v>38</v>
      </c>
    </row>
    <row r="30" spans="1:18" ht="15" thickBot="1" x14ac:dyDescent="0.35">
      <c r="A30" s="34" t="s">
        <v>39</v>
      </c>
      <c r="B30" s="34" t="s">
        <v>130</v>
      </c>
      <c r="D30" s="50" t="s">
        <v>40</v>
      </c>
      <c r="E30" s="51">
        <v>44.332000000000001</v>
      </c>
      <c r="G30" s="1" t="s">
        <v>41</v>
      </c>
      <c r="H30" s="52">
        <v>0</v>
      </c>
      <c r="J30" s="29"/>
      <c r="M30" s="31">
        <v>1</v>
      </c>
      <c r="N30" s="31">
        <v>2</v>
      </c>
      <c r="O30" s="31">
        <v>3</v>
      </c>
      <c r="P30" s="1" t="s">
        <v>1</v>
      </c>
    </row>
    <row r="31" spans="1:18" x14ac:dyDescent="0.3">
      <c r="A31" s="3"/>
      <c r="B31" s="3"/>
      <c r="C31" s="3"/>
      <c r="D31" s="53" t="s">
        <v>42</v>
      </c>
      <c r="E31" s="51">
        <f>+H30*E30</f>
        <v>0</v>
      </c>
      <c r="H31" s="52"/>
      <c r="I31" s="39"/>
      <c r="K31" s="1" t="s">
        <v>43</v>
      </c>
      <c r="M31" s="54"/>
      <c r="N31" s="55"/>
      <c r="O31" s="56"/>
      <c r="P31" s="57"/>
      <c r="Q31" s="19"/>
      <c r="R31" s="20"/>
    </row>
    <row r="32" spans="1:18" x14ac:dyDescent="0.3">
      <c r="D32" s="53" t="s">
        <v>44</v>
      </c>
      <c r="E32" s="58">
        <f>+E30-E31</f>
        <v>44.332000000000001</v>
      </c>
      <c r="I32" s="39"/>
      <c r="K32" s="1" t="s">
        <v>45</v>
      </c>
      <c r="M32" s="59"/>
      <c r="N32" s="60"/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48</v>
      </c>
      <c r="M33" s="59"/>
      <c r="N33" s="6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44.332000000000001</v>
      </c>
      <c r="F34" s="64">
        <v>0</v>
      </c>
      <c r="G34" s="64">
        <v>0</v>
      </c>
      <c r="H34" s="64">
        <v>0</v>
      </c>
      <c r="K34" s="1" t="s">
        <v>50</v>
      </c>
      <c r="M34" s="59"/>
      <c r="N34" s="63"/>
      <c r="O34" s="61"/>
      <c r="P34" s="62"/>
      <c r="Q34" s="12"/>
      <c r="R34" s="13"/>
    </row>
    <row r="35" spans="1:18" x14ac:dyDescent="0.3">
      <c r="D35" s="50" t="s">
        <v>51</v>
      </c>
      <c r="E35" s="64">
        <f>+E34*1.15</f>
        <v>50.9818</v>
      </c>
      <c r="F35" s="64">
        <v>0</v>
      </c>
      <c r="G35" s="64">
        <v>0</v>
      </c>
      <c r="H35" s="64">
        <v>0</v>
      </c>
      <c r="K35" s="1" t="s">
        <v>52</v>
      </c>
      <c r="M35" s="59"/>
      <c r="N35" s="6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53</v>
      </c>
      <c r="M36" s="59"/>
      <c r="N36" s="6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56</v>
      </c>
      <c r="M37" s="59"/>
      <c r="N37" s="6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4</v>
      </c>
      <c r="D38" s="66" t="s">
        <v>58</v>
      </c>
      <c r="E38" s="21"/>
      <c r="F38" s="22" t="s">
        <v>59</v>
      </c>
      <c r="G38" s="22"/>
      <c r="H38" s="23"/>
      <c r="K38" s="1" t="s">
        <v>60</v>
      </c>
      <c r="M38" s="59"/>
      <c r="N38" s="6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62</v>
      </c>
      <c r="M39" s="59"/>
      <c r="N39" s="6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150</v>
      </c>
      <c r="D40" s="33">
        <v>50</v>
      </c>
      <c r="F40" s="53" t="s">
        <v>64</v>
      </c>
      <c r="G40" s="32">
        <v>1</v>
      </c>
      <c r="H40" s="3"/>
      <c r="K40" s="1" t="s">
        <v>65</v>
      </c>
      <c r="M40" s="59"/>
      <c r="N40" s="63"/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200</v>
      </c>
      <c r="F41" s="53" t="s">
        <v>67</v>
      </c>
      <c r="G41" s="32">
        <v>1</v>
      </c>
      <c r="H41" s="3"/>
      <c r="K41" s="1" t="s">
        <v>68</v>
      </c>
      <c r="M41" s="59"/>
      <c r="N41" s="63"/>
      <c r="O41" s="61"/>
      <c r="P41" s="62"/>
      <c r="Q41" s="12"/>
      <c r="R41" s="13"/>
    </row>
    <row r="42" spans="1:18" x14ac:dyDescent="0.3">
      <c r="A42" s="4" t="s">
        <v>69</v>
      </c>
      <c r="C42" s="43">
        <f>+C41/C38</f>
        <v>50</v>
      </c>
      <c r="F42" s="53" t="s">
        <v>70</v>
      </c>
      <c r="G42" s="32"/>
      <c r="H42" s="3"/>
      <c r="K42" s="1" t="s">
        <v>71</v>
      </c>
      <c r="M42" s="59"/>
      <c r="N42" s="63"/>
      <c r="O42" s="61"/>
      <c r="P42" s="62"/>
      <c r="Q42" s="12"/>
      <c r="R42" s="13"/>
    </row>
    <row r="43" spans="1:18" x14ac:dyDescent="0.3">
      <c r="A43" s="4"/>
      <c r="C43" s="30"/>
      <c r="F43" s="50" t="s">
        <v>72</v>
      </c>
      <c r="G43" s="32">
        <f>+C40/1000</f>
        <v>0.15</v>
      </c>
      <c r="H43" s="3"/>
      <c r="K43" s="1" t="s">
        <v>73</v>
      </c>
      <c r="M43" s="59"/>
      <c r="N43" s="63"/>
      <c r="O43" s="61"/>
      <c r="P43" s="62"/>
      <c r="Q43" s="12"/>
      <c r="R43" s="13"/>
    </row>
    <row r="44" spans="1:18" x14ac:dyDescent="0.3">
      <c r="A44" s="4"/>
      <c r="C44" s="68"/>
      <c r="F44" s="53" t="s">
        <v>74</v>
      </c>
      <c r="G44" s="65">
        <f>+C41</f>
        <v>200</v>
      </c>
      <c r="H44" s="3"/>
      <c r="K44" s="1" t="s">
        <v>75</v>
      </c>
      <c r="M44" s="59"/>
      <c r="N44" s="63"/>
      <c r="O44" s="61"/>
      <c r="P44" s="62"/>
      <c r="Q44" s="12"/>
      <c r="R44" s="13"/>
    </row>
    <row r="45" spans="1:18" x14ac:dyDescent="0.3">
      <c r="A45" s="4"/>
      <c r="C45" s="30"/>
      <c r="E45" s="53"/>
      <c r="F45" s="53"/>
      <c r="G45" s="39"/>
      <c r="I45" s="3"/>
      <c r="K45" s="1" t="s">
        <v>76</v>
      </c>
      <c r="M45" s="59"/>
      <c r="N45" s="63"/>
      <c r="O45" s="61"/>
      <c r="P45" s="62"/>
      <c r="Q45" s="12"/>
      <c r="R45" s="13"/>
    </row>
    <row r="46" spans="1:18" ht="15" thickBot="1" x14ac:dyDescent="0.35">
      <c r="A46" s="4" t="s">
        <v>77</v>
      </c>
      <c r="C46" s="34">
        <f>+C42*C38</f>
        <v>200</v>
      </c>
      <c r="F46" s="53"/>
      <c r="G46" s="39"/>
      <c r="H46" s="3"/>
      <c r="K46" s="1" t="s">
        <v>78</v>
      </c>
      <c r="M46" s="69"/>
      <c r="N46" s="70"/>
      <c r="O46" s="71"/>
      <c r="P46" s="72"/>
      <c r="Q46" s="22"/>
      <c r="R46" s="23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</v>
      </c>
    </row>
    <row r="48" spans="1:18" x14ac:dyDescent="0.3">
      <c r="A48" s="4" t="s">
        <v>118</v>
      </c>
      <c r="B48" s="30">
        <v>150</v>
      </c>
      <c r="C48" s="3"/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/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1</v>
      </c>
      <c r="E49" s="30">
        <v>0</v>
      </c>
      <c r="F49" s="30" t="s">
        <v>131</v>
      </c>
      <c r="G49" s="39">
        <v>7</v>
      </c>
      <c r="H49" s="39">
        <f>+(D49*E49)*G49</f>
        <v>0</v>
      </c>
      <c r="J49" s="11"/>
      <c r="K49" s="12"/>
      <c r="L49" s="12"/>
      <c r="M49" s="12"/>
      <c r="N49" s="12"/>
      <c r="O49" s="12"/>
      <c r="P49" s="12"/>
      <c r="Q49" s="12"/>
      <c r="R49" s="13"/>
    </row>
    <row r="50" spans="1:21" x14ac:dyDescent="0.3">
      <c r="A50" s="74" t="s">
        <v>86</v>
      </c>
      <c r="B50" s="75">
        <f>+E34*C42</f>
        <v>2216.6</v>
      </c>
      <c r="C50" s="3"/>
      <c r="D50" s="30">
        <v>0</v>
      </c>
      <c r="E50" s="30">
        <v>0</v>
      </c>
      <c r="F50" s="30" t="s">
        <v>132</v>
      </c>
      <c r="G50" s="39">
        <v>250</v>
      </c>
      <c r="H50" s="39">
        <f>+(D50*E50)*G50</f>
        <v>0</v>
      </c>
      <c r="J50" s="11"/>
      <c r="K50" s="12"/>
      <c r="L50" s="12"/>
      <c r="M50" s="12"/>
      <c r="N50" s="12"/>
      <c r="O50" s="12"/>
      <c r="P50" s="12"/>
      <c r="Q50" s="12"/>
      <c r="R50" s="13"/>
    </row>
    <row r="51" spans="1:21" x14ac:dyDescent="0.3">
      <c r="A51" s="74" t="s">
        <v>21</v>
      </c>
      <c r="B51" s="75">
        <f>+H61</f>
        <v>400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2"/>
      <c r="M51" s="12"/>
      <c r="N51" s="12"/>
      <c r="O51" s="12"/>
      <c r="P51" s="12"/>
      <c r="Q51" s="12"/>
      <c r="R51" s="13"/>
    </row>
    <row r="52" spans="1:21" x14ac:dyDescent="0.3">
      <c r="A52" s="74"/>
      <c r="B52" s="75"/>
      <c r="C52" s="3"/>
      <c r="D52" s="30">
        <v>1</v>
      </c>
      <c r="E52" s="30">
        <v>1</v>
      </c>
      <c r="F52" s="30" t="s">
        <v>143</v>
      </c>
      <c r="G52" s="39">
        <v>400</v>
      </c>
      <c r="H52" s="39">
        <f t="shared" ref="H52:H59" si="0">+G52*E52</f>
        <v>400</v>
      </c>
      <c r="I52" s="39">
        <f>+(B72/100)*2</f>
        <v>62.181800000000003</v>
      </c>
      <c r="J52" s="11"/>
      <c r="K52" s="12"/>
      <c r="L52" s="12"/>
      <c r="M52" s="12"/>
      <c r="N52" s="12"/>
      <c r="O52" s="12"/>
      <c r="P52" s="12"/>
      <c r="Q52" s="12"/>
      <c r="R52" s="13"/>
    </row>
    <row r="53" spans="1:21" ht="16.5" x14ac:dyDescent="0.3">
      <c r="A53" s="74" t="s">
        <v>45</v>
      </c>
      <c r="B53" s="75">
        <v>0</v>
      </c>
      <c r="C53" s="3"/>
      <c r="D53" s="30">
        <v>1</v>
      </c>
      <c r="E53" s="30">
        <v>0</v>
      </c>
      <c r="F53" s="30" t="s">
        <v>120</v>
      </c>
      <c r="G53" s="39">
        <v>120</v>
      </c>
      <c r="H53" s="39">
        <f t="shared" si="0"/>
        <v>0</v>
      </c>
      <c r="I53" s="76"/>
      <c r="J53" s="11"/>
      <c r="K53" s="12"/>
      <c r="L53" s="12"/>
      <c r="M53" s="12"/>
      <c r="N53" s="12"/>
      <c r="O53" s="12"/>
      <c r="P53" s="12"/>
      <c r="Q53" s="12"/>
      <c r="R53" s="13"/>
    </row>
    <row r="54" spans="1:21" x14ac:dyDescent="0.3">
      <c r="A54" s="77" t="s">
        <v>126</v>
      </c>
      <c r="B54" s="75">
        <v>0</v>
      </c>
      <c r="C54" s="3"/>
      <c r="D54" s="30">
        <v>1</v>
      </c>
      <c r="E54" s="30">
        <v>0</v>
      </c>
      <c r="F54" s="30" t="s">
        <v>121</v>
      </c>
      <c r="G54" s="39">
        <v>120</v>
      </c>
      <c r="H54" s="39">
        <f t="shared" si="0"/>
        <v>0</v>
      </c>
      <c r="J54" s="11"/>
      <c r="K54" s="12"/>
      <c r="L54" s="12"/>
      <c r="M54" s="12"/>
      <c r="N54" s="12"/>
      <c r="O54" s="12"/>
      <c r="P54" s="12"/>
      <c r="Q54" s="12"/>
      <c r="R54" s="13"/>
    </row>
    <row r="55" spans="1:21" ht="15" thickBot="1" x14ac:dyDescent="0.35">
      <c r="A55" s="77" t="s">
        <v>127</v>
      </c>
      <c r="B55" s="75">
        <v>0</v>
      </c>
      <c r="D55" s="30">
        <v>0</v>
      </c>
      <c r="E55" s="30">
        <v>0</v>
      </c>
      <c r="F55" s="30" t="s">
        <v>52</v>
      </c>
      <c r="G55" s="39">
        <v>1.5</v>
      </c>
      <c r="H55" s="39">
        <f t="shared" si="0"/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128</v>
      </c>
      <c r="B56" s="75">
        <v>0</v>
      </c>
      <c r="D56" s="30">
        <v>1</v>
      </c>
      <c r="E56" s="30">
        <v>0</v>
      </c>
      <c r="F56" s="30" t="s">
        <v>87</v>
      </c>
      <c r="G56" s="39">
        <v>1.5</v>
      </c>
      <c r="H56" s="39">
        <f t="shared" si="0"/>
        <v>0</v>
      </c>
    </row>
    <row r="57" spans="1:21" x14ac:dyDescent="0.3">
      <c r="A57" s="77"/>
      <c r="B57" s="77"/>
      <c r="D57" s="30">
        <v>0</v>
      </c>
      <c r="E57" s="30">
        <v>0</v>
      </c>
      <c r="F57" s="30" t="s">
        <v>88</v>
      </c>
      <c r="G57" s="39">
        <v>1.5</v>
      </c>
      <c r="H57" s="39">
        <f t="shared" si="0"/>
        <v>0</v>
      </c>
      <c r="J57" s="5" t="s">
        <v>89</v>
      </c>
    </row>
    <row r="58" spans="1:21" x14ac:dyDescent="0.3">
      <c r="A58" s="73" t="s">
        <v>90</v>
      </c>
      <c r="B58" s="78">
        <f>SUM(B50:B57)</f>
        <v>2616.6</v>
      </c>
      <c r="C58" s="3"/>
      <c r="D58" s="30">
        <v>0</v>
      </c>
      <c r="E58" s="30">
        <v>0</v>
      </c>
      <c r="F58" s="3" t="s">
        <v>91</v>
      </c>
      <c r="G58" s="39">
        <v>600</v>
      </c>
      <c r="H58" s="39">
        <f t="shared" si="0"/>
        <v>0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si="0"/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+B58/B48</f>
        <v>17.443999999999999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400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1.4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>
        <f>+B72/C40</f>
        <v>20.727266666666669</v>
      </c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+B72*C68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2549.09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560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+A54</f>
        <v>Placas</v>
      </c>
      <c r="B68" s="75">
        <f>+B54*H63</f>
        <v>0</v>
      </c>
      <c r="C68" s="87"/>
      <c r="G68" s="90" t="s">
        <v>111</v>
      </c>
      <c r="H68" s="41">
        <f>+B60</f>
        <v>17.443999999999999</v>
      </c>
      <c r="I68" s="91">
        <f>+H68*B48</f>
        <v>2616.6</v>
      </c>
      <c r="J68" s="1" t="s">
        <v>112</v>
      </c>
      <c r="L68" s="92"/>
      <c r="M68" s="81"/>
      <c r="N68" s="1" t="s">
        <v>112</v>
      </c>
      <c r="P68" s="80"/>
      <c r="Q68" s="81"/>
      <c r="R68" s="1" t="s">
        <v>112</v>
      </c>
      <c r="T68" s="80"/>
      <c r="U68" s="81"/>
    </row>
    <row r="69" spans="1:21" x14ac:dyDescent="0.3">
      <c r="A69" s="74" t="str">
        <f>+A55</f>
        <v>Mensajeria</v>
      </c>
      <c r="B69" s="75">
        <f>+B55*H62</f>
        <v>0</v>
      </c>
      <c r="C69" s="87"/>
      <c r="G69" s="90" t="s">
        <v>113</v>
      </c>
      <c r="H69" s="41">
        <f>+C72</f>
        <v>20.727266666666669</v>
      </c>
      <c r="I69" s="91">
        <f>+H69*B48</f>
        <v>3109.09</v>
      </c>
      <c r="L69" s="94"/>
      <c r="M69" s="81"/>
      <c r="P69" s="80"/>
      <c r="Q69" s="81"/>
      <c r="T69" s="80"/>
      <c r="U69" s="81"/>
    </row>
    <row r="70" spans="1:21" ht="15" thickBot="1" x14ac:dyDescent="0.35">
      <c r="A70" s="74" t="str">
        <f>+A56</f>
        <v>Listón</v>
      </c>
      <c r="B70" s="75">
        <f>+B56*H63</f>
        <v>0</v>
      </c>
      <c r="C70" s="93"/>
      <c r="G70" s="95" t="s">
        <v>114</v>
      </c>
      <c r="H70" s="96">
        <f>+H69-H68</f>
        <v>3.2832666666666697</v>
      </c>
      <c r="I70" s="91">
        <f>+H70*B48</f>
        <v>492.49000000000046</v>
      </c>
      <c r="J70" s="1" t="s">
        <v>115</v>
      </c>
      <c r="L70" s="80"/>
      <c r="M70" s="81"/>
      <c r="N70" s="1" t="s">
        <v>115</v>
      </c>
      <c r="P70" s="80"/>
      <c r="Q70" s="81"/>
      <c r="R70" s="1" t="s">
        <v>115</v>
      </c>
      <c r="T70" s="80"/>
      <c r="U70" s="81"/>
    </row>
    <row r="71" spans="1:21" ht="15" thickBot="1" x14ac:dyDescent="0.35">
      <c r="A71" s="74"/>
      <c r="B71" s="75"/>
      <c r="C71" s="93"/>
      <c r="G71" s="97" t="s">
        <v>116</v>
      </c>
      <c r="H71" s="52"/>
      <c r="J71" s="1" t="s">
        <v>117</v>
      </c>
      <c r="L71" s="80"/>
      <c r="M71" s="81"/>
      <c r="N71" s="1" t="s">
        <v>117</v>
      </c>
      <c r="P71" s="80"/>
      <c r="Q71" s="81"/>
      <c r="R71" s="1" t="s">
        <v>117</v>
      </c>
      <c r="T71" s="80"/>
      <c r="U71" s="81"/>
    </row>
    <row r="72" spans="1:21" x14ac:dyDescent="0.3">
      <c r="A72" s="73" t="s">
        <v>90</v>
      </c>
      <c r="B72" s="78">
        <f>SUM(B65:B71)</f>
        <v>3109.09</v>
      </c>
      <c r="C72" s="96">
        <f>+B72/B48</f>
        <v>20.727266666666669</v>
      </c>
      <c r="D72" s="5" t="s">
        <v>158</v>
      </c>
    </row>
    <row r="75" spans="1:21" x14ac:dyDescent="0.3">
      <c r="A75" s="5"/>
    </row>
    <row r="76" spans="1:21" x14ac:dyDescent="0.3">
      <c r="B76" s="98"/>
      <c r="C76" s="99"/>
    </row>
    <row r="80" spans="1:21" x14ac:dyDescent="0.3">
      <c r="J80" s="100"/>
    </row>
    <row r="86" spans="10:18" ht="16.5" x14ac:dyDescent="0.3">
      <c r="J86" s="76"/>
      <c r="K86" s="76"/>
      <c r="L86" s="76"/>
      <c r="M86" s="76"/>
      <c r="N86" s="76"/>
      <c r="O86" s="76"/>
      <c r="P86" s="76"/>
      <c r="Q86" s="76"/>
      <c r="R86" s="76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</sheetData>
  <pageMargins left="0.70866141732283472" right="0.70866141732283472" top="0.74803149606299213" bottom="0.74803149606299213" header="0.31496062992125984" footer="0.31496062992125984"/>
  <pageSetup scale="48" orientation="landscape" r:id="rId1"/>
  <headerFooter>
    <oddFooter>&amp;R&amp;A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5"/>
  <sheetViews>
    <sheetView zoomScale="80" zoomScaleNormal="80" workbookViewId="0">
      <selection activeCell="E30" sqref="E30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tr">
        <f>+'cartón cajón '!C9</f>
        <v>27 de septiembre de 2016.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194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ht="16.5" x14ac:dyDescent="0.3">
      <c r="A14" s="5"/>
      <c r="F14" s="11"/>
      <c r="G14" s="12"/>
      <c r="H14" s="13"/>
      <c r="J14" s="11"/>
      <c r="K14" s="105"/>
      <c r="L14" s="12"/>
      <c r="M14" s="12"/>
      <c r="N14" s="12"/>
      <c r="O14" s="12"/>
      <c r="P14" s="12"/>
      <c r="Q14" s="12"/>
      <c r="R14" s="13"/>
    </row>
    <row r="15" spans="1:21" ht="16.5" x14ac:dyDescent="0.3">
      <c r="A15" s="5" t="s">
        <v>18</v>
      </c>
      <c r="C15" s="26" t="s">
        <v>195</v>
      </c>
      <c r="D15" s="25"/>
      <c r="E15" s="25"/>
      <c r="F15" s="101" t="s">
        <v>129</v>
      </c>
      <c r="G15" s="12"/>
      <c r="H15" s="13"/>
      <c r="J15" s="11"/>
      <c r="K15" s="106"/>
      <c r="L15" s="106"/>
      <c r="M15" s="106"/>
      <c r="N15" s="102"/>
      <c r="O15" s="12"/>
      <c r="P15" s="12"/>
      <c r="Q15" s="12"/>
      <c r="R15" s="13"/>
    </row>
    <row r="16" spans="1:21" x14ac:dyDescent="0.3">
      <c r="C16" s="24" t="s">
        <v>196</v>
      </c>
      <c r="D16" s="25"/>
      <c r="E16" s="25"/>
      <c r="F16" s="62">
        <v>36</v>
      </c>
      <c r="G16" s="102" t="s">
        <v>123</v>
      </c>
      <c r="H16" s="103">
        <v>32</v>
      </c>
      <c r="J16" s="107"/>
      <c r="K16" s="102"/>
      <c r="L16" s="102"/>
      <c r="M16" s="102"/>
      <c r="N16" s="102"/>
      <c r="O16" s="12"/>
      <c r="P16" s="12"/>
      <c r="Q16" s="12"/>
      <c r="R16" s="13"/>
    </row>
    <row r="17" spans="1:18" x14ac:dyDescent="0.3">
      <c r="C17" s="24" t="s">
        <v>135</v>
      </c>
      <c r="D17" s="25"/>
      <c r="E17" s="25"/>
      <c r="F17" s="101">
        <v>1</v>
      </c>
      <c r="G17" s="104" t="s">
        <v>124</v>
      </c>
      <c r="H17" s="13"/>
      <c r="J17" s="11"/>
      <c r="K17" s="91"/>
      <c r="L17" s="31"/>
      <c r="M17" s="91"/>
      <c r="N17" s="102"/>
      <c r="O17" s="12"/>
      <c r="P17" s="12"/>
      <c r="Q17" s="12"/>
      <c r="R17" s="13"/>
    </row>
    <row r="18" spans="1:18" x14ac:dyDescent="0.3">
      <c r="C18" s="24"/>
      <c r="D18" s="25"/>
      <c r="E18" s="25"/>
      <c r="F18" s="101"/>
      <c r="G18" s="12"/>
      <c r="H18" s="13"/>
      <c r="J18" s="11"/>
      <c r="K18" s="96"/>
      <c r="L18" s="108"/>
      <c r="M18" s="96"/>
      <c r="N18" s="108"/>
      <c r="O18" s="12"/>
      <c r="P18" s="12"/>
      <c r="Q18" s="12"/>
      <c r="R18" s="13"/>
    </row>
    <row r="19" spans="1:18" x14ac:dyDescent="0.3">
      <c r="C19" s="27"/>
      <c r="D19" s="25"/>
      <c r="E19" s="25"/>
      <c r="F19" s="62"/>
      <c r="G19" s="102"/>
      <c r="H19" s="103"/>
      <c r="J19" s="11"/>
      <c r="K19" s="12"/>
      <c r="L19" s="12"/>
      <c r="M19" s="12"/>
      <c r="N19" s="12"/>
      <c r="O19" s="12"/>
      <c r="P19" s="12"/>
      <c r="Q19" s="12"/>
      <c r="R19" s="13"/>
    </row>
    <row r="20" spans="1:18" ht="15" thickBot="1" x14ac:dyDescent="0.35">
      <c r="C20" s="25"/>
      <c r="D20" s="25"/>
      <c r="E20" s="25"/>
      <c r="F20" s="101"/>
      <c r="G20" s="104"/>
      <c r="H20" s="13"/>
      <c r="J20" s="21"/>
      <c r="K20" s="22"/>
      <c r="L20" s="22"/>
      <c r="M20" s="22"/>
      <c r="N20" s="22"/>
      <c r="O20" s="22"/>
      <c r="P20" s="22"/>
      <c r="Q20" s="22"/>
      <c r="R20" s="23"/>
    </row>
    <row r="21" spans="1:18" x14ac:dyDescent="0.3">
      <c r="C21" s="25"/>
      <c r="D21" s="25"/>
      <c r="E21" s="25"/>
      <c r="F21" s="11"/>
      <c r="G21" s="12"/>
      <c r="H21" s="13"/>
      <c r="N21" s="5" t="s">
        <v>19</v>
      </c>
      <c r="O21" s="5" t="s">
        <v>20</v>
      </c>
      <c r="Q21" s="28">
        <f>+H61</f>
        <v>400</v>
      </c>
    </row>
    <row r="22" spans="1:18" ht="15" thickBot="1" x14ac:dyDescent="0.35">
      <c r="C22" s="25"/>
      <c r="D22" s="25"/>
      <c r="E22" s="25"/>
      <c r="F22" s="21"/>
      <c r="G22" s="22"/>
      <c r="H22" s="23"/>
      <c r="J22" s="29" t="s">
        <v>21</v>
      </c>
      <c r="K22" s="1" t="s">
        <v>22</v>
      </c>
    </row>
    <row r="23" spans="1:18" x14ac:dyDescent="0.3">
      <c r="A23" s="4" t="s">
        <v>23</v>
      </c>
      <c r="C23" s="30" t="s">
        <v>154</v>
      </c>
      <c r="D23" s="5" t="s">
        <v>24</v>
      </c>
      <c r="E23" s="31" t="s">
        <v>136</v>
      </c>
      <c r="F23" s="1" t="s">
        <v>137</v>
      </c>
      <c r="K23" s="1" t="s">
        <v>25</v>
      </c>
    </row>
    <row r="24" spans="1:18" x14ac:dyDescent="0.3">
      <c r="K24" s="1" t="s">
        <v>26</v>
      </c>
      <c r="N24" s="1" t="s">
        <v>27</v>
      </c>
    </row>
    <row r="25" spans="1:18" x14ac:dyDescent="0.3">
      <c r="A25" s="4" t="s">
        <v>28</v>
      </c>
      <c r="C25" s="32">
        <v>90</v>
      </c>
      <c r="D25" s="31" t="s">
        <v>29</v>
      </c>
      <c r="E25" s="33">
        <v>130</v>
      </c>
      <c r="F25" s="34">
        <f>+C25</f>
        <v>90</v>
      </c>
      <c r="G25" s="35" t="s">
        <v>29</v>
      </c>
      <c r="H25" s="35">
        <f>+E25</f>
        <v>130</v>
      </c>
      <c r="K25" s="1" t="s">
        <v>30</v>
      </c>
      <c r="N25" s="1" t="s">
        <v>31</v>
      </c>
    </row>
    <row r="26" spans="1:18" x14ac:dyDescent="0.3">
      <c r="A26" s="4" t="s">
        <v>32</v>
      </c>
      <c r="B26" s="3"/>
      <c r="C26" s="36">
        <f>+F16</f>
        <v>36</v>
      </c>
      <c r="D26" s="37" t="s">
        <v>29</v>
      </c>
      <c r="E26" s="36">
        <f>+H16</f>
        <v>32</v>
      </c>
      <c r="F26" s="38">
        <f>+E26</f>
        <v>32</v>
      </c>
      <c r="G26" s="38" t="s">
        <v>29</v>
      </c>
      <c r="H26" s="38">
        <f>+C26</f>
        <v>36</v>
      </c>
      <c r="I26" s="39"/>
      <c r="K26" s="1" t="s">
        <v>33</v>
      </c>
      <c r="N26" s="1">
        <v>250</v>
      </c>
    </row>
    <row r="27" spans="1:18" ht="15" thickBot="1" x14ac:dyDescent="0.35">
      <c r="A27" s="3" t="s">
        <v>34</v>
      </c>
      <c r="B27" s="40"/>
      <c r="C27" s="41">
        <f>+C25/C26</f>
        <v>2.5</v>
      </c>
      <c r="D27" s="42"/>
      <c r="E27" s="41">
        <f>+E25/E26</f>
        <v>4.0625</v>
      </c>
      <c r="F27" s="41">
        <f>+F25/F26</f>
        <v>2.8125</v>
      </c>
      <c r="G27" s="42"/>
      <c r="H27" s="41">
        <f>+H25/H26</f>
        <v>3.6111111111111112</v>
      </c>
      <c r="I27" s="39"/>
      <c r="K27" s="1" t="s">
        <v>35</v>
      </c>
      <c r="N27" s="1">
        <v>250</v>
      </c>
    </row>
    <row r="28" spans="1:18" ht="15" thickBot="1" x14ac:dyDescent="0.35">
      <c r="A28" s="3" t="s">
        <v>36</v>
      </c>
      <c r="B28" s="43"/>
      <c r="C28" s="44"/>
      <c r="D28" s="45">
        <v>8</v>
      </c>
      <c r="E28" s="46"/>
      <c r="F28" s="47"/>
      <c r="G28" s="48">
        <v>6</v>
      </c>
      <c r="H28" s="49" t="s">
        <v>37</v>
      </c>
    </row>
    <row r="29" spans="1:18" x14ac:dyDescent="0.3">
      <c r="A29" s="3"/>
      <c r="B29" s="30"/>
      <c r="C29" s="39"/>
      <c r="G29" s="50"/>
      <c r="H29" s="39"/>
      <c r="J29" s="29" t="s">
        <v>38</v>
      </c>
    </row>
    <row r="30" spans="1:18" ht="15" thickBot="1" x14ac:dyDescent="0.35">
      <c r="A30" s="34" t="s">
        <v>39</v>
      </c>
      <c r="B30" s="34" t="s">
        <v>130</v>
      </c>
      <c r="D30" s="50" t="s">
        <v>40</v>
      </c>
      <c r="E30" s="51">
        <v>44.332000000000001</v>
      </c>
      <c r="G30" s="1" t="s">
        <v>41</v>
      </c>
      <c r="H30" s="52">
        <v>0</v>
      </c>
      <c r="J30" s="29"/>
      <c r="M30" s="31">
        <v>1</v>
      </c>
      <c r="N30" s="31">
        <v>2</v>
      </c>
      <c r="O30" s="31">
        <v>3</v>
      </c>
      <c r="P30" s="1" t="s">
        <v>1</v>
      </c>
    </row>
    <row r="31" spans="1:18" x14ac:dyDescent="0.3">
      <c r="A31" s="3"/>
      <c r="B31" s="3"/>
      <c r="C31" s="3"/>
      <c r="D31" s="53" t="s">
        <v>42</v>
      </c>
      <c r="E31" s="51">
        <f>+H30*E30</f>
        <v>0</v>
      </c>
      <c r="H31" s="52"/>
      <c r="I31" s="39"/>
      <c r="K31" s="1" t="s">
        <v>43</v>
      </c>
      <c r="M31" s="54"/>
      <c r="N31" s="55"/>
      <c r="O31" s="56"/>
      <c r="P31" s="57"/>
      <c r="Q31" s="19"/>
      <c r="R31" s="20"/>
    </row>
    <row r="32" spans="1:18" x14ac:dyDescent="0.3">
      <c r="D32" s="53" t="s">
        <v>44</v>
      </c>
      <c r="E32" s="58">
        <f>+E30-E31</f>
        <v>44.332000000000001</v>
      </c>
      <c r="I32" s="39"/>
      <c r="K32" s="1" t="s">
        <v>45</v>
      </c>
      <c r="M32" s="59"/>
      <c r="N32" s="60"/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48</v>
      </c>
      <c r="M33" s="59"/>
      <c r="N33" s="6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44.332000000000001</v>
      </c>
      <c r="F34" s="64">
        <v>0</v>
      </c>
      <c r="G34" s="64">
        <v>0</v>
      </c>
      <c r="H34" s="64">
        <v>0</v>
      </c>
      <c r="K34" s="1" t="s">
        <v>50</v>
      </c>
      <c r="M34" s="59"/>
      <c r="N34" s="63"/>
      <c r="O34" s="61"/>
      <c r="P34" s="62"/>
      <c r="Q34" s="12"/>
      <c r="R34" s="13"/>
    </row>
    <row r="35" spans="1:18" x14ac:dyDescent="0.3">
      <c r="D35" s="50" t="s">
        <v>51</v>
      </c>
      <c r="E35" s="64">
        <f>+E34*1.15</f>
        <v>50.9818</v>
      </c>
      <c r="F35" s="64">
        <v>0</v>
      </c>
      <c r="G35" s="64">
        <v>0</v>
      </c>
      <c r="H35" s="64">
        <v>0</v>
      </c>
      <c r="K35" s="1" t="s">
        <v>52</v>
      </c>
      <c r="M35" s="59"/>
      <c r="N35" s="6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53</v>
      </c>
      <c r="M36" s="59"/>
      <c r="N36" s="6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56</v>
      </c>
      <c r="M37" s="59"/>
      <c r="N37" s="6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8</v>
      </c>
      <c r="D38" s="66" t="s">
        <v>58</v>
      </c>
      <c r="E38" s="21"/>
      <c r="F38" s="22" t="s">
        <v>59</v>
      </c>
      <c r="G38" s="22"/>
      <c r="H38" s="23"/>
      <c r="K38" s="1" t="s">
        <v>60</v>
      </c>
      <c r="M38" s="59"/>
      <c r="N38" s="6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62</v>
      </c>
      <c r="M39" s="59"/>
      <c r="N39" s="6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150</v>
      </c>
      <c r="D40" s="33">
        <v>50</v>
      </c>
      <c r="F40" s="53" t="s">
        <v>64</v>
      </c>
      <c r="G40" s="32">
        <v>1</v>
      </c>
      <c r="H40" s="3"/>
      <c r="K40" s="1" t="s">
        <v>65</v>
      </c>
      <c r="M40" s="59"/>
      <c r="N40" s="63"/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200</v>
      </c>
      <c r="F41" s="53" t="s">
        <v>67</v>
      </c>
      <c r="G41" s="32">
        <v>1</v>
      </c>
      <c r="H41" s="3"/>
      <c r="K41" s="1" t="s">
        <v>68</v>
      </c>
      <c r="M41" s="59"/>
      <c r="N41" s="63"/>
      <c r="O41" s="61"/>
      <c r="P41" s="62"/>
      <c r="Q41" s="12"/>
      <c r="R41" s="13"/>
    </row>
    <row r="42" spans="1:18" x14ac:dyDescent="0.3">
      <c r="A42" s="4" t="s">
        <v>69</v>
      </c>
      <c r="C42" s="43">
        <f>+C41/C38</f>
        <v>25</v>
      </c>
      <c r="F42" s="53" t="s">
        <v>70</v>
      </c>
      <c r="G42" s="32"/>
      <c r="H42" s="3"/>
      <c r="K42" s="1" t="s">
        <v>71</v>
      </c>
      <c r="M42" s="59"/>
      <c r="N42" s="63"/>
      <c r="O42" s="61"/>
      <c r="P42" s="62"/>
      <c r="Q42" s="12"/>
      <c r="R42" s="13"/>
    </row>
    <row r="43" spans="1:18" x14ac:dyDescent="0.3">
      <c r="A43" s="4"/>
      <c r="C43" s="30"/>
      <c r="F43" s="50" t="s">
        <v>72</v>
      </c>
      <c r="G43" s="32">
        <f>+C40/1000</f>
        <v>0.15</v>
      </c>
      <c r="H43" s="3"/>
      <c r="K43" s="1" t="s">
        <v>73</v>
      </c>
      <c r="M43" s="59"/>
      <c r="N43" s="63"/>
      <c r="O43" s="61"/>
      <c r="P43" s="62"/>
      <c r="Q43" s="12"/>
      <c r="R43" s="13"/>
    </row>
    <row r="44" spans="1:18" x14ac:dyDescent="0.3">
      <c r="A44" s="4"/>
      <c r="C44" s="68"/>
      <c r="F44" s="53" t="s">
        <v>74</v>
      </c>
      <c r="G44" s="65">
        <f>+C41</f>
        <v>200</v>
      </c>
      <c r="H44" s="3"/>
      <c r="K44" s="1" t="s">
        <v>75</v>
      </c>
      <c r="M44" s="59"/>
      <c r="N44" s="63"/>
      <c r="O44" s="61"/>
      <c r="P44" s="62"/>
      <c r="Q44" s="12"/>
      <c r="R44" s="13"/>
    </row>
    <row r="45" spans="1:18" x14ac:dyDescent="0.3">
      <c r="A45" s="4"/>
      <c r="C45" s="30"/>
      <c r="E45" s="53"/>
      <c r="F45" s="53"/>
      <c r="G45" s="39"/>
      <c r="I45" s="3"/>
      <c r="K45" s="1" t="s">
        <v>76</v>
      </c>
      <c r="M45" s="59"/>
      <c r="N45" s="63"/>
      <c r="O45" s="61"/>
      <c r="P45" s="62"/>
      <c r="Q45" s="12"/>
      <c r="R45" s="13"/>
    </row>
    <row r="46" spans="1:18" ht="15" thickBot="1" x14ac:dyDescent="0.35">
      <c r="A46" s="4" t="s">
        <v>77</v>
      </c>
      <c r="C46" s="34">
        <f>+C42*C38</f>
        <v>200</v>
      </c>
      <c r="F46" s="53"/>
      <c r="G46" s="39"/>
      <c r="H46" s="3"/>
      <c r="K46" s="1" t="s">
        <v>78</v>
      </c>
      <c r="M46" s="69"/>
      <c r="N46" s="70"/>
      <c r="O46" s="71"/>
      <c r="P46" s="72"/>
      <c r="Q46" s="22"/>
      <c r="R46" s="23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</v>
      </c>
    </row>
    <row r="48" spans="1:18" x14ac:dyDescent="0.3">
      <c r="A48" s="4" t="s">
        <v>118</v>
      </c>
      <c r="B48" s="30">
        <f>+'cartón cajón '!B48</f>
        <v>150</v>
      </c>
      <c r="C48" s="3"/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/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1</v>
      </c>
      <c r="E49" s="30">
        <v>0</v>
      </c>
      <c r="F49" s="30" t="s">
        <v>131</v>
      </c>
      <c r="G49" s="39">
        <v>7</v>
      </c>
      <c r="H49" s="39">
        <f>+(D49*E49)*G49</f>
        <v>0</v>
      </c>
      <c r="J49" s="11"/>
      <c r="K49" s="12"/>
      <c r="L49" s="12"/>
      <c r="M49" s="12"/>
      <c r="N49" s="12"/>
      <c r="O49" s="12"/>
      <c r="P49" s="12"/>
      <c r="Q49" s="12"/>
      <c r="R49" s="13"/>
    </row>
    <row r="50" spans="1:21" x14ac:dyDescent="0.3">
      <c r="A50" s="74" t="s">
        <v>86</v>
      </c>
      <c r="B50" s="75">
        <f>+E34*C42</f>
        <v>1108.3</v>
      </c>
      <c r="C50" s="3"/>
      <c r="D50" s="30">
        <v>0</v>
      </c>
      <c r="E50" s="30">
        <v>0</v>
      </c>
      <c r="F50" s="30" t="s">
        <v>132</v>
      </c>
      <c r="G50" s="39">
        <v>250</v>
      </c>
      <c r="H50" s="39">
        <f>+(D50*E50)*G50</f>
        <v>0</v>
      </c>
      <c r="J50" s="11"/>
      <c r="K50" s="12"/>
      <c r="L50" s="12"/>
      <c r="M50" s="12"/>
      <c r="N50" s="12"/>
      <c r="O50" s="12"/>
      <c r="P50" s="12"/>
      <c r="Q50" s="12"/>
      <c r="R50" s="13"/>
    </row>
    <row r="51" spans="1:21" x14ac:dyDescent="0.3">
      <c r="A51" s="74" t="s">
        <v>21</v>
      </c>
      <c r="B51" s="75">
        <f>+H61</f>
        <v>400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2"/>
      <c r="M51" s="12"/>
      <c r="N51" s="12"/>
      <c r="O51" s="12"/>
      <c r="P51" s="12"/>
      <c r="Q51" s="12"/>
      <c r="R51" s="13"/>
    </row>
    <row r="52" spans="1:21" x14ac:dyDescent="0.3">
      <c r="A52" s="74"/>
      <c r="B52" s="75"/>
      <c r="C52" s="3"/>
      <c r="D52" s="30">
        <v>1</v>
      </c>
      <c r="E52" s="30">
        <v>1</v>
      </c>
      <c r="F52" s="30" t="s">
        <v>143</v>
      </c>
      <c r="G52" s="39">
        <v>400</v>
      </c>
      <c r="H52" s="39">
        <f t="shared" ref="H52" si="0">+G52*E52</f>
        <v>400</v>
      </c>
      <c r="I52" s="39">
        <f>+(B72/100)*2</f>
        <v>36.690899999999999</v>
      </c>
      <c r="J52" s="11"/>
      <c r="K52" s="12"/>
      <c r="L52" s="12"/>
      <c r="M52" s="12"/>
      <c r="N52" s="12"/>
      <c r="O52" s="12"/>
      <c r="P52" s="12"/>
      <c r="Q52" s="12"/>
      <c r="R52" s="13"/>
    </row>
    <row r="53" spans="1:21" ht="16.5" x14ac:dyDescent="0.3">
      <c r="A53" s="74" t="s">
        <v>45</v>
      </c>
      <c r="B53" s="75">
        <v>0</v>
      </c>
      <c r="C53" s="3"/>
      <c r="D53" s="30">
        <v>1</v>
      </c>
      <c r="E53" s="30">
        <v>0</v>
      </c>
      <c r="F53" s="30" t="s">
        <v>120</v>
      </c>
      <c r="G53" s="39">
        <v>130</v>
      </c>
      <c r="H53" s="39">
        <f t="shared" ref="H53:H59" si="1">+G53*E53</f>
        <v>0</v>
      </c>
      <c r="I53" s="76"/>
      <c r="J53" s="11"/>
      <c r="K53" s="12"/>
      <c r="L53" s="12"/>
      <c r="M53" s="12"/>
      <c r="N53" s="12"/>
      <c r="O53" s="12"/>
      <c r="P53" s="12"/>
      <c r="Q53" s="12"/>
      <c r="R53" s="13"/>
    </row>
    <row r="54" spans="1:21" x14ac:dyDescent="0.3">
      <c r="A54" s="77" t="s">
        <v>126</v>
      </c>
      <c r="B54" s="75">
        <v>0</v>
      </c>
      <c r="C54" s="3"/>
      <c r="D54" s="30">
        <v>1</v>
      </c>
      <c r="E54" s="30">
        <v>0</v>
      </c>
      <c r="F54" s="30" t="s">
        <v>121</v>
      </c>
      <c r="G54" s="39">
        <v>130</v>
      </c>
      <c r="H54" s="39">
        <f t="shared" si="1"/>
        <v>0</v>
      </c>
      <c r="J54" s="11"/>
      <c r="K54" s="12"/>
      <c r="L54" s="12"/>
      <c r="M54" s="12"/>
      <c r="N54" s="12"/>
      <c r="O54" s="12"/>
      <c r="P54" s="12"/>
      <c r="Q54" s="12"/>
      <c r="R54" s="13"/>
    </row>
    <row r="55" spans="1:21" ht="15" thickBot="1" x14ac:dyDescent="0.35">
      <c r="A55" s="77" t="s">
        <v>127</v>
      </c>
      <c r="B55" s="75">
        <v>0</v>
      </c>
      <c r="D55" s="30">
        <v>0</v>
      </c>
      <c r="E55" s="30">
        <v>0</v>
      </c>
      <c r="F55" s="30" t="s">
        <v>52</v>
      </c>
      <c r="G55" s="39">
        <v>1.5</v>
      </c>
      <c r="H55" s="39">
        <f t="shared" si="1"/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128</v>
      </c>
      <c r="B56" s="75">
        <v>0</v>
      </c>
      <c r="D56" s="30">
        <v>1</v>
      </c>
      <c r="E56" s="30">
        <v>0</v>
      </c>
      <c r="F56" s="30" t="s">
        <v>87</v>
      </c>
      <c r="G56" s="39">
        <v>1.5</v>
      </c>
      <c r="H56" s="39">
        <f t="shared" si="1"/>
        <v>0</v>
      </c>
    </row>
    <row r="57" spans="1:21" x14ac:dyDescent="0.3">
      <c r="A57" s="77"/>
      <c r="B57" s="77"/>
      <c r="D57" s="30">
        <v>0</v>
      </c>
      <c r="E57" s="30">
        <v>0</v>
      </c>
      <c r="F57" s="30" t="s">
        <v>88</v>
      </c>
      <c r="G57" s="39">
        <v>1.5</v>
      </c>
      <c r="H57" s="39">
        <f t="shared" si="1"/>
        <v>0</v>
      </c>
      <c r="J57" s="5" t="s">
        <v>89</v>
      </c>
    </row>
    <row r="58" spans="1:21" x14ac:dyDescent="0.3">
      <c r="A58" s="73" t="s">
        <v>90</v>
      </c>
      <c r="B58" s="78">
        <f>SUM(B50:B57)</f>
        <v>1508.3</v>
      </c>
      <c r="C58" s="3"/>
      <c r="D58" s="30">
        <v>0</v>
      </c>
      <c r="E58" s="30">
        <v>0</v>
      </c>
      <c r="F58" s="3" t="s">
        <v>91</v>
      </c>
      <c r="G58" s="39">
        <v>600</v>
      </c>
      <c r="H58" s="39">
        <f t="shared" si="1"/>
        <v>0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si="1"/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+B58/B48</f>
        <v>10.055333333333333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400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1.4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>
        <f>+B72/C40</f>
        <v>12.2303</v>
      </c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+B72*C68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1274.5450000000001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560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+A54</f>
        <v>Placas</v>
      </c>
      <c r="B68" s="75">
        <f>+B54*H63</f>
        <v>0</v>
      </c>
      <c r="C68" s="87"/>
      <c r="G68" s="90" t="s">
        <v>111</v>
      </c>
      <c r="H68" s="41">
        <f>+B60</f>
        <v>10.055333333333333</v>
      </c>
      <c r="I68" s="91">
        <f>+H68*C46</f>
        <v>2011.0666666666666</v>
      </c>
      <c r="J68" s="1" t="s">
        <v>112</v>
      </c>
      <c r="L68" s="92"/>
      <c r="M68" s="81"/>
      <c r="N68" s="1" t="s">
        <v>112</v>
      </c>
      <c r="P68" s="80"/>
      <c r="Q68" s="81"/>
      <c r="R68" s="1" t="s">
        <v>112</v>
      </c>
      <c r="T68" s="80"/>
      <c r="U68" s="81"/>
    </row>
    <row r="69" spans="1:21" x14ac:dyDescent="0.3">
      <c r="A69" s="74" t="str">
        <f>+A55</f>
        <v>Mensajeria</v>
      </c>
      <c r="B69" s="75">
        <f>+B55*H62</f>
        <v>0</v>
      </c>
      <c r="C69" s="87"/>
      <c r="G69" s="90" t="s">
        <v>113</v>
      </c>
      <c r="H69" s="41">
        <f>+C72</f>
        <v>12.2303</v>
      </c>
      <c r="I69" s="91">
        <f>+H69*C46</f>
        <v>2446.06</v>
      </c>
      <c r="L69" s="94"/>
      <c r="M69" s="81"/>
      <c r="P69" s="80"/>
      <c r="Q69" s="81"/>
      <c r="T69" s="80"/>
      <c r="U69" s="81"/>
    </row>
    <row r="70" spans="1:21" ht="15" thickBot="1" x14ac:dyDescent="0.35">
      <c r="A70" s="74" t="str">
        <f>+A56</f>
        <v>Listón</v>
      </c>
      <c r="B70" s="75">
        <f>+B56*H63</f>
        <v>0</v>
      </c>
      <c r="C70" s="93"/>
      <c r="G70" s="95" t="s">
        <v>114</v>
      </c>
      <c r="H70" s="96">
        <f>+H69-H68</f>
        <v>2.1749666666666663</v>
      </c>
      <c r="I70" s="91">
        <f>+H70*C46</f>
        <v>434.99333333333323</v>
      </c>
      <c r="J70" s="1" t="s">
        <v>115</v>
      </c>
      <c r="L70" s="80"/>
      <c r="M70" s="81"/>
      <c r="N70" s="1" t="s">
        <v>115</v>
      </c>
      <c r="P70" s="80"/>
      <c r="Q70" s="81"/>
      <c r="R70" s="1" t="s">
        <v>115</v>
      </c>
      <c r="T70" s="80"/>
      <c r="U70" s="81"/>
    </row>
    <row r="71" spans="1:21" ht="15" thickBot="1" x14ac:dyDescent="0.35">
      <c r="A71" s="74"/>
      <c r="B71" s="75"/>
      <c r="C71" s="93"/>
      <c r="G71" s="97" t="s">
        <v>116</v>
      </c>
      <c r="H71" s="52"/>
      <c r="J71" s="1" t="s">
        <v>117</v>
      </c>
      <c r="L71" s="80"/>
      <c r="M71" s="81"/>
      <c r="N71" s="1" t="s">
        <v>117</v>
      </c>
      <c r="P71" s="80"/>
      <c r="Q71" s="81"/>
      <c r="R71" s="1" t="s">
        <v>117</v>
      </c>
      <c r="T71" s="80"/>
      <c r="U71" s="81"/>
    </row>
    <row r="72" spans="1:21" x14ac:dyDescent="0.3">
      <c r="A72" s="73" t="s">
        <v>90</v>
      </c>
      <c r="B72" s="78">
        <f>SUM(B65:B71)</f>
        <v>1834.5450000000001</v>
      </c>
      <c r="C72" s="96">
        <f>+B72/B48</f>
        <v>12.2303</v>
      </c>
      <c r="D72" s="5" t="s">
        <v>159</v>
      </c>
    </row>
    <row r="75" spans="1:21" x14ac:dyDescent="0.3">
      <c r="A75" s="5"/>
    </row>
    <row r="76" spans="1:21" x14ac:dyDescent="0.3">
      <c r="B76" s="98"/>
      <c r="C76" s="99"/>
    </row>
    <row r="80" spans="1:21" x14ac:dyDescent="0.3">
      <c r="J80" s="100"/>
    </row>
    <row r="86" spans="10:18" ht="16.5" x14ac:dyDescent="0.3">
      <c r="J86" s="76"/>
      <c r="K86" s="76"/>
      <c r="L86" s="76"/>
      <c r="M86" s="76"/>
      <c r="N86" s="76"/>
      <c r="O86" s="76"/>
      <c r="P86" s="76"/>
      <c r="Q86" s="76"/>
      <c r="R86" s="76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</sheetData>
  <pageMargins left="0.70866141732283472" right="0.70866141732283472" top="0.74803149606299213" bottom="0.74803149606299213" header="0.31496062992125984" footer="0.31496062992125984"/>
  <pageSetup scale="48" orientation="landscape" r:id="rId1"/>
  <headerFooter>
    <oddFooter>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5"/>
  <sheetViews>
    <sheetView topLeftCell="A12" zoomScale="80" zoomScaleNormal="80" workbookViewId="0">
      <selection activeCell="C22" sqref="C22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x14ac:dyDescent="0.3">
      <c r="J2" s="3"/>
      <c r="K2" s="3"/>
      <c r="L2" s="3"/>
      <c r="M2" s="3"/>
      <c r="N2" s="3"/>
      <c r="O2" s="4" t="s">
        <v>1</v>
      </c>
      <c r="P2" s="3"/>
    </row>
    <row r="3" spans="1:21" ht="16.5" thickBot="1" x14ac:dyDescent="0.35">
      <c r="J3" s="5" t="s">
        <v>16</v>
      </c>
      <c r="K3"/>
      <c r="L3"/>
      <c r="M3"/>
      <c r="N3"/>
      <c r="O3"/>
      <c r="P3"/>
      <c r="Q3"/>
      <c r="R3"/>
      <c r="S3" s="3"/>
      <c r="T3" s="3"/>
      <c r="U3" s="3"/>
    </row>
    <row r="4" spans="1:21" ht="15.75" x14ac:dyDescent="0.3">
      <c r="J4" s="119"/>
      <c r="K4" s="120"/>
      <c r="L4" s="120"/>
      <c r="M4" s="120"/>
      <c r="N4" s="120"/>
      <c r="O4" s="120"/>
      <c r="P4" s="121"/>
      <c r="Q4"/>
      <c r="R4"/>
    </row>
    <row r="5" spans="1:21" ht="15.75" x14ac:dyDescent="0.3">
      <c r="A5" s="5"/>
      <c r="J5" s="122"/>
      <c r="K5" s="123"/>
      <c r="L5" s="123"/>
      <c r="M5" s="123"/>
      <c r="N5" s="123"/>
      <c r="O5" s="123"/>
      <c r="P5" s="124"/>
      <c r="Q5"/>
      <c r="R5"/>
    </row>
    <row r="6" spans="1:21" ht="18.75" x14ac:dyDescent="0.3">
      <c r="A6" s="2" t="s">
        <v>4</v>
      </c>
      <c r="E6" s="5" t="s">
        <v>5</v>
      </c>
      <c r="F6" s="1" t="s">
        <v>6</v>
      </c>
      <c r="J6" s="122"/>
      <c r="K6" s="123"/>
      <c r="L6" s="123"/>
      <c r="M6" s="123"/>
      <c r="N6" s="123"/>
      <c r="O6" s="123"/>
      <c r="P6" s="124"/>
      <c r="Q6"/>
      <c r="R6"/>
    </row>
    <row r="7" spans="1:21" ht="15.75" x14ac:dyDescent="0.3">
      <c r="J7" s="122"/>
      <c r="K7" s="123"/>
      <c r="L7" s="123"/>
      <c r="M7" s="123"/>
      <c r="N7" s="123"/>
      <c r="O7" s="123"/>
      <c r="P7" s="124"/>
      <c r="Q7"/>
      <c r="R7"/>
    </row>
    <row r="8" spans="1:21" ht="15.75" x14ac:dyDescent="0.3">
      <c r="J8" s="122"/>
      <c r="K8" s="123"/>
      <c r="L8" s="123"/>
      <c r="M8" s="123"/>
      <c r="N8" s="123"/>
      <c r="O8" s="123"/>
      <c r="P8" s="124"/>
      <c r="Q8"/>
      <c r="R8"/>
    </row>
    <row r="9" spans="1:21" s="5" customFormat="1" ht="15.75" x14ac:dyDescent="0.3">
      <c r="A9" s="5" t="s">
        <v>11</v>
      </c>
      <c r="C9" s="5" t="str">
        <f>+'cartón cajón '!C9</f>
        <v>27 de septiembre de 2016.</v>
      </c>
      <c r="H9" s="5" t="s">
        <v>12</v>
      </c>
      <c r="J9" s="122"/>
      <c r="K9" s="123"/>
      <c r="L9" s="123"/>
      <c r="M9" s="123"/>
      <c r="N9" s="123"/>
      <c r="O9" s="123"/>
      <c r="P9" s="124"/>
      <c r="Q9"/>
      <c r="R9"/>
      <c r="S9" s="1"/>
      <c r="T9" s="1"/>
      <c r="U9" s="1"/>
    </row>
    <row r="10" spans="1:21" ht="15.75" x14ac:dyDescent="0.3">
      <c r="J10" s="122"/>
      <c r="K10" s="123"/>
      <c r="L10" s="123"/>
      <c r="M10" s="123"/>
      <c r="N10" s="123"/>
      <c r="O10" s="123"/>
      <c r="P10" s="124"/>
      <c r="Q10"/>
      <c r="R10"/>
    </row>
    <row r="11" spans="1:21" ht="16.5" thickBot="1" x14ac:dyDescent="0.35">
      <c r="A11" s="5" t="s">
        <v>15</v>
      </c>
      <c r="C11" s="1" t="s">
        <v>194</v>
      </c>
      <c r="F11" s="5" t="s">
        <v>1</v>
      </c>
      <c r="J11" s="122"/>
      <c r="K11" s="123"/>
      <c r="L11" s="123"/>
      <c r="M11" s="123"/>
      <c r="N11" s="123"/>
      <c r="O11" s="123"/>
      <c r="P11" s="124"/>
      <c r="Q11"/>
      <c r="R11"/>
    </row>
    <row r="12" spans="1:21" ht="15.75" x14ac:dyDescent="0.3">
      <c r="A12" s="5"/>
      <c r="F12" s="18"/>
      <c r="G12" s="19"/>
      <c r="H12" s="20"/>
      <c r="J12" s="122"/>
      <c r="K12" s="123"/>
      <c r="L12" s="123"/>
      <c r="M12" s="123"/>
      <c r="N12" s="123"/>
      <c r="O12" s="123"/>
      <c r="P12" s="124"/>
      <c r="Q12"/>
      <c r="R12"/>
    </row>
    <row r="13" spans="1:21" ht="15.75" x14ac:dyDescent="0.3">
      <c r="A13" s="5" t="s">
        <v>17</v>
      </c>
      <c r="F13" s="11"/>
      <c r="G13" s="12"/>
      <c r="H13" s="13"/>
      <c r="J13" s="122"/>
      <c r="K13" s="123"/>
      <c r="L13" s="123"/>
      <c r="M13" s="123"/>
      <c r="N13" s="123"/>
      <c r="O13" s="123"/>
      <c r="P13" s="124"/>
      <c r="Q13"/>
      <c r="R13"/>
    </row>
    <row r="14" spans="1:21" ht="15.75" x14ac:dyDescent="0.3">
      <c r="A14" s="5"/>
      <c r="F14" s="11"/>
      <c r="G14" s="12"/>
      <c r="H14" s="13"/>
      <c r="J14" s="122"/>
      <c r="K14" s="123"/>
      <c r="L14" s="123"/>
      <c r="M14" s="123"/>
      <c r="N14" s="123"/>
      <c r="O14" s="123"/>
      <c r="P14" s="124"/>
      <c r="Q14"/>
      <c r="R14"/>
    </row>
    <row r="15" spans="1:21" ht="15.75" x14ac:dyDescent="0.3">
      <c r="A15" s="5" t="s">
        <v>18</v>
      </c>
      <c r="C15" s="26" t="s">
        <v>201</v>
      </c>
      <c r="D15" s="25"/>
      <c r="E15" s="25"/>
      <c r="F15" s="101" t="s">
        <v>129</v>
      </c>
      <c r="G15" s="12"/>
      <c r="H15" s="13"/>
      <c r="J15" s="122"/>
      <c r="K15" s="123"/>
      <c r="L15" s="123"/>
      <c r="M15" s="123"/>
      <c r="N15" s="123"/>
      <c r="O15" s="123"/>
      <c r="P15" s="124"/>
      <c r="Q15"/>
      <c r="R15"/>
    </row>
    <row r="16" spans="1:21" ht="16.5" thickBot="1" x14ac:dyDescent="0.35">
      <c r="C16" s="24" t="s">
        <v>196</v>
      </c>
      <c r="D16" s="25"/>
      <c r="E16" s="25"/>
      <c r="F16" s="62">
        <v>12</v>
      </c>
      <c r="G16" s="102" t="s">
        <v>123</v>
      </c>
      <c r="H16" s="103">
        <v>12</v>
      </c>
      <c r="J16" s="125"/>
      <c r="K16" s="126"/>
      <c r="L16" s="126"/>
      <c r="M16" s="126"/>
      <c r="N16" s="126"/>
      <c r="O16" s="126"/>
      <c r="P16" s="127"/>
      <c r="Q16"/>
      <c r="R16"/>
    </row>
    <row r="17" spans="1:18" ht="15.75" x14ac:dyDescent="0.3">
      <c r="C17" s="24" t="s">
        <v>135</v>
      </c>
      <c r="D17" s="25"/>
      <c r="E17" s="25"/>
      <c r="F17" s="101">
        <v>1</v>
      </c>
      <c r="G17" s="104" t="s">
        <v>124</v>
      </c>
      <c r="H17" s="13"/>
      <c r="J17"/>
      <c r="K17"/>
      <c r="L17"/>
      <c r="M17"/>
      <c r="N17"/>
      <c r="O17"/>
      <c r="P17"/>
      <c r="Q17"/>
      <c r="R17"/>
    </row>
    <row r="18" spans="1:18" x14ac:dyDescent="0.3">
      <c r="C18" s="24"/>
      <c r="D18" s="25"/>
      <c r="E18" s="25"/>
      <c r="F18" s="101"/>
      <c r="G18" s="12"/>
      <c r="H18" s="13"/>
      <c r="J18" s="29" t="s">
        <v>21</v>
      </c>
      <c r="K18" s="29" t="s">
        <v>27</v>
      </c>
      <c r="L18" s="1" t="s">
        <v>166</v>
      </c>
      <c r="M18" s="1" t="s">
        <v>167</v>
      </c>
      <c r="N18" s="1" t="s">
        <v>162</v>
      </c>
      <c r="O18" s="1" t="s">
        <v>168</v>
      </c>
      <c r="P18" s="1" t="s">
        <v>169</v>
      </c>
    </row>
    <row r="19" spans="1:18" x14ac:dyDescent="0.3">
      <c r="C19" s="27"/>
      <c r="D19" s="25"/>
      <c r="E19" s="25"/>
      <c r="F19" s="62"/>
      <c r="G19" s="102"/>
      <c r="H19" s="103"/>
      <c r="K19" s="50" t="s">
        <v>170</v>
      </c>
      <c r="M19" s="91">
        <f>+L19/100</f>
        <v>0</v>
      </c>
      <c r="N19" s="91">
        <v>120</v>
      </c>
      <c r="O19" s="91">
        <v>120</v>
      </c>
      <c r="P19" s="91">
        <v>120</v>
      </c>
    </row>
    <row r="20" spans="1:18" x14ac:dyDescent="0.3">
      <c r="C20" s="25"/>
      <c r="D20" s="25"/>
      <c r="E20" s="25"/>
      <c r="F20" s="101"/>
      <c r="G20" s="104"/>
      <c r="H20" s="13"/>
      <c r="K20" s="50" t="s">
        <v>30</v>
      </c>
    </row>
    <row r="21" spans="1:18" x14ac:dyDescent="0.3">
      <c r="C21" s="25"/>
      <c r="D21" s="25"/>
      <c r="E21" s="25"/>
      <c r="F21" s="11"/>
      <c r="G21" s="12"/>
      <c r="H21" s="13"/>
      <c r="K21" s="50" t="s">
        <v>33</v>
      </c>
    </row>
    <row r="22" spans="1:18" ht="15" thickBot="1" x14ac:dyDescent="0.35">
      <c r="C22" s="25"/>
      <c r="D22" s="25"/>
      <c r="E22" s="25"/>
      <c r="F22" s="21"/>
      <c r="G22" s="22"/>
      <c r="H22" s="23"/>
      <c r="K22" s="50" t="s">
        <v>35</v>
      </c>
    </row>
    <row r="23" spans="1:18" x14ac:dyDescent="0.3">
      <c r="A23" s="4" t="s">
        <v>23</v>
      </c>
      <c r="C23" s="30" t="s">
        <v>201</v>
      </c>
      <c r="D23" s="5" t="s">
        <v>24</v>
      </c>
      <c r="E23" s="31" t="s">
        <v>202</v>
      </c>
    </row>
    <row r="25" spans="1:18" ht="15" thickBot="1" x14ac:dyDescent="0.35">
      <c r="A25" s="4" t="s">
        <v>28</v>
      </c>
      <c r="C25" s="32">
        <v>150</v>
      </c>
      <c r="D25" s="31" t="s">
        <v>29</v>
      </c>
      <c r="E25" s="33">
        <v>300</v>
      </c>
      <c r="F25" s="34">
        <f>+C25</f>
        <v>150</v>
      </c>
      <c r="G25" s="35" t="s">
        <v>29</v>
      </c>
      <c r="H25" s="35">
        <f>+E25</f>
        <v>300</v>
      </c>
      <c r="J25" s="29" t="s">
        <v>38</v>
      </c>
    </row>
    <row r="26" spans="1:18" ht="15" thickBot="1" x14ac:dyDescent="0.35">
      <c r="A26" s="4" t="s">
        <v>32</v>
      </c>
      <c r="B26" s="3"/>
      <c r="C26" s="36">
        <f>+F16</f>
        <v>12</v>
      </c>
      <c r="D26" s="37" t="s">
        <v>29</v>
      </c>
      <c r="E26" s="36">
        <f>+H16</f>
        <v>12</v>
      </c>
      <c r="F26" s="38">
        <f>+E26</f>
        <v>12</v>
      </c>
      <c r="G26" s="38" t="s">
        <v>29</v>
      </c>
      <c r="H26" s="38">
        <f>+C26</f>
        <v>12</v>
      </c>
      <c r="I26" s="39"/>
      <c r="J26" s="29"/>
      <c r="M26" s="128" t="s">
        <v>104</v>
      </c>
      <c r="N26" s="129" t="s">
        <v>171</v>
      </c>
      <c r="O26" s="56"/>
    </row>
    <row r="27" spans="1:18" ht="15" thickBot="1" x14ac:dyDescent="0.35">
      <c r="A27" s="3" t="s">
        <v>34</v>
      </c>
      <c r="B27" s="40"/>
      <c r="C27" s="41">
        <f>+C25/C26</f>
        <v>12.5</v>
      </c>
      <c r="D27" s="42"/>
      <c r="E27" s="41">
        <f>+E25/E26</f>
        <v>25</v>
      </c>
      <c r="F27" s="41">
        <f>+F25/F26</f>
        <v>12.5</v>
      </c>
      <c r="G27" s="42"/>
      <c r="H27" s="41">
        <f>+H25/H26</f>
        <v>25</v>
      </c>
      <c r="I27" s="39"/>
      <c r="K27" s="1" t="s">
        <v>45</v>
      </c>
      <c r="L27" s="1" t="s">
        <v>172</v>
      </c>
      <c r="M27" s="130"/>
      <c r="N27" s="55"/>
      <c r="O27" s="56"/>
      <c r="P27" s="57"/>
      <c r="Q27" s="19"/>
      <c r="R27" s="20"/>
    </row>
    <row r="28" spans="1:18" ht="15" thickBot="1" x14ac:dyDescent="0.35">
      <c r="A28" s="3" t="s">
        <v>36</v>
      </c>
      <c r="B28" s="43"/>
      <c r="C28" s="44"/>
      <c r="D28" s="45">
        <v>300</v>
      </c>
      <c r="E28" s="46"/>
      <c r="F28" s="47"/>
      <c r="G28" s="48">
        <v>300</v>
      </c>
      <c r="H28" s="49" t="s">
        <v>37</v>
      </c>
      <c r="K28" s="1" t="s">
        <v>173</v>
      </c>
      <c r="M28" s="131">
        <v>135</v>
      </c>
      <c r="N28" s="132" t="s">
        <v>174</v>
      </c>
      <c r="O28" s="61"/>
      <c r="P28" s="62"/>
      <c r="Q28" s="12"/>
      <c r="R28" s="13"/>
    </row>
    <row r="29" spans="1:18" x14ac:dyDescent="0.3">
      <c r="A29" s="3"/>
      <c r="B29" s="30"/>
      <c r="C29" s="39"/>
      <c r="G29" s="50"/>
      <c r="H29" s="39"/>
      <c r="K29" s="1" t="s">
        <v>175</v>
      </c>
      <c r="M29" s="131">
        <v>135</v>
      </c>
      <c r="N29" s="133" t="s">
        <v>174</v>
      </c>
      <c r="O29" s="61"/>
      <c r="P29" s="62"/>
      <c r="Q29" s="12"/>
      <c r="R29" s="13"/>
    </row>
    <row r="30" spans="1:18" x14ac:dyDescent="0.3">
      <c r="A30" s="34" t="s">
        <v>39</v>
      </c>
      <c r="B30" s="34" t="s">
        <v>130</v>
      </c>
      <c r="D30" s="50" t="s">
        <v>40</v>
      </c>
      <c r="E30" s="51">
        <v>400</v>
      </c>
      <c r="G30" s="1" t="s">
        <v>41</v>
      </c>
      <c r="H30" s="52">
        <v>0</v>
      </c>
      <c r="K30" s="1" t="s">
        <v>48</v>
      </c>
      <c r="M30" s="131">
        <v>200</v>
      </c>
      <c r="N30" s="133" t="s">
        <v>176</v>
      </c>
      <c r="O30" s="61"/>
      <c r="P30" s="62"/>
      <c r="Q30" s="12"/>
      <c r="R30" s="13"/>
    </row>
    <row r="31" spans="1:18" x14ac:dyDescent="0.3">
      <c r="A31" s="3"/>
      <c r="B31" s="3"/>
      <c r="C31" s="3"/>
      <c r="D31" s="53" t="s">
        <v>42</v>
      </c>
      <c r="E31" s="51">
        <f>+H30*E30</f>
        <v>0</v>
      </c>
      <c r="H31" s="52"/>
      <c r="I31" s="39"/>
      <c r="K31" s="1" t="s">
        <v>50</v>
      </c>
      <c r="L31" s="1" t="s">
        <v>172</v>
      </c>
      <c r="M31" s="131"/>
      <c r="N31" s="133"/>
      <c r="O31" s="61"/>
      <c r="P31" s="62"/>
      <c r="Q31" s="12"/>
      <c r="R31" s="13"/>
    </row>
    <row r="32" spans="1:18" x14ac:dyDescent="0.3">
      <c r="D32" s="53" t="s">
        <v>44</v>
      </c>
      <c r="E32" s="58">
        <f>+E30-E31</f>
        <v>400</v>
      </c>
      <c r="I32" s="39"/>
      <c r="K32" s="1" t="s">
        <v>52</v>
      </c>
      <c r="M32" s="131">
        <v>300</v>
      </c>
      <c r="N32" s="133" t="s">
        <v>176</v>
      </c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53</v>
      </c>
      <c r="L33" s="1" t="s">
        <v>172</v>
      </c>
      <c r="M33" s="131"/>
      <c r="N33" s="13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400</v>
      </c>
      <c r="F34" s="64">
        <v>0</v>
      </c>
      <c r="G34" s="64">
        <v>0</v>
      </c>
      <c r="H34" s="64">
        <v>0</v>
      </c>
      <c r="K34" s="1" t="s">
        <v>60</v>
      </c>
      <c r="L34" s="1" t="s">
        <v>172</v>
      </c>
      <c r="M34" s="131"/>
      <c r="N34" s="133"/>
      <c r="O34" s="61"/>
      <c r="P34" s="62"/>
      <c r="Q34" s="12"/>
      <c r="R34" s="13"/>
    </row>
    <row r="35" spans="1:18" x14ac:dyDescent="0.3">
      <c r="D35" s="50" t="s">
        <v>51</v>
      </c>
      <c r="E35" s="64">
        <f>+E34*1.15</f>
        <v>459.99999999999994</v>
      </c>
      <c r="F35" s="64">
        <v>0</v>
      </c>
      <c r="G35" s="64">
        <v>0</v>
      </c>
      <c r="H35" s="64">
        <v>0</v>
      </c>
      <c r="K35" s="1" t="s">
        <v>62</v>
      </c>
      <c r="L35" s="1" t="s">
        <v>172</v>
      </c>
      <c r="M35" s="131"/>
      <c r="N35" s="13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65</v>
      </c>
      <c r="L36" s="1" t="s">
        <v>172</v>
      </c>
      <c r="M36" s="131"/>
      <c r="N36" s="13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68</v>
      </c>
      <c r="L37" s="1" t="s">
        <v>172</v>
      </c>
      <c r="M37" s="131"/>
      <c r="N37" s="13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300</v>
      </c>
      <c r="D38" s="66" t="s">
        <v>58</v>
      </c>
      <c r="E38" s="21"/>
      <c r="F38" s="22" t="s">
        <v>59</v>
      </c>
      <c r="G38" s="22"/>
      <c r="H38" s="23"/>
      <c r="K38" s="1" t="s">
        <v>71</v>
      </c>
      <c r="L38" s="1" t="s">
        <v>172</v>
      </c>
      <c r="M38" s="131"/>
      <c r="N38" s="13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73</v>
      </c>
      <c r="L39" s="1" t="s">
        <v>172</v>
      </c>
      <c r="M39" s="131"/>
      <c r="N39" s="13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450</v>
      </c>
      <c r="D40" s="33">
        <v>150</v>
      </c>
      <c r="F40" s="53" t="s">
        <v>64</v>
      </c>
      <c r="G40" s="32">
        <v>1</v>
      </c>
      <c r="H40" s="3"/>
      <c r="K40" s="1" t="s">
        <v>75</v>
      </c>
      <c r="M40" s="131">
        <v>120</v>
      </c>
      <c r="N40" s="133" t="s">
        <v>174</v>
      </c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600</v>
      </c>
      <c r="F41" s="53" t="s">
        <v>67</v>
      </c>
      <c r="G41" s="32">
        <v>1</v>
      </c>
      <c r="H41" s="3"/>
      <c r="K41" s="1" t="s">
        <v>177</v>
      </c>
      <c r="M41" s="59"/>
      <c r="N41" s="63"/>
      <c r="O41" s="61"/>
      <c r="P41" s="62"/>
      <c r="Q41" s="12"/>
      <c r="R41" s="13"/>
    </row>
    <row r="42" spans="1:18" ht="15" thickBot="1" x14ac:dyDescent="0.35">
      <c r="A42" s="4" t="s">
        <v>69</v>
      </c>
      <c r="C42" s="43">
        <f>+C41/C38</f>
        <v>2</v>
      </c>
      <c r="F42" s="53" t="s">
        <v>70</v>
      </c>
      <c r="G42" s="32"/>
      <c r="H42" s="3"/>
      <c r="K42" s="1" t="s">
        <v>78</v>
      </c>
      <c r="M42" s="69"/>
      <c r="N42" s="70"/>
      <c r="O42" s="71"/>
      <c r="P42" s="72"/>
      <c r="Q42" s="22"/>
      <c r="R42" s="23"/>
    </row>
    <row r="43" spans="1:18" x14ac:dyDescent="0.3">
      <c r="A43" s="4"/>
      <c r="C43" s="30"/>
      <c r="F43" s="50" t="s">
        <v>72</v>
      </c>
      <c r="G43" s="32">
        <f>+C40/1000</f>
        <v>0.45</v>
      </c>
      <c r="H43" s="3"/>
      <c r="M43" s="12"/>
      <c r="N43" s="17"/>
      <c r="O43" s="102"/>
      <c r="P43" s="102"/>
      <c r="Q43" s="12"/>
      <c r="R43" s="12"/>
    </row>
    <row r="44" spans="1:18" x14ac:dyDescent="0.3">
      <c r="A44" s="4"/>
      <c r="C44" s="68"/>
      <c r="F44" s="53" t="s">
        <v>74</v>
      </c>
      <c r="G44" s="65">
        <f>+C41</f>
        <v>600</v>
      </c>
      <c r="H44" s="3"/>
      <c r="M44" s="12"/>
      <c r="N44" s="17"/>
      <c r="O44" s="102"/>
      <c r="P44" s="102"/>
      <c r="Q44" s="12"/>
      <c r="R44" s="12"/>
    </row>
    <row r="45" spans="1:18" x14ac:dyDescent="0.3">
      <c r="A45" s="4"/>
      <c r="C45" s="30"/>
      <c r="E45" s="53"/>
      <c r="F45" s="53"/>
      <c r="G45" s="39"/>
      <c r="I45" s="3"/>
      <c r="M45" s="12"/>
      <c r="N45" s="17"/>
      <c r="O45" s="102"/>
      <c r="P45" s="102"/>
      <c r="Q45" s="12"/>
      <c r="R45" s="12"/>
    </row>
    <row r="46" spans="1:18" x14ac:dyDescent="0.3">
      <c r="A46" s="4" t="s">
        <v>77</v>
      </c>
      <c r="C46" s="34">
        <f>+C42*C38</f>
        <v>600</v>
      </c>
      <c r="F46" s="53"/>
      <c r="G46" s="39"/>
      <c r="H46" s="3"/>
      <c r="M46" s="12"/>
      <c r="N46" s="17"/>
      <c r="O46" s="102"/>
      <c r="P46" s="102"/>
      <c r="Q46" s="12"/>
      <c r="R46" s="12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178</v>
      </c>
    </row>
    <row r="48" spans="1:18" x14ac:dyDescent="0.3">
      <c r="A48" s="4" t="s">
        <v>118</v>
      </c>
      <c r="B48" s="30">
        <f>+C48</f>
        <v>450</v>
      </c>
      <c r="C48" s="30">
        <f>+'cartón tapa'!B48*3</f>
        <v>450</v>
      </c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/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1</v>
      </c>
      <c r="E49" s="30">
        <v>0</v>
      </c>
      <c r="F49" s="30" t="s">
        <v>131</v>
      </c>
      <c r="G49" s="39">
        <v>7</v>
      </c>
      <c r="H49" s="39">
        <f>+(D49*E49)*G49</f>
        <v>0</v>
      </c>
      <c r="J49" s="11"/>
      <c r="K49" s="12"/>
      <c r="L49" s="12"/>
      <c r="M49" s="12"/>
      <c r="N49" s="12"/>
      <c r="O49" s="12"/>
      <c r="P49" s="12"/>
      <c r="Q49" s="12"/>
      <c r="R49" s="13"/>
    </row>
    <row r="50" spans="1:21" x14ac:dyDescent="0.3">
      <c r="A50" s="74" t="s">
        <v>86</v>
      </c>
      <c r="B50" s="75">
        <f>+E34*C42</f>
        <v>800</v>
      </c>
      <c r="C50" s="3"/>
      <c r="D50" s="30">
        <v>0</v>
      </c>
      <c r="E50" s="30">
        <v>0</v>
      </c>
      <c r="F50" s="30" t="s">
        <v>132</v>
      </c>
      <c r="G50" s="39">
        <v>250</v>
      </c>
      <c r="H50" s="39">
        <f t="shared" ref="H50:H55" si="0">+(D50*E50)*G50</f>
        <v>0</v>
      </c>
      <c r="J50" s="11"/>
      <c r="K50" s="12"/>
      <c r="L50" s="12"/>
      <c r="M50" s="12"/>
      <c r="N50" s="12"/>
      <c r="O50" s="12"/>
      <c r="P50" s="12"/>
      <c r="Q50" s="12"/>
      <c r="R50" s="13"/>
    </row>
    <row r="51" spans="1:21" x14ac:dyDescent="0.3">
      <c r="A51" s="74" t="s">
        <v>21</v>
      </c>
      <c r="B51" s="75">
        <f>+H61</f>
        <v>1040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 t="shared" si="0"/>
        <v>0</v>
      </c>
      <c r="J51" s="11"/>
      <c r="K51" s="12"/>
      <c r="L51" s="12"/>
      <c r="M51" s="12"/>
      <c r="N51" s="12"/>
      <c r="O51" s="12"/>
      <c r="P51" s="12"/>
      <c r="Q51" s="12"/>
      <c r="R51" s="13"/>
    </row>
    <row r="52" spans="1:21" x14ac:dyDescent="0.3">
      <c r="A52" s="74"/>
      <c r="B52" s="75"/>
      <c r="C52" s="3"/>
      <c r="D52" s="30">
        <v>1</v>
      </c>
      <c r="E52" s="30">
        <v>1</v>
      </c>
      <c r="F52" s="30" t="s">
        <v>143</v>
      </c>
      <c r="G52" s="39">
        <v>500</v>
      </c>
      <c r="H52" s="39">
        <f t="shared" si="0"/>
        <v>500</v>
      </c>
      <c r="I52" s="39">
        <f>+(B72/100)*2</f>
        <v>112.15</v>
      </c>
      <c r="J52" s="11"/>
      <c r="K52" s="12"/>
      <c r="L52" s="12"/>
      <c r="M52" s="12"/>
      <c r="N52" s="12"/>
      <c r="O52" s="12"/>
      <c r="P52" s="12"/>
      <c r="Q52" s="12"/>
      <c r="R52" s="13"/>
    </row>
    <row r="53" spans="1:21" ht="16.5" x14ac:dyDescent="0.3">
      <c r="A53" s="74" t="s">
        <v>45</v>
      </c>
      <c r="B53" s="75">
        <v>600</v>
      </c>
      <c r="C53" s="3"/>
      <c r="D53" s="30">
        <v>2</v>
      </c>
      <c r="E53" s="30">
        <v>1</v>
      </c>
      <c r="F53" s="30" t="s">
        <v>120</v>
      </c>
      <c r="G53" s="39">
        <f>+M28</f>
        <v>135</v>
      </c>
      <c r="H53" s="39">
        <f t="shared" si="0"/>
        <v>270</v>
      </c>
      <c r="I53" s="76"/>
      <c r="J53" s="11"/>
      <c r="K53" s="12"/>
      <c r="L53" s="12"/>
      <c r="M53" s="12"/>
      <c r="N53" s="12"/>
      <c r="O53" s="12"/>
      <c r="P53" s="12"/>
      <c r="Q53" s="12"/>
      <c r="R53" s="13"/>
    </row>
    <row r="54" spans="1:21" x14ac:dyDescent="0.3">
      <c r="A54" s="77" t="s">
        <v>186</v>
      </c>
      <c r="B54" s="75">
        <f>+((B48*3)*1.1)</f>
        <v>1485.0000000000002</v>
      </c>
      <c r="C54" s="3"/>
      <c r="D54" s="30">
        <v>2</v>
      </c>
      <c r="E54" s="30">
        <v>1</v>
      </c>
      <c r="F54" s="30" t="s">
        <v>121</v>
      </c>
      <c r="G54" s="39">
        <f>+M29</f>
        <v>135</v>
      </c>
      <c r="H54" s="39">
        <f t="shared" si="0"/>
        <v>270</v>
      </c>
      <c r="J54" s="11"/>
      <c r="K54" s="12"/>
      <c r="L54" s="12"/>
      <c r="M54" s="12"/>
      <c r="N54" s="12"/>
      <c r="O54" s="12"/>
      <c r="P54" s="12"/>
      <c r="Q54" s="12"/>
      <c r="R54" s="13"/>
    </row>
    <row r="55" spans="1:21" ht="15" thickBot="1" x14ac:dyDescent="0.35">
      <c r="A55" s="77" t="s">
        <v>127</v>
      </c>
      <c r="B55" s="75">
        <v>0</v>
      </c>
      <c r="D55" s="30">
        <v>0</v>
      </c>
      <c r="E55" s="30">
        <v>0</v>
      </c>
      <c r="F55" s="30" t="s">
        <v>52</v>
      </c>
      <c r="G55" s="39">
        <v>1.5</v>
      </c>
      <c r="H55" s="39">
        <f t="shared" si="0"/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128</v>
      </c>
      <c r="B56" s="75">
        <v>0</v>
      </c>
      <c r="D56" s="30">
        <v>1</v>
      </c>
      <c r="E56" s="30">
        <v>0</v>
      </c>
      <c r="F56" s="30" t="s">
        <v>87</v>
      </c>
      <c r="G56" s="39">
        <v>1.5</v>
      </c>
      <c r="H56" s="39">
        <f t="shared" ref="H56:H59" si="1">+G56*E56</f>
        <v>0</v>
      </c>
    </row>
    <row r="57" spans="1:21" x14ac:dyDescent="0.3">
      <c r="A57" s="77"/>
      <c r="B57" s="77"/>
      <c r="D57" s="30">
        <v>0</v>
      </c>
      <c r="E57" s="30">
        <v>0</v>
      </c>
      <c r="F57" s="30" t="s">
        <v>88</v>
      </c>
      <c r="G57" s="39">
        <v>1.5</v>
      </c>
      <c r="H57" s="39">
        <f t="shared" si="1"/>
        <v>0</v>
      </c>
      <c r="J57" s="5" t="s">
        <v>89</v>
      </c>
    </row>
    <row r="58" spans="1:21" x14ac:dyDescent="0.3">
      <c r="A58" s="73" t="s">
        <v>90</v>
      </c>
      <c r="B58" s="78">
        <f>SUM(B50:B57)</f>
        <v>3925</v>
      </c>
      <c r="C58" s="3"/>
      <c r="D58" s="30">
        <v>0</v>
      </c>
      <c r="E58" s="30">
        <v>0</v>
      </c>
      <c r="F58" s="3" t="s">
        <v>91</v>
      </c>
      <c r="G58" s="39">
        <v>600</v>
      </c>
      <c r="H58" s="39">
        <f t="shared" si="1"/>
        <v>0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si="1"/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+B58/'cartón tapa'!B48</f>
        <v>26.166666666666668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1040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1.5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/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+B72*C68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919.99999999999989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1560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+A53</f>
        <v>Tabla de suaje</v>
      </c>
      <c r="B68" s="75">
        <f>+B53*H62</f>
        <v>900</v>
      </c>
      <c r="C68" s="87"/>
      <c r="G68" s="90" t="s">
        <v>111</v>
      </c>
      <c r="H68" s="41">
        <f>+B60</f>
        <v>26.166666666666668</v>
      </c>
      <c r="I68" s="91">
        <f>+H68*C46</f>
        <v>15700</v>
      </c>
      <c r="J68" s="1" t="s">
        <v>112</v>
      </c>
      <c r="L68" s="92"/>
      <c r="M68" s="81"/>
      <c r="N68" s="1" t="s">
        <v>112</v>
      </c>
      <c r="P68" s="80"/>
      <c r="Q68" s="81"/>
      <c r="R68" s="1" t="s">
        <v>112</v>
      </c>
      <c r="T68" s="80"/>
      <c r="U68" s="81"/>
    </row>
    <row r="69" spans="1:21" x14ac:dyDescent="0.3">
      <c r="A69" s="74" t="str">
        <f>+A54</f>
        <v>Colocado</v>
      </c>
      <c r="B69" s="75">
        <f>+B54*H62</f>
        <v>2227.5000000000005</v>
      </c>
      <c r="C69" s="87"/>
      <c r="G69" s="90" t="s">
        <v>113</v>
      </c>
      <c r="H69" s="41">
        <f>+C72</f>
        <v>37.383333333333333</v>
      </c>
      <c r="I69" s="91">
        <f>+H69*C46</f>
        <v>22430</v>
      </c>
      <c r="L69" s="94"/>
      <c r="M69" s="81"/>
      <c r="P69" s="80"/>
      <c r="Q69" s="81"/>
      <c r="T69" s="80"/>
      <c r="U69" s="81"/>
    </row>
    <row r="70" spans="1:21" ht="15" thickBot="1" x14ac:dyDescent="0.35">
      <c r="A70" s="74" t="str">
        <f>+A56</f>
        <v>Listón</v>
      </c>
      <c r="B70" s="75">
        <f>+B56*H63</f>
        <v>0</v>
      </c>
      <c r="C70" s="93"/>
      <c r="G70" s="95" t="s">
        <v>114</v>
      </c>
      <c r="H70" s="96">
        <f>+H69-H68</f>
        <v>11.216666666666665</v>
      </c>
      <c r="I70" s="91">
        <f>+H70*C46</f>
        <v>6729.9999999999991</v>
      </c>
      <c r="J70" s="1" t="s">
        <v>115</v>
      </c>
      <c r="L70" s="80"/>
      <c r="M70" s="81"/>
      <c r="N70" s="1" t="s">
        <v>115</v>
      </c>
      <c r="P70" s="80"/>
      <c r="Q70" s="81"/>
      <c r="R70" s="1" t="s">
        <v>115</v>
      </c>
      <c r="T70" s="80"/>
      <c r="U70" s="81"/>
    </row>
    <row r="71" spans="1:21" ht="15" thickBot="1" x14ac:dyDescent="0.35">
      <c r="A71" s="74"/>
      <c r="B71" s="75"/>
      <c r="C71" s="93"/>
      <c r="G71" s="97" t="s">
        <v>116</v>
      </c>
      <c r="H71" s="52"/>
      <c r="J71" s="1" t="s">
        <v>117</v>
      </c>
      <c r="L71" s="80"/>
      <c r="M71" s="81"/>
      <c r="N71" s="1" t="s">
        <v>117</v>
      </c>
      <c r="P71" s="80"/>
      <c r="Q71" s="81"/>
      <c r="R71" s="1" t="s">
        <v>117</v>
      </c>
      <c r="T71" s="80"/>
      <c r="U71" s="81"/>
    </row>
    <row r="72" spans="1:21" x14ac:dyDescent="0.3">
      <c r="A72" s="73" t="s">
        <v>90</v>
      </c>
      <c r="B72" s="78">
        <f>SUM(B65:B71)</f>
        <v>5607.5</v>
      </c>
      <c r="C72" s="96">
        <f>+B72/'cartón tapa'!B48</f>
        <v>37.383333333333333</v>
      </c>
      <c r="D72" s="5" t="s">
        <v>203</v>
      </c>
    </row>
    <row r="75" spans="1:21" x14ac:dyDescent="0.3">
      <c r="A75" s="5"/>
    </row>
    <row r="76" spans="1:21" x14ac:dyDescent="0.3">
      <c r="B76" s="98"/>
      <c r="C76" s="99"/>
    </row>
    <row r="80" spans="1:21" x14ac:dyDescent="0.3">
      <c r="J80" s="100"/>
    </row>
    <row r="86" spans="10:18" ht="16.5" x14ac:dyDescent="0.3">
      <c r="J86" s="76"/>
      <c r="K86" s="76"/>
      <c r="L86" s="76"/>
      <c r="M86" s="76"/>
      <c r="N86" s="76"/>
      <c r="O86" s="76"/>
      <c r="P86" s="76"/>
      <c r="Q86" s="76"/>
      <c r="R86" s="76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</sheetData>
  <pageMargins left="0.70866141732283472" right="0.70866141732283472" top="0.74803149606299213" bottom="0.74803149606299213" header="0.31496062992125984" footer="0.31496062992125984"/>
  <pageSetup scale="48" orientation="landscape" r:id="rId1"/>
  <headerFooter>
    <oddFooter>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6"/>
  <sheetViews>
    <sheetView topLeftCell="A10" zoomScale="80" zoomScaleNormal="80" workbookViewId="0">
      <selection activeCell="B23" sqref="B23:E30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tr">
        <f>+'cartón cajón '!C9</f>
        <v>27 de septiembre de 2016.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194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x14ac:dyDescent="0.3">
      <c r="A14" s="5"/>
      <c r="F14" s="11"/>
      <c r="G14" s="12"/>
      <c r="H14" s="13"/>
      <c r="J14" s="11"/>
      <c r="K14" s="12"/>
      <c r="L14" s="12"/>
      <c r="M14" s="12"/>
      <c r="N14" s="12"/>
      <c r="O14" s="12"/>
      <c r="P14" s="12"/>
      <c r="Q14" s="12"/>
      <c r="R14" s="13"/>
    </row>
    <row r="15" spans="1:21" x14ac:dyDescent="0.3">
      <c r="A15" s="5" t="s">
        <v>18</v>
      </c>
      <c r="C15" s="26" t="s">
        <v>197</v>
      </c>
      <c r="D15" s="25"/>
      <c r="E15" s="25"/>
      <c r="F15" s="101" t="s">
        <v>9</v>
      </c>
      <c r="G15" s="12"/>
      <c r="H15" s="13"/>
      <c r="J15" s="11"/>
      <c r="K15" s="12"/>
      <c r="L15" s="12"/>
      <c r="M15" s="12"/>
      <c r="N15" s="12"/>
      <c r="O15" s="12"/>
      <c r="P15" s="12"/>
      <c r="Q15" s="12"/>
      <c r="R15" s="13"/>
    </row>
    <row r="16" spans="1:21" x14ac:dyDescent="0.3">
      <c r="C16" s="24" t="s">
        <v>198</v>
      </c>
      <c r="D16" s="25"/>
      <c r="E16" s="25"/>
      <c r="F16" s="62">
        <v>36</v>
      </c>
      <c r="G16" s="102" t="s">
        <v>123</v>
      </c>
      <c r="H16" s="103">
        <v>56</v>
      </c>
      <c r="J16" s="11"/>
      <c r="K16" s="12"/>
      <c r="L16" s="12"/>
      <c r="M16" s="12"/>
      <c r="N16" s="12"/>
      <c r="O16" s="12"/>
      <c r="P16" s="12"/>
      <c r="Q16" s="12"/>
      <c r="R16" s="13"/>
    </row>
    <row r="17" spans="1:18" x14ac:dyDescent="0.3">
      <c r="C17" s="24" t="s">
        <v>135</v>
      </c>
      <c r="D17" s="25"/>
      <c r="E17" s="25"/>
      <c r="F17" s="101">
        <v>1</v>
      </c>
      <c r="G17" s="104" t="s">
        <v>124</v>
      </c>
      <c r="H17" s="13"/>
      <c r="J17" s="11"/>
      <c r="K17" s="12"/>
      <c r="L17" s="12"/>
      <c r="M17" s="12"/>
      <c r="N17" s="12"/>
      <c r="O17" s="12"/>
      <c r="P17" s="12"/>
      <c r="Q17" s="12"/>
      <c r="R17" s="13"/>
    </row>
    <row r="18" spans="1:18" x14ac:dyDescent="0.3">
      <c r="C18" s="24" t="s">
        <v>155</v>
      </c>
      <c r="D18" s="25"/>
      <c r="E18" s="25"/>
      <c r="F18" s="11"/>
      <c r="G18" s="12"/>
      <c r="H18" s="13"/>
      <c r="J18" s="11"/>
      <c r="K18" s="12"/>
      <c r="L18" s="12"/>
      <c r="M18" s="12"/>
      <c r="N18" s="12"/>
      <c r="O18" s="12"/>
      <c r="P18" s="12"/>
      <c r="Q18" s="12"/>
      <c r="R18" s="13"/>
    </row>
    <row r="19" spans="1:18" x14ac:dyDescent="0.3">
      <c r="C19" s="24" t="s">
        <v>199</v>
      </c>
      <c r="D19" s="25"/>
      <c r="E19" s="25"/>
      <c r="F19" s="11"/>
      <c r="G19" s="12"/>
      <c r="H19" s="13"/>
      <c r="J19" s="11"/>
      <c r="K19" s="12"/>
      <c r="L19" s="12"/>
      <c r="M19" s="12"/>
      <c r="N19" s="12"/>
      <c r="O19" s="12"/>
      <c r="P19" s="12"/>
      <c r="Q19" s="12"/>
      <c r="R19" s="13"/>
    </row>
    <row r="20" spans="1:18" ht="15" thickBot="1" x14ac:dyDescent="0.35">
      <c r="C20" s="25" t="s">
        <v>200</v>
      </c>
      <c r="D20" s="25"/>
      <c r="E20" s="25"/>
      <c r="F20" s="11"/>
      <c r="G20" s="12"/>
      <c r="H20" s="13"/>
      <c r="J20" s="21"/>
      <c r="K20" s="22"/>
      <c r="L20" s="22"/>
      <c r="M20" s="22"/>
      <c r="N20" s="22"/>
      <c r="O20" s="22"/>
      <c r="P20" s="22"/>
      <c r="Q20" s="22"/>
      <c r="R20" s="23"/>
    </row>
    <row r="21" spans="1:18" x14ac:dyDescent="0.3">
      <c r="C21" s="25" t="s">
        <v>142</v>
      </c>
      <c r="D21" s="25"/>
      <c r="E21" s="25"/>
      <c r="F21" s="11"/>
      <c r="G21" s="12"/>
      <c r="H21" s="13"/>
      <c r="N21" s="5" t="s">
        <v>19</v>
      </c>
      <c r="O21" s="5" t="s">
        <v>20</v>
      </c>
      <c r="Q21" s="28">
        <f>+H61</f>
        <v>1235.9559999999999</v>
      </c>
    </row>
    <row r="22" spans="1:18" ht="15" thickBot="1" x14ac:dyDescent="0.35">
      <c r="C22" s="25"/>
      <c r="D22" s="25"/>
      <c r="E22" s="25"/>
      <c r="F22" s="21"/>
      <c r="G22" s="22"/>
      <c r="H22" s="23"/>
      <c r="J22" s="29" t="s">
        <v>21</v>
      </c>
      <c r="K22" s="1" t="s">
        <v>22</v>
      </c>
    </row>
    <row r="23" spans="1:18" x14ac:dyDescent="0.3">
      <c r="A23" s="4" t="s">
        <v>23</v>
      </c>
      <c r="C23" s="113" t="s">
        <v>156</v>
      </c>
      <c r="D23" s="5" t="s">
        <v>24</v>
      </c>
      <c r="E23" s="31" t="s">
        <v>180</v>
      </c>
      <c r="K23" s="1" t="s">
        <v>25</v>
      </c>
    </row>
    <row r="24" spans="1:18" x14ac:dyDescent="0.3">
      <c r="K24" s="1" t="s">
        <v>26</v>
      </c>
      <c r="N24" s="1" t="s">
        <v>27</v>
      </c>
    </row>
    <row r="25" spans="1:18" x14ac:dyDescent="0.3">
      <c r="A25" s="4" t="s">
        <v>28</v>
      </c>
      <c r="C25" s="32">
        <v>100</v>
      </c>
      <c r="D25" s="31" t="s">
        <v>29</v>
      </c>
      <c r="E25" s="33">
        <v>130</v>
      </c>
      <c r="F25" s="34">
        <f>+C25</f>
        <v>100</v>
      </c>
      <c r="G25" s="35" t="s">
        <v>29</v>
      </c>
      <c r="H25" s="35">
        <f>+E25</f>
        <v>130</v>
      </c>
      <c r="K25" s="1" t="s">
        <v>30</v>
      </c>
      <c r="N25" s="1" t="s">
        <v>31</v>
      </c>
    </row>
    <row r="26" spans="1:18" x14ac:dyDescent="0.3">
      <c r="A26" s="4" t="s">
        <v>32</v>
      </c>
      <c r="B26" s="3"/>
      <c r="C26" s="36">
        <f>+F16</f>
        <v>36</v>
      </c>
      <c r="D26" s="37" t="s">
        <v>29</v>
      </c>
      <c r="E26" s="36">
        <f>+H16</f>
        <v>56</v>
      </c>
      <c r="F26" s="38">
        <f>+E26</f>
        <v>56</v>
      </c>
      <c r="G26" s="38" t="s">
        <v>29</v>
      </c>
      <c r="H26" s="38">
        <f>+C26</f>
        <v>36</v>
      </c>
      <c r="I26" s="39"/>
      <c r="K26" s="1" t="s">
        <v>33</v>
      </c>
      <c r="N26" s="1">
        <v>250</v>
      </c>
    </row>
    <row r="27" spans="1:18" ht="15" thickBot="1" x14ac:dyDescent="0.35">
      <c r="A27" s="3" t="s">
        <v>34</v>
      </c>
      <c r="B27" s="40"/>
      <c r="C27" s="41">
        <f>+C25/C26</f>
        <v>2.7777777777777777</v>
      </c>
      <c r="D27" s="42"/>
      <c r="E27" s="41">
        <f>+E25/E26</f>
        <v>2.3214285714285716</v>
      </c>
      <c r="F27" s="41">
        <f>+F25/F26</f>
        <v>1.7857142857142858</v>
      </c>
      <c r="G27" s="42"/>
      <c r="H27" s="41">
        <f>+H25/H26</f>
        <v>3.6111111111111112</v>
      </c>
      <c r="I27" s="39"/>
      <c r="K27" s="1" t="s">
        <v>35</v>
      </c>
      <c r="N27" s="1">
        <v>250</v>
      </c>
    </row>
    <row r="28" spans="1:18" ht="15" thickBot="1" x14ac:dyDescent="0.35">
      <c r="A28" s="3" t="s">
        <v>36</v>
      </c>
      <c r="B28" s="43"/>
      <c r="C28" s="44"/>
      <c r="D28" s="45">
        <v>3</v>
      </c>
      <c r="E28" s="46"/>
      <c r="F28" s="47"/>
      <c r="G28" s="48">
        <v>3</v>
      </c>
      <c r="H28" s="49" t="s">
        <v>37</v>
      </c>
    </row>
    <row r="29" spans="1:18" x14ac:dyDescent="0.3">
      <c r="A29" s="3"/>
      <c r="B29" s="30"/>
      <c r="C29" s="39"/>
      <c r="G29" s="50"/>
      <c r="H29" s="39"/>
      <c r="J29" s="29" t="s">
        <v>38</v>
      </c>
    </row>
    <row r="30" spans="1:18" ht="15" thickBot="1" x14ac:dyDescent="0.35">
      <c r="A30" s="34" t="s">
        <v>39</v>
      </c>
      <c r="B30" s="34" t="s">
        <v>205</v>
      </c>
      <c r="D30" s="50" t="s">
        <v>40</v>
      </c>
      <c r="E30" s="51">
        <v>35</v>
      </c>
      <c r="G30" s="1" t="s">
        <v>41</v>
      </c>
      <c r="H30" s="52">
        <v>0</v>
      </c>
      <c r="J30" s="29"/>
      <c r="M30" s="31">
        <v>1</v>
      </c>
      <c r="N30" s="31">
        <v>2</v>
      </c>
      <c r="O30" s="31">
        <v>3</v>
      </c>
      <c r="P30" s="1" t="s">
        <v>1</v>
      </c>
    </row>
    <row r="31" spans="1:18" x14ac:dyDescent="0.3">
      <c r="A31" s="3"/>
      <c r="B31" s="3"/>
      <c r="C31" s="3"/>
      <c r="D31" s="53" t="s">
        <v>42</v>
      </c>
      <c r="E31" s="51">
        <f>+H30*E30</f>
        <v>0</v>
      </c>
      <c r="H31" s="52"/>
      <c r="I31" s="39"/>
      <c r="K31" s="1" t="s">
        <v>43</v>
      </c>
      <c r="M31" s="54"/>
      <c r="N31" s="55"/>
      <c r="O31" s="56"/>
      <c r="P31" s="57"/>
      <c r="Q31" s="19"/>
      <c r="R31" s="20"/>
    </row>
    <row r="32" spans="1:18" x14ac:dyDescent="0.3">
      <c r="D32" s="53" t="s">
        <v>44</v>
      </c>
      <c r="E32" s="58">
        <f>+E30-E31</f>
        <v>35</v>
      </c>
      <c r="I32" s="39"/>
      <c r="K32" s="1" t="s">
        <v>45</v>
      </c>
      <c r="M32" s="59"/>
      <c r="N32" s="60"/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48</v>
      </c>
      <c r="M33" s="59"/>
      <c r="N33" s="6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35</v>
      </c>
      <c r="F34" s="64">
        <v>0</v>
      </c>
      <c r="G34" s="64">
        <v>0</v>
      </c>
      <c r="H34" s="64">
        <v>0</v>
      </c>
      <c r="K34" s="1" t="s">
        <v>50</v>
      </c>
      <c r="M34" s="59"/>
      <c r="N34" s="63"/>
      <c r="O34" s="61"/>
      <c r="P34" s="62"/>
      <c r="Q34" s="12"/>
      <c r="R34" s="13"/>
    </row>
    <row r="35" spans="1:18" x14ac:dyDescent="0.3">
      <c r="D35" s="50" t="s">
        <v>51</v>
      </c>
      <c r="E35" s="64">
        <f>+E34*1.15</f>
        <v>40.25</v>
      </c>
      <c r="F35" s="64">
        <v>0</v>
      </c>
      <c r="G35" s="64">
        <v>0</v>
      </c>
      <c r="H35" s="64">
        <v>0</v>
      </c>
      <c r="K35" s="1" t="s">
        <v>52</v>
      </c>
      <c r="M35" s="59"/>
      <c r="N35" s="6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53</v>
      </c>
      <c r="M36" s="59"/>
      <c r="N36" s="6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56</v>
      </c>
      <c r="M37" s="59"/>
      <c r="N37" s="6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4</v>
      </c>
      <c r="D38" s="66" t="s">
        <v>58</v>
      </c>
      <c r="E38" s="21"/>
      <c r="F38" s="22" t="s">
        <v>59</v>
      </c>
      <c r="G38" s="22"/>
      <c r="H38" s="23"/>
      <c r="K38" s="1" t="s">
        <v>60</v>
      </c>
      <c r="M38" s="59"/>
      <c r="N38" s="6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62</v>
      </c>
      <c r="M39" s="59"/>
      <c r="N39" s="6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150</v>
      </c>
      <c r="D40" s="33">
        <v>50</v>
      </c>
      <c r="F40" s="53" t="s">
        <v>64</v>
      </c>
      <c r="G40" s="32">
        <v>1</v>
      </c>
      <c r="H40" s="3"/>
      <c r="K40" s="1" t="s">
        <v>65</v>
      </c>
      <c r="M40" s="59"/>
      <c r="N40" s="63"/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200</v>
      </c>
      <c r="F41" s="53" t="s">
        <v>67</v>
      </c>
      <c r="G41" s="32">
        <v>2</v>
      </c>
      <c r="H41" s="3"/>
      <c r="K41" s="1" t="s">
        <v>68</v>
      </c>
      <c r="M41" s="59"/>
      <c r="N41" s="63"/>
      <c r="O41" s="61"/>
      <c r="P41" s="62"/>
      <c r="Q41" s="12"/>
      <c r="R41" s="13"/>
    </row>
    <row r="42" spans="1:18" x14ac:dyDescent="0.3">
      <c r="A42" s="4" t="s">
        <v>69</v>
      </c>
      <c r="C42" s="43">
        <f>+C41/C38</f>
        <v>50</v>
      </c>
      <c r="F42" s="53" t="s">
        <v>70</v>
      </c>
      <c r="G42" s="32"/>
      <c r="H42" s="3"/>
      <c r="K42" s="1" t="s">
        <v>71</v>
      </c>
      <c r="M42" s="59"/>
      <c r="N42" s="63"/>
      <c r="O42" s="61"/>
      <c r="P42" s="62"/>
      <c r="Q42" s="12"/>
      <c r="R42" s="13"/>
    </row>
    <row r="43" spans="1:18" x14ac:dyDescent="0.3">
      <c r="A43" s="4" t="s">
        <v>133</v>
      </c>
      <c r="C43" s="30">
        <f>+(C42*C38)*F17</f>
        <v>200</v>
      </c>
      <c r="F43" s="50" t="s">
        <v>72</v>
      </c>
      <c r="G43" s="32">
        <f>+C40/1000</f>
        <v>0.15</v>
      </c>
      <c r="H43" s="3"/>
      <c r="K43" s="1" t="s">
        <v>73</v>
      </c>
      <c r="M43" s="59"/>
      <c r="N43" s="63"/>
      <c r="O43" s="61"/>
      <c r="P43" s="62"/>
      <c r="Q43" s="12"/>
      <c r="R43" s="13"/>
    </row>
    <row r="44" spans="1:18" x14ac:dyDescent="0.3">
      <c r="A44" s="4"/>
      <c r="C44" s="68"/>
      <c r="F44" s="53" t="s">
        <v>74</v>
      </c>
      <c r="G44" s="65">
        <f>+C41</f>
        <v>200</v>
      </c>
      <c r="H44" s="3"/>
      <c r="K44" s="1" t="s">
        <v>75</v>
      </c>
      <c r="M44" s="59"/>
      <c r="N44" s="63"/>
      <c r="O44" s="61"/>
      <c r="P44" s="62"/>
      <c r="Q44" s="12"/>
      <c r="R44" s="13"/>
    </row>
    <row r="45" spans="1:18" x14ac:dyDescent="0.3">
      <c r="A45" s="4"/>
      <c r="C45" s="30"/>
      <c r="E45" s="53"/>
      <c r="F45" s="53"/>
      <c r="G45" s="39"/>
      <c r="I45" s="3"/>
      <c r="K45" s="1" t="s">
        <v>76</v>
      </c>
      <c r="M45" s="59"/>
      <c r="N45" s="63"/>
      <c r="O45" s="61"/>
      <c r="P45" s="62"/>
      <c r="Q45" s="12"/>
      <c r="R45" s="13"/>
    </row>
    <row r="46" spans="1:18" ht="15" thickBot="1" x14ac:dyDescent="0.35">
      <c r="A46" s="4" t="s">
        <v>77</v>
      </c>
      <c r="C46" s="34">
        <f>+C42*C38</f>
        <v>200</v>
      </c>
      <c r="F46" s="53"/>
      <c r="G46" s="39"/>
      <c r="H46" s="3"/>
      <c r="K46" s="1" t="s">
        <v>78</v>
      </c>
      <c r="M46" s="69"/>
      <c r="N46" s="70"/>
      <c r="O46" s="71"/>
      <c r="P46" s="72"/>
      <c r="Q46" s="22"/>
      <c r="R46" s="23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</v>
      </c>
    </row>
    <row r="48" spans="1:18" x14ac:dyDescent="0.3">
      <c r="A48" s="4" t="s">
        <v>118</v>
      </c>
      <c r="B48" s="30">
        <f>+'cartón cajón '!B48</f>
        <v>150</v>
      </c>
      <c r="C48" s="30"/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 t="s">
        <v>146</v>
      </c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0</v>
      </c>
      <c r="E49" s="30">
        <v>0</v>
      </c>
      <c r="F49" s="30" t="s">
        <v>85</v>
      </c>
      <c r="G49" s="39">
        <v>295</v>
      </c>
      <c r="H49" s="39">
        <f>+(D49*E49)*G49</f>
        <v>0</v>
      </c>
      <c r="J49" s="11"/>
      <c r="K49" s="102">
        <f>+F16</f>
        <v>36</v>
      </c>
      <c r="L49" s="102">
        <f>+H16</f>
        <v>56</v>
      </c>
      <c r="M49" s="12" t="s">
        <v>145</v>
      </c>
      <c r="N49" s="102" t="s">
        <v>147</v>
      </c>
      <c r="O49" s="12" t="s">
        <v>148</v>
      </c>
      <c r="P49" s="12" t="s">
        <v>149</v>
      </c>
      <c r="Q49" s="12"/>
      <c r="R49" s="13"/>
    </row>
    <row r="50" spans="1:21" x14ac:dyDescent="0.3">
      <c r="A50" s="74" t="s">
        <v>86</v>
      </c>
      <c r="B50" s="75">
        <f>+E34*C42</f>
        <v>1750</v>
      </c>
      <c r="C50" s="3">
        <f>+B50/2</f>
        <v>875</v>
      </c>
      <c r="D50" s="30">
        <v>0</v>
      </c>
      <c r="E50" s="30">
        <v>0</v>
      </c>
      <c r="F50" s="30" t="s">
        <v>119</v>
      </c>
      <c r="G50" s="39">
        <v>160</v>
      </c>
      <c r="H50" s="39">
        <f>+(D50*E50)*G50</f>
        <v>0</v>
      </c>
      <c r="J50" s="11"/>
      <c r="K50" s="102">
        <f>0.48*0.66*C41</f>
        <v>63.360000000000007</v>
      </c>
      <c r="L50" s="111">
        <v>3.9</v>
      </c>
      <c r="M50" s="111">
        <f>+K50*L50</f>
        <v>247.10400000000001</v>
      </c>
      <c r="N50" s="111">
        <v>0</v>
      </c>
      <c r="O50" s="111">
        <f>+M50+N50</f>
        <v>247.10400000000001</v>
      </c>
      <c r="P50" s="104" t="s">
        <v>150</v>
      </c>
      <c r="Q50" s="12"/>
      <c r="R50" s="13"/>
    </row>
    <row r="51" spans="1:21" x14ac:dyDescent="0.3">
      <c r="A51" s="74" t="s">
        <v>21</v>
      </c>
      <c r="B51" s="75">
        <f>+H61</f>
        <v>1235.9559999999999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11"/>
      <c r="M51" s="111"/>
      <c r="N51" s="111"/>
      <c r="O51" s="111"/>
      <c r="P51" s="12"/>
      <c r="Q51" s="12"/>
      <c r="R51" s="13"/>
    </row>
    <row r="52" spans="1:21" x14ac:dyDescent="0.3">
      <c r="A52" s="74"/>
      <c r="B52" s="75"/>
      <c r="C52" s="3"/>
      <c r="D52" s="30">
        <v>1</v>
      </c>
      <c r="E52" s="30">
        <v>1</v>
      </c>
      <c r="F52" s="30" t="s">
        <v>143</v>
      </c>
      <c r="G52" s="39">
        <v>400</v>
      </c>
      <c r="H52" s="39">
        <f t="shared" ref="H52:H59" si="0">+G52*E52</f>
        <v>400</v>
      </c>
      <c r="I52" s="39">
        <f>+(B73/100)*2</f>
        <v>77.328679999999991</v>
      </c>
      <c r="J52" s="11"/>
      <c r="K52" s="102">
        <f>+K49</f>
        <v>36</v>
      </c>
      <c r="L52" s="102">
        <f>+L49</f>
        <v>56</v>
      </c>
      <c r="M52" s="12" t="s">
        <v>145</v>
      </c>
      <c r="N52" s="102" t="s">
        <v>147</v>
      </c>
      <c r="O52" s="12" t="s">
        <v>148</v>
      </c>
      <c r="P52" s="12" t="s">
        <v>151</v>
      </c>
      <c r="Q52" s="12"/>
      <c r="R52" s="13"/>
    </row>
    <row r="53" spans="1:21" ht="16.5" x14ac:dyDescent="0.3">
      <c r="A53" s="74" t="s">
        <v>45</v>
      </c>
      <c r="B53" s="75">
        <v>0</v>
      </c>
      <c r="C53" s="3"/>
      <c r="D53" s="30">
        <v>1</v>
      </c>
      <c r="E53" s="30">
        <v>1</v>
      </c>
      <c r="F53" s="30" t="s">
        <v>157</v>
      </c>
      <c r="G53" s="39">
        <f>+O53</f>
        <v>835.9559999999999</v>
      </c>
      <c r="H53" s="39">
        <f t="shared" si="0"/>
        <v>835.9559999999999</v>
      </c>
      <c r="I53" s="76"/>
      <c r="J53" s="11"/>
      <c r="K53" s="102">
        <f>0.36*0.565*C41</f>
        <v>40.679999999999993</v>
      </c>
      <c r="L53" s="111">
        <f>3.9*3</f>
        <v>11.7</v>
      </c>
      <c r="M53" s="111">
        <f>+K53*L53</f>
        <v>475.9559999999999</v>
      </c>
      <c r="N53" s="111">
        <v>360</v>
      </c>
      <c r="O53" s="111">
        <f>+M53+N53</f>
        <v>835.9559999999999</v>
      </c>
      <c r="P53" s="104" t="s">
        <v>152</v>
      </c>
      <c r="Q53" s="12"/>
      <c r="R53" s="13"/>
    </row>
    <row r="54" spans="1:21" x14ac:dyDescent="0.3">
      <c r="A54" s="77" t="s">
        <v>138</v>
      </c>
      <c r="B54" s="75">
        <v>0</v>
      </c>
      <c r="C54" s="3"/>
      <c r="D54" s="30">
        <v>0</v>
      </c>
      <c r="E54" s="30">
        <v>0</v>
      </c>
      <c r="F54" s="30" t="s">
        <v>121</v>
      </c>
      <c r="G54" s="39">
        <v>130</v>
      </c>
      <c r="H54" s="39">
        <f t="shared" si="0"/>
        <v>0</v>
      </c>
      <c r="J54" s="11"/>
      <c r="K54" s="12"/>
      <c r="L54" s="111"/>
      <c r="M54" s="111"/>
      <c r="N54" s="111"/>
      <c r="O54" s="111"/>
      <c r="P54" s="12"/>
      <c r="Q54" s="12"/>
      <c r="R54" s="13"/>
    </row>
    <row r="55" spans="1:21" ht="15" thickBot="1" x14ac:dyDescent="0.35">
      <c r="A55" s="77" t="s">
        <v>141</v>
      </c>
      <c r="B55" s="75">
        <v>0</v>
      </c>
      <c r="D55" s="30">
        <v>0</v>
      </c>
      <c r="E55" s="30">
        <v>0</v>
      </c>
      <c r="F55" s="30" t="s">
        <v>139</v>
      </c>
      <c r="G55" s="39">
        <v>120</v>
      </c>
      <c r="H55" s="39">
        <f>+G55*E55</f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140</v>
      </c>
      <c r="B56" s="75">
        <v>0</v>
      </c>
      <c r="D56" s="30">
        <v>0</v>
      </c>
      <c r="E56" s="30">
        <v>0</v>
      </c>
      <c r="F56" s="30" t="s">
        <v>52</v>
      </c>
      <c r="G56" s="39">
        <v>1.5</v>
      </c>
      <c r="H56" s="39">
        <f>+G56*E56</f>
        <v>0</v>
      </c>
    </row>
    <row r="57" spans="1:21" x14ac:dyDescent="0.3">
      <c r="A57" s="77"/>
      <c r="B57" s="77"/>
      <c r="D57" s="30">
        <v>0</v>
      </c>
      <c r="E57" s="30">
        <v>0</v>
      </c>
      <c r="F57" s="30" t="s">
        <v>88</v>
      </c>
      <c r="G57" s="39">
        <v>1.5</v>
      </c>
      <c r="H57" s="39">
        <f t="shared" si="0"/>
        <v>0</v>
      </c>
      <c r="J57" s="5" t="s">
        <v>89</v>
      </c>
    </row>
    <row r="58" spans="1:21" x14ac:dyDescent="0.3">
      <c r="A58" s="73" t="s">
        <v>90</v>
      </c>
      <c r="B58" s="78">
        <f>SUM(B50:B57)</f>
        <v>2985.9560000000001</v>
      </c>
      <c r="C58" s="3"/>
      <c r="D58" s="30">
        <v>0</v>
      </c>
      <c r="E58" s="30">
        <v>0</v>
      </c>
      <c r="F58" s="3" t="s">
        <v>91</v>
      </c>
      <c r="G58" s="39">
        <v>3050</v>
      </c>
      <c r="H58" s="39">
        <f t="shared" si="0"/>
        <v>0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si="0"/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+B58/B48</f>
        <v>19.906373333333335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1235.9559999999999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1.5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>
        <f>+B73/C40</f>
        <v>25.776226666666666</v>
      </c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+B73*C69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2012.5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1853.9339999999997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+A53</f>
        <v>Tabla de suaje</v>
      </c>
      <c r="B68" s="75">
        <f>+B53*H62</f>
        <v>0</v>
      </c>
      <c r="C68" s="87"/>
      <c r="K68" s="25"/>
      <c r="L68" s="89"/>
      <c r="M68" s="81"/>
      <c r="P68" s="80"/>
      <c r="Q68" s="81"/>
      <c r="T68" s="80"/>
      <c r="U68" s="81"/>
    </row>
    <row r="69" spans="1:21" x14ac:dyDescent="0.3">
      <c r="A69" s="74" t="str">
        <f>+A54</f>
        <v>Placas HS</v>
      </c>
      <c r="B69" s="75">
        <f>+B54*H62</f>
        <v>0</v>
      </c>
      <c r="C69" s="87"/>
      <c r="G69" s="90" t="s">
        <v>111</v>
      </c>
      <c r="H69" s="41">
        <f>+B60</f>
        <v>19.906373333333335</v>
      </c>
      <c r="I69" s="91">
        <f>+H69*B48</f>
        <v>2985.9560000000001</v>
      </c>
      <c r="J69" s="1" t="s">
        <v>112</v>
      </c>
      <c r="L69" s="92"/>
      <c r="M69" s="81"/>
      <c r="N69" s="1" t="s">
        <v>112</v>
      </c>
      <c r="P69" s="80"/>
      <c r="Q69" s="81"/>
      <c r="R69" s="1" t="s">
        <v>112</v>
      </c>
      <c r="T69" s="80"/>
      <c r="U69" s="81"/>
    </row>
    <row r="70" spans="1:21" x14ac:dyDescent="0.3">
      <c r="A70" s="74" t="str">
        <f>+A55</f>
        <v>Imán</v>
      </c>
      <c r="B70" s="75">
        <f>+B55*H62</f>
        <v>0</v>
      </c>
      <c r="C70" s="87"/>
      <c r="G70" s="90" t="s">
        <v>113</v>
      </c>
      <c r="H70" s="41">
        <f>+C73</f>
        <v>25.776226666666666</v>
      </c>
      <c r="I70" s="91">
        <f>+H70*B48</f>
        <v>3866.4339999999997</v>
      </c>
      <c r="L70" s="94"/>
      <c r="M70" s="81"/>
      <c r="P70" s="80"/>
      <c r="Q70" s="81"/>
      <c r="T70" s="80"/>
      <c r="U70" s="81"/>
    </row>
    <row r="71" spans="1:21" ht="15" thickBot="1" x14ac:dyDescent="0.35">
      <c r="A71" s="74" t="str">
        <f>+A56</f>
        <v>Encuadernación</v>
      </c>
      <c r="B71" s="75">
        <f>+B56*1.2</f>
        <v>0</v>
      </c>
      <c r="C71" s="93"/>
      <c r="G71" s="95" t="s">
        <v>114</v>
      </c>
      <c r="H71" s="96">
        <f>+H70-H69</f>
        <v>5.8698533333333316</v>
      </c>
      <c r="I71" s="115">
        <f>+H71*B48</f>
        <v>880.47799999999972</v>
      </c>
      <c r="J71" s="1" t="s">
        <v>115</v>
      </c>
      <c r="L71" s="80"/>
      <c r="M71" s="81"/>
      <c r="N71" s="1" t="s">
        <v>115</v>
      </c>
      <c r="P71" s="80"/>
      <c r="Q71" s="81"/>
      <c r="R71" s="1" t="s">
        <v>115</v>
      </c>
      <c r="T71" s="80"/>
      <c r="U71" s="81"/>
    </row>
    <row r="72" spans="1:21" ht="15" thickBot="1" x14ac:dyDescent="0.35">
      <c r="A72" s="74"/>
      <c r="B72" s="75"/>
      <c r="C72" s="93"/>
      <c r="G72" s="97" t="s">
        <v>116</v>
      </c>
      <c r="H72" s="52"/>
      <c r="J72" s="1" t="s">
        <v>117</v>
      </c>
      <c r="L72" s="80"/>
      <c r="M72" s="81"/>
      <c r="N72" s="1" t="s">
        <v>117</v>
      </c>
      <c r="P72" s="80"/>
      <c r="Q72" s="81"/>
      <c r="R72" s="1" t="s">
        <v>117</v>
      </c>
      <c r="T72" s="80"/>
      <c r="U72" s="81"/>
    </row>
    <row r="73" spans="1:21" x14ac:dyDescent="0.3">
      <c r="A73" s="73" t="s">
        <v>90</v>
      </c>
      <c r="B73" s="78">
        <f>SUM(B65:B72)</f>
        <v>3866.4339999999997</v>
      </c>
      <c r="C73" s="96">
        <f>+B73/B48</f>
        <v>25.776226666666666</v>
      </c>
      <c r="D73" s="5" t="s">
        <v>160</v>
      </c>
    </row>
    <row r="74" spans="1:21" x14ac:dyDescent="0.3">
      <c r="C74" s="110"/>
      <c r="D74" s="5"/>
    </row>
    <row r="75" spans="1:21" x14ac:dyDescent="0.3">
      <c r="C75" s="110"/>
      <c r="D75" s="5"/>
    </row>
    <row r="76" spans="1:21" x14ac:dyDescent="0.3">
      <c r="A76" s="5"/>
      <c r="C76" s="91"/>
      <c r="D76" s="5"/>
    </row>
    <row r="77" spans="1:21" x14ac:dyDescent="0.3">
      <c r="B77" s="98"/>
      <c r="C77" s="99"/>
    </row>
    <row r="81" spans="10:18" x14ac:dyDescent="0.3">
      <c r="J81" s="100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  <row r="96" spans="10:18" ht="16.5" x14ac:dyDescent="0.3">
      <c r="J96" s="76"/>
      <c r="K96" s="76"/>
      <c r="L96" s="76"/>
      <c r="M96" s="76"/>
      <c r="N96" s="76"/>
      <c r="O96" s="76"/>
      <c r="P96" s="76"/>
      <c r="Q96" s="76"/>
      <c r="R96" s="76"/>
    </row>
  </sheetData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6"/>
  <sheetViews>
    <sheetView topLeftCell="A11" zoomScale="80" zoomScaleNormal="80" workbookViewId="0">
      <selection activeCell="B23" sqref="B23:E30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tr">
        <f>+'cartón cajón '!C9</f>
        <v>27 de septiembre de 2016.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194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x14ac:dyDescent="0.3">
      <c r="A14" s="5"/>
      <c r="F14" s="11"/>
      <c r="G14" s="12"/>
      <c r="H14" s="13"/>
      <c r="J14" s="11"/>
      <c r="K14" s="12"/>
      <c r="L14" s="12"/>
      <c r="M14" s="12"/>
      <c r="N14" s="12"/>
      <c r="O14" s="12"/>
      <c r="P14" s="12"/>
      <c r="Q14" s="12"/>
      <c r="R14" s="13"/>
    </row>
    <row r="15" spans="1:21" x14ac:dyDescent="0.3">
      <c r="A15" s="5" t="s">
        <v>18</v>
      </c>
      <c r="C15" s="26" t="s">
        <v>197</v>
      </c>
      <c r="D15" s="25"/>
      <c r="E15" s="25"/>
      <c r="F15" s="101" t="s">
        <v>9</v>
      </c>
      <c r="G15" s="12"/>
      <c r="H15" s="13"/>
      <c r="J15" s="11"/>
      <c r="K15" s="12"/>
      <c r="L15" s="12"/>
      <c r="M15" s="12"/>
      <c r="N15" s="12"/>
      <c r="O15" s="12"/>
      <c r="P15" s="12"/>
      <c r="Q15" s="12"/>
      <c r="R15" s="13"/>
    </row>
    <row r="16" spans="1:21" x14ac:dyDescent="0.3">
      <c r="C16" s="24" t="s">
        <v>198</v>
      </c>
      <c r="D16" s="25"/>
      <c r="E16" s="25"/>
      <c r="F16" s="62">
        <f>2+F20+2</f>
        <v>45</v>
      </c>
      <c r="G16" s="102" t="s">
        <v>123</v>
      </c>
      <c r="H16" s="103">
        <f>2+H20+2</f>
        <v>65</v>
      </c>
      <c r="J16" s="11"/>
      <c r="K16" s="12"/>
      <c r="L16" s="12"/>
      <c r="M16" s="12"/>
      <c r="N16" s="12"/>
      <c r="O16" s="12"/>
      <c r="P16" s="12"/>
      <c r="Q16" s="12"/>
      <c r="R16" s="13"/>
    </row>
    <row r="17" spans="1:18" x14ac:dyDescent="0.3">
      <c r="C17" s="24" t="s">
        <v>135</v>
      </c>
      <c r="D17" s="25"/>
      <c r="E17" s="25"/>
      <c r="F17" s="101">
        <v>1</v>
      </c>
      <c r="G17" s="104" t="s">
        <v>124</v>
      </c>
      <c r="H17" s="13"/>
      <c r="J17" s="11"/>
      <c r="K17" s="12"/>
      <c r="L17" s="12"/>
      <c r="M17" s="12"/>
      <c r="N17" s="12"/>
      <c r="O17" s="12"/>
      <c r="P17" s="12"/>
      <c r="Q17" s="12"/>
      <c r="R17" s="13"/>
    </row>
    <row r="18" spans="1:18" x14ac:dyDescent="0.3">
      <c r="C18" s="24" t="s">
        <v>155</v>
      </c>
      <c r="D18" s="25"/>
      <c r="E18" s="25"/>
      <c r="F18" s="11"/>
      <c r="G18" s="12"/>
      <c r="H18" s="13"/>
      <c r="J18" s="11"/>
      <c r="K18" s="12"/>
      <c r="L18" s="12"/>
      <c r="M18" s="12"/>
      <c r="N18" s="12"/>
      <c r="O18" s="12"/>
      <c r="P18" s="12"/>
      <c r="Q18" s="12"/>
      <c r="R18" s="13"/>
    </row>
    <row r="19" spans="1:18" x14ac:dyDescent="0.3">
      <c r="C19" s="24" t="s">
        <v>199</v>
      </c>
      <c r="D19" s="25"/>
      <c r="E19" s="25"/>
      <c r="F19" s="11"/>
      <c r="G19" s="12"/>
      <c r="H19" s="13"/>
      <c r="J19" s="11"/>
      <c r="K19" s="12"/>
      <c r="L19" s="12"/>
      <c r="M19" s="12"/>
      <c r="N19" s="12"/>
      <c r="O19" s="12"/>
      <c r="P19" s="12"/>
      <c r="Q19" s="12"/>
      <c r="R19" s="13"/>
    </row>
    <row r="20" spans="1:18" ht="15" thickBot="1" x14ac:dyDescent="0.35">
      <c r="C20" s="25" t="s">
        <v>200</v>
      </c>
      <c r="D20" s="25"/>
      <c r="E20" s="25"/>
      <c r="F20" s="62">
        <v>41</v>
      </c>
      <c r="G20" s="102" t="s">
        <v>123</v>
      </c>
      <c r="H20" s="103">
        <v>61</v>
      </c>
      <c r="J20" s="21"/>
      <c r="K20" s="22"/>
      <c r="L20" s="22"/>
      <c r="M20" s="22"/>
      <c r="N20" s="22"/>
      <c r="O20" s="22"/>
      <c r="P20" s="22"/>
      <c r="Q20" s="22"/>
      <c r="R20" s="23"/>
    </row>
    <row r="21" spans="1:18" x14ac:dyDescent="0.3">
      <c r="C21" s="25" t="s">
        <v>142</v>
      </c>
      <c r="D21" s="25"/>
      <c r="E21" s="25"/>
      <c r="F21" s="11"/>
      <c r="G21" s="12"/>
      <c r="H21" s="13"/>
      <c r="N21" s="5" t="s">
        <v>19</v>
      </c>
      <c r="O21" s="5" t="s">
        <v>20</v>
      </c>
      <c r="Q21" s="28">
        <f>+H61</f>
        <v>400</v>
      </c>
    </row>
    <row r="22" spans="1:18" ht="15" thickBot="1" x14ac:dyDescent="0.35">
      <c r="C22" s="25"/>
      <c r="D22" s="25"/>
      <c r="E22" s="25"/>
      <c r="F22" s="21"/>
      <c r="G22" s="22"/>
      <c r="H22" s="23"/>
      <c r="J22" s="29" t="s">
        <v>21</v>
      </c>
      <c r="K22" s="1" t="s">
        <v>22</v>
      </c>
    </row>
    <row r="23" spans="1:18" x14ac:dyDescent="0.3">
      <c r="A23" s="4" t="s">
        <v>23</v>
      </c>
      <c r="C23" s="113" t="s">
        <v>156</v>
      </c>
      <c r="D23" s="5" t="s">
        <v>24</v>
      </c>
      <c r="E23" s="31" t="s">
        <v>180</v>
      </c>
      <c r="K23" s="1" t="s">
        <v>25</v>
      </c>
    </row>
    <row r="24" spans="1:18" x14ac:dyDescent="0.3">
      <c r="K24" s="1" t="s">
        <v>26</v>
      </c>
      <c r="N24" s="1" t="s">
        <v>27</v>
      </c>
    </row>
    <row r="25" spans="1:18" x14ac:dyDescent="0.3">
      <c r="A25" s="4" t="s">
        <v>28</v>
      </c>
      <c r="C25" s="32">
        <v>100</v>
      </c>
      <c r="D25" s="31" t="s">
        <v>29</v>
      </c>
      <c r="E25" s="33">
        <v>130</v>
      </c>
      <c r="F25" s="34">
        <f>+C25</f>
        <v>100</v>
      </c>
      <c r="G25" s="35" t="s">
        <v>29</v>
      </c>
      <c r="H25" s="35">
        <f>+E25</f>
        <v>130</v>
      </c>
      <c r="K25" s="1" t="s">
        <v>30</v>
      </c>
      <c r="N25" s="1" t="s">
        <v>31</v>
      </c>
    </row>
    <row r="26" spans="1:18" x14ac:dyDescent="0.3">
      <c r="A26" s="4" t="s">
        <v>32</v>
      </c>
      <c r="B26" s="3"/>
      <c r="C26" s="36">
        <f>+F16</f>
        <v>45</v>
      </c>
      <c r="D26" s="37" t="s">
        <v>29</v>
      </c>
      <c r="E26" s="36">
        <f>+H16</f>
        <v>65</v>
      </c>
      <c r="F26" s="38">
        <f>+E26</f>
        <v>65</v>
      </c>
      <c r="G26" s="38" t="s">
        <v>29</v>
      </c>
      <c r="H26" s="38">
        <f>+C26</f>
        <v>45</v>
      </c>
      <c r="I26" s="39"/>
      <c r="K26" s="1" t="s">
        <v>33</v>
      </c>
      <c r="N26" s="1">
        <v>250</v>
      </c>
    </row>
    <row r="27" spans="1:18" ht="15" thickBot="1" x14ac:dyDescent="0.35">
      <c r="A27" s="3" t="s">
        <v>34</v>
      </c>
      <c r="B27" s="40"/>
      <c r="C27" s="41">
        <f>+C25/C26</f>
        <v>2.2222222222222223</v>
      </c>
      <c r="D27" s="42"/>
      <c r="E27" s="41">
        <f>+E25/E26</f>
        <v>2</v>
      </c>
      <c r="F27" s="41">
        <f>+F25/F26</f>
        <v>1.5384615384615385</v>
      </c>
      <c r="G27" s="42"/>
      <c r="H27" s="41">
        <f>+H25/H26</f>
        <v>2.8888888888888888</v>
      </c>
      <c r="I27" s="39"/>
      <c r="K27" s="1" t="s">
        <v>35</v>
      </c>
      <c r="N27" s="1">
        <v>250</v>
      </c>
    </row>
    <row r="28" spans="1:18" ht="15" thickBot="1" x14ac:dyDescent="0.35">
      <c r="A28" s="3" t="s">
        <v>36</v>
      </c>
      <c r="B28" s="43"/>
      <c r="C28" s="44"/>
      <c r="D28" s="45">
        <v>3</v>
      </c>
      <c r="E28" s="46"/>
      <c r="F28" s="47"/>
      <c r="G28" s="48">
        <v>2</v>
      </c>
      <c r="H28" s="49" t="s">
        <v>37</v>
      </c>
    </row>
    <row r="29" spans="1:18" x14ac:dyDescent="0.3">
      <c r="A29" s="3"/>
      <c r="B29" s="30"/>
      <c r="C29" s="39"/>
      <c r="G29" s="50"/>
      <c r="H29" s="39"/>
      <c r="J29" s="29" t="s">
        <v>38</v>
      </c>
    </row>
    <row r="30" spans="1:18" ht="15" thickBot="1" x14ac:dyDescent="0.35">
      <c r="A30" s="34" t="s">
        <v>39</v>
      </c>
      <c r="B30" s="34" t="s">
        <v>205</v>
      </c>
      <c r="D30" s="50" t="s">
        <v>40</v>
      </c>
      <c r="E30" s="51">
        <v>35</v>
      </c>
      <c r="G30" s="1" t="s">
        <v>41</v>
      </c>
      <c r="H30" s="52">
        <v>0</v>
      </c>
      <c r="J30" s="29"/>
      <c r="M30" s="31">
        <v>1</v>
      </c>
      <c r="N30" s="31">
        <v>2</v>
      </c>
      <c r="O30" s="31">
        <v>3</v>
      </c>
      <c r="P30" s="1" t="s">
        <v>1</v>
      </c>
    </row>
    <row r="31" spans="1:18" x14ac:dyDescent="0.3">
      <c r="A31" s="3"/>
      <c r="B31" s="3"/>
      <c r="C31" s="3"/>
      <c r="D31" s="53" t="s">
        <v>42</v>
      </c>
      <c r="E31" s="51">
        <f>+H30*E30</f>
        <v>0</v>
      </c>
      <c r="H31" s="52"/>
      <c r="I31" s="39"/>
      <c r="K31" s="1" t="s">
        <v>43</v>
      </c>
      <c r="M31" s="54"/>
      <c r="N31" s="55"/>
      <c r="O31" s="56"/>
      <c r="P31" s="57"/>
      <c r="Q31" s="19"/>
      <c r="R31" s="20"/>
    </row>
    <row r="32" spans="1:18" x14ac:dyDescent="0.3">
      <c r="D32" s="53" t="s">
        <v>44</v>
      </c>
      <c r="E32" s="58">
        <f>+E30-E31</f>
        <v>35</v>
      </c>
      <c r="I32" s="39"/>
      <c r="K32" s="1" t="s">
        <v>45</v>
      </c>
      <c r="M32" s="59"/>
      <c r="N32" s="60"/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48</v>
      </c>
      <c r="M33" s="59"/>
      <c r="N33" s="6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35</v>
      </c>
      <c r="F34" s="64">
        <v>0</v>
      </c>
      <c r="G34" s="64">
        <v>0</v>
      </c>
      <c r="H34" s="64">
        <v>0</v>
      </c>
      <c r="K34" s="1" t="s">
        <v>50</v>
      </c>
      <c r="M34" s="59"/>
      <c r="N34" s="63"/>
      <c r="O34" s="61"/>
      <c r="P34" s="62"/>
      <c r="Q34" s="12"/>
      <c r="R34" s="13"/>
    </row>
    <row r="35" spans="1:18" x14ac:dyDescent="0.3">
      <c r="D35" s="50" t="s">
        <v>51</v>
      </c>
      <c r="E35" s="64">
        <f>+E34*1.15</f>
        <v>40.25</v>
      </c>
      <c r="F35" s="64">
        <v>0</v>
      </c>
      <c r="G35" s="64">
        <v>0</v>
      </c>
      <c r="H35" s="64">
        <v>0</v>
      </c>
      <c r="K35" s="1" t="s">
        <v>52</v>
      </c>
      <c r="M35" s="59"/>
      <c r="N35" s="6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53</v>
      </c>
      <c r="M36" s="59"/>
      <c r="N36" s="6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56</v>
      </c>
      <c r="M37" s="59"/>
      <c r="N37" s="6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4</v>
      </c>
      <c r="D38" s="66" t="s">
        <v>58</v>
      </c>
      <c r="E38" s="21"/>
      <c r="F38" s="22" t="s">
        <v>59</v>
      </c>
      <c r="G38" s="22"/>
      <c r="H38" s="23"/>
      <c r="K38" s="1" t="s">
        <v>60</v>
      </c>
      <c r="M38" s="59"/>
      <c r="N38" s="6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62</v>
      </c>
      <c r="M39" s="59"/>
      <c r="N39" s="6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150</v>
      </c>
      <c r="D40" s="33">
        <v>50</v>
      </c>
      <c r="F40" s="53" t="s">
        <v>64</v>
      </c>
      <c r="G40" s="32">
        <v>1</v>
      </c>
      <c r="H40" s="3"/>
      <c r="K40" s="1" t="s">
        <v>65</v>
      </c>
      <c r="M40" s="59"/>
      <c r="N40" s="63"/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200</v>
      </c>
      <c r="F41" s="53" t="s">
        <v>67</v>
      </c>
      <c r="G41" s="32">
        <v>2</v>
      </c>
      <c r="H41" s="3"/>
      <c r="K41" s="1" t="s">
        <v>68</v>
      </c>
      <c r="M41" s="59"/>
      <c r="N41" s="63"/>
      <c r="O41" s="61"/>
      <c r="P41" s="62"/>
      <c r="Q41" s="12"/>
      <c r="R41" s="13"/>
    </row>
    <row r="42" spans="1:18" x14ac:dyDescent="0.3">
      <c r="A42" s="4" t="s">
        <v>69</v>
      </c>
      <c r="C42" s="43">
        <f>+C41/C38</f>
        <v>50</v>
      </c>
      <c r="F42" s="53" t="s">
        <v>70</v>
      </c>
      <c r="G42" s="32"/>
      <c r="H42" s="3"/>
      <c r="K42" s="1" t="s">
        <v>71</v>
      </c>
      <c r="M42" s="59"/>
      <c r="N42" s="63"/>
      <c r="O42" s="61"/>
      <c r="P42" s="62"/>
      <c r="Q42" s="12"/>
      <c r="R42" s="13"/>
    </row>
    <row r="43" spans="1:18" x14ac:dyDescent="0.3">
      <c r="A43" s="4" t="s">
        <v>133</v>
      </c>
      <c r="C43" s="30">
        <f>+(C42*C38)*F17</f>
        <v>200</v>
      </c>
      <c r="F43" s="50" t="s">
        <v>72</v>
      </c>
      <c r="G43" s="32">
        <f>+C40/1000</f>
        <v>0.15</v>
      </c>
      <c r="H43" s="3"/>
      <c r="K43" s="1" t="s">
        <v>73</v>
      </c>
      <c r="M43" s="59"/>
      <c r="N43" s="63"/>
      <c r="O43" s="61"/>
      <c r="P43" s="62"/>
      <c r="Q43" s="12"/>
      <c r="R43" s="13"/>
    </row>
    <row r="44" spans="1:18" x14ac:dyDescent="0.3">
      <c r="A44" s="4"/>
      <c r="C44" s="68"/>
      <c r="F44" s="53" t="s">
        <v>74</v>
      </c>
      <c r="G44" s="65">
        <f>+C41</f>
        <v>200</v>
      </c>
      <c r="H44" s="3"/>
      <c r="K44" s="1" t="s">
        <v>75</v>
      </c>
      <c r="M44" s="59"/>
      <c r="N44" s="63"/>
      <c r="O44" s="61"/>
      <c r="P44" s="62"/>
      <c r="Q44" s="12"/>
      <c r="R44" s="13"/>
    </row>
    <row r="45" spans="1:18" x14ac:dyDescent="0.3">
      <c r="A45" s="4"/>
      <c r="C45" s="30"/>
      <c r="E45" s="53"/>
      <c r="F45" s="53"/>
      <c r="G45" s="39"/>
      <c r="I45" s="3"/>
      <c r="K45" s="1" t="s">
        <v>76</v>
      </c>
      <c r="M45" s="59"/>
      <c r="N45" s="63"/>
      <c r="O45" s="61"/>
      <c r="P45" s="62"/>
      <c r="Q45" s="12"/>
      <c r="R45" s="13"/>
    </row>
    <row r="46" spans="1:18" ht="15" thickBot="1" x14ac:dyDescent="0.35">
      <c r="A46" s="4" t="s">
        <v>77</v>
      </c>
      <c r="C46" s="34">
        <f>+C42*C38</f>
        <v>200</v>
      </c>
      <c r="F46" s="53"/>
      <c r="G46" s="39"/>
      <c r="H46" s="3"/>
      <c r="K46" s="1" t="s">
        <v>78</v>
      </c>
      <c r="M46" s="69"/>
      <c r="N46" s="70"/>
      <c r="O46" s="71"/>
      <c r="P46" s="72"/>
      <c r="Q46" s="22"/>
      <c r="R46" s="23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</v>
      </c>
    </row>
    <row r="48" spans="1:18" x14ac:dyDescent="0.3">
      <c r="A48" s="4" t="s">
        <v>118</v>
      </c>
      <c r="B48" s="30">
        <f>+'cartón cajón '!B48</f>
        <v>150</v>
      </c>
      <c r="C48" s="30"/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 t="s">
        <v>146</v>
      </c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0</v>
      </c>
      <c r="E49" s="30">
        <v>0</v>
      </c>
      <c r="F49" s="30" t="s">
        <v>85</v>
      </c>
      <c r="G49" s="39">
        <v>295</v>
      </c>
      <c r="H49" s="39">
        <f>+(D49*E49)*G49</f>
        <v>0</v>
      </c>
      <c r="J49" s="11"/>
      <c r="K49" s="102">
        <f>+F16</f>
        <v>45</v>
      </c>
      <c r="L49" s="102">
        <f>+H16</f>
        <v>65</v>
      </c>
      <c r="M49" s="12" t="s">
        <v>145</v>
      </c>
      <c r="N49" s="102" t="s">
        <v>147</v>
      </c>
      <c r="O49" s="12" t="s">
        <v>148</v>
      </c>
      <c r="P49" s="12" t="s">
        <v>149</v>
      </c>
      <c r="Q49" s="12"/>
      <c r="R49" s="13"/>
    </row>
    <row r="50" spans="1:21" x14ac:dyDescent="0.3">
      <c r="A50" s="74" t="s">
        <v>86</v>
      </c>
      <c r="B50" s="75">
        <f>+E34*C42</f>
        <v>1750</v>
      </c>
      <c r="C50" s="3"/>
      <c r="D50" s="30">
        <v>0</v>
      </c>
      <c r="E50" s="30">
        <v>0</v>
      </c>
      <c r="F50" s="30" t="s">
        <v>119</v>
      </c>
      <c r="G50" s="39">
        <v>160</v>
      </c>
      <c r="H50" s="39">
        <f>+(D50*E50)*G50</f>
        <v>0</v>
      </c>
      <c r="J50" s="11"/>
      <c r="K50" s="102">
        <f>0.48*0.66*C41</f>
        <v>63.360000000000007</v>
      </c>
      <c r="L50" s="111">
        <v>3.9</v>
      </c>
      <c r="M50" s="111">
        <f>+K50*L50</f>
        <v>247.10400000000001</v>
      </c>
      <c r="N50" s="111">
        <v>0</v>
      </c>
      <c r="O50" s="111">
        <f>+M50+N50</f>
        <v>247.10400000000001</v>
      </c>
      <c r="P50" s="104" t="s">
        <v>150</v>
      </c>
      <c r="Q50" s="12"/>
      <c r="R50" s="13"/>
    </row>
    <row r="51" spans="1:21" x14ac:dyDescent="0.3">
      <c r="A51" s="74" t="s">
        <v>21</v>
      </c>
      <c r="B51" s="75">
        <f>+H61</f>
        <v>400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11"/>
      <c r="M51" s="111"/>
      <c r="N51" s="111"/>
      <c r="O51" s="111"/>
      <c r="P51" s="12"/>
      <c r="Q51" s="12"/>
      <c r="R51" s="13"/>
    </row>
    <row r="52" spans="1:21" x14ac:dyDescent="0.3">
      <c r="A52" s="74"/>
      <c r="B52" s="75"/>
      <c r="C52" s="3"/>
      <c r="D52" s="30">
        <v>1</v>
      </c>
      <c r="E52" s="30">
        <v>1</v>
      </c>
      <c r="F52" s="30" t="s">
        <v>143</v>
      </c>
      <c r="G52" s="39">
        <v>400</v>
      </c>
      <c r="H52" s="39">
        <f t="shared" ref="H52:H59" si="0">+G52*E52</f>
        <v>400</v>
      </c>
      <c r="I52" s="39">
        <f>+(B73/100)*2</f>
        <v>169.25</v>
      </c>
      <c r="J52" s="11"/>
      <c r="K52" s="102">
        <f>+K49</f>
        <v>45</v>
      </c>
      <c r="L52" s="102">
        <f>+L49</f>
        <v>65</v>
      </c>
      <c r="M52" s="12" t="s">
        <v>145</v>
      </c>
      <c r="N52" s="102" t="s">
        <v>147</v>
      </c>
      <c r="O52" s="12" t="s">
        <v>148</v>
      </c>
      <c r="P52" s="12" t="s">
        <v>151</v>
      </c>
      <c r="Q52" s="12"/>
      <c r="R52" s="13"/>
    </row>
    <row r="53" spans="1:21" ht="16.5" x14ac:dyDescent="0.3">
      <c r="A53" s="74" t="s">
        <v>45</v>
      </c>
      <c r="B53" s="75">
        <v>600</v>
      </c>
      <c r="C53" s="3"/>
      <c r="D53" s="30">
        <v>0</v>
      </c>
      <c r="E53" s="30">
        <v>0</v>
      </c>
      <c r="F53" s="30" t="s">
        <v>157</v>
      </c>
      <c r="G53" s="39">
        <f>+O53</f>
        <v>572.94000000000005</v>
      </c>
      <c r="H53" s="39">
        <f t="shared" si="0"/>
        <v>0</v>
      </c>
      <c r="I53" s="76"/>
      <c r="J53" s="11"/>
      <c r="K53" s="102">
        <f>0.28*0.325*C41</f>
        <v>18.200000000000003</v>
      </c>
      <c r="L53" s="111">
        <f>3.9*3</f>
        <v>11.7</v>
      </c>
      <c r="M53" s="111">
        <f>+K53*L53</f>
        <v>212.94000000000003</v>
      </c>
      <c r="N53" s="111">
        <v>360</v>
      </c>
      <c r="O53" s="111">
        <f>+M53+N53</f>
        <v>572.94000000000005</v>
      </c>
      <c r="P53" s="104" t="s">
        <v>152</v>
      </c>
      <c r="Q53" s="12"/>
      <c r="R53" s="13"/>
    </row>
    <row r="54" spans="1:21" x14ac:dyDescent="0.3">
      <c r="A54" s="77" t="s">
        <v>138</v>
      </c>
      <c r="B54" s="75">
        <v>0</v>
      </c>
      <c r="C54" s="3"/>
      <c r="D54" s="30">
        <v>0</v>
      </c>
      <c r="E54" s="30">
        <v>0</v>
      </c>
      <c r="F54" s="30" t="s">
        <v>121</v>
      </c>
      <c r="G54" s="39">
        <v>130</v>
      </c>
      <c r="H54" s="39">
        <f t="shared" si="0"/>
        <v>0</v>
      </c>
      <c r="J54" s="11"/>
      <c r="K54" s="12"/>
      <c r="L54" s="111"/>
      <c r="M54" s="111"/>
      <c r="N54" s="111"/>
      <c r="O54" s="111"/>
      <c r="P54" s="12"/>
      <c r="Q54" s="12"/>
      <c r="R54" s="13"/>
    </row>
    <row r="55" spans="1:21" ht="15" thickBot="1" x14ac:dyDescent="0.35">
      <c r="A55" s="77" t="s">
        <v>141</v>
      </c>
      <c r="B55" s="75">
        <v>0</v>
      </c>
      <c r="D55" s="30">
        <v>0</v>
      </c>
      <c r="E55" s="30">
        <v>0</v>
      </c>
      <c r="F55" s="30" t="s">
        <v>139</v>
      </c>
      <c r="G55" s="39">
        <v>120</v>
      </c>
      <c r="H55" s="39">
        <f>+G55*E55</f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140</v>
      </c>
      <c r="B56" s="75">
        <f>+((20*B48)*1.1)</f>
        <v>3300.0000000000005</v>
      </c>
      <c r="D56" s="30">
        <v>0</v>
      </c>
      <c r="E56" s="30">
        <v>0</v>
      </c>
      <c r="F56" s="30" t="s">
        <v>52</v>
      </c>
      <c r="G56" s="39">
        <v>1.5</v>
      </c>
      <c r="H56" s="39">
        <f>+G56*E56</f>
        <v>0</v>
      </c>
    </row>
    <row r="57" spans="1:21" x14ac:dyDescent="0.3">
      <c r="A57" s="77"/>
      <c r="B57" s="77"/>
      <c r="D57" s="30">
        <v>0</v>
      </c>
      <c r="E57" s="30">
        <v>0</v>
      </c>
      <c r="F57" s="30" t="s">
        <v>88</v>
      </c>
      <c r="G57" s="39">
        <v>1.5</v>
      </c>
      <c r="H57" s="39">
        <f t="shared" si="0"/>
        <v>0</v>
      </c>
      <c r="J57" s="5" t="s">
        <v>89</v>
      </c>
    </row>
    <row r="58" spans="1:21" x14ac:dyDescent="0.3">
      <c r="A58" s="73" t="s">
        <v>90</v>
      </c>
      <c r="B58" s="78">
        <f>SUM(B50:B57)</f>
        <v>6050</v>
      </c>
      <c r="C58" s="3"/>
      <c r="D58" s="30">
        <v>0</v>
      </c>
      <c r="E58" s="30">
        <v>0</v>
      </c>
      <c r="F58" s="3" t="s">
        <v>91</v>
      </c>
      <c r="G58" s="39">
        <v>3050</v>
      </c>
      <c r="H58" s="39">
        <f t="shared" si="0"/>
        <v>0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si="0"/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+B58/B48</f>
        <v>40.333333333333336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400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1.5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>
        <f>+B73/C40</f>
        <v>56.416666666666664</v>
      </c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+B73*C69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2012.5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600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+A53</f>
        <v>Tabla de suaje</v>
      </c>
      <c r="B68" s="75">
        <f>+B53*H62</f>
        <v>900</v>
      </c>
      <c r="C68" s="87"/>
      <c r="K68" s="25"/>
      <c r="L68" s="89"/>
      <c r="M68" s="81"/>
      <c r="P68" s="80"/>
      <c r="Q68" s="81"/>
      <c r="T68" s="80"/>
      <c r="U68" s="81"/>
    </row>
    <row r="69" spans="1:21" x14ac:dyDescent="0.3">
      <c r="A69" s="74" t="str">
        <f>+A54</f>
        <v>Placas HS</v>
      </c>
      <c r="B69" s="75">
        <f>+B54*H62</f>
        <v>0</v>
      </c>
      <c r="C69" s="87"/>
      <c r="G69" s="90" t="s">
        <v>111</v>
      </c>
      <c r="H69" s="41">
        <f>+B60</f>
        <v>40.333333333333336</v>
      </c>
      <c r="I69" s="91">
        <f>+H69*B48</f>
        <v>6050</v>
      </c>
      <c r="J69" s="1" t="s">
        <v>112</v>
      </c>
      <c r="L69" s="92"/>
      <c r="M69" s="81"/>
      <c r="N69" s="1" t="s">
        <v>112</v>
      </c>
      <c r="P69" s="80"/>
      <c r="Q69" s="81"/>
      <c r="R69" s="1" t="s">
        <v>112</v>
      </c>
      <c r="T69" s="80"/>
      <c r="U69" s="81"/>
    </row>
    <row r="70" spans="1:21" x14ac:dyDescent="0.3">
      <c r="A70" s="74" t="str">
        <f>+A55</f>
        <v>Imán</v>
      </c>
      <c r="B70" s="75">
        <f>+B55*H62</f>
        <v>0</v>
      </c>
      <c r="C70" s="87"/>
      <c r="G70" s="90" t="s">
        <v>113</v>
      </c>
      <c r="H70" s="41">
        <f>+C73</f>
        <v>56.416666666666664</v>
      </c>
      <c r="I70" s="91">
        <f>+H70*B48</f>
        <v>8462.5</v>
      </c>
      <c r="L70" s="94"/>
      <c r="M70" s="81"/>
      <c r="P70" s="80"/>
      <c r="Q70" s="81"/>
      <c r="T70" s="80"/>
      <c r="U70" s="81"/>
    </row>
    <row r="71" spans="1:21" ht="15" thickBot="1" x14ac:dyDescent="0.35">
      <c r="A71" s="74" t="str">
        <f>+A56</f>
        <v>Encuadernación</v>
      </c>
      <c r="B71" s="75">
        <f>+B56*H62</f>
        <v>4950.0000000000009</v>
      </c>
      <c r="C71" s="93"/>
      <c r="G71" s="95" t="s">
        <v>114</v>
      </c>
      <c r="H71" s="96">
        <f>+H70-H69</f>
        <v>16.083333333333329</v>
      </c>
      <c r="I71" s="115">
        <f>+H71*B48</f>
        <v>2412.4999999999991</v>
      </c>
      <c r="J71" s="1" t="s">
        <v>115</v>
      </c>
      <c r="L71" s="80"/>
      <c r="M71" s="81"/>
      <c r="N71" s="1" t="s">
        <v>115</v>
      </c>
      <c r="P71" s="80"/>
      <c r="Q71" s="81"/>
      <c r="R71" s="1" t="s">
        <v>115</v>
      </c>
      <c r="T71" s="80"/>
      <c r="U71" s="81"/>
    </row>
    <row r="72" spans="1:21" ht="15" thickBot="1" x14ac:dyDescent="0.35">
      <c r="A72" s="74"/>
      <c r="B72" s="75"/>
      <c r="C72" s="93"/>
      <c r="G72" s="97" t="s">
        <v>116</v>
      </c>
      <c r="H72" s="52"/>
      <c r="J72" s="1" t="s">
        <v>117</v>
      </c>
      <c r="L72" s="80"/>
      <c r="M72" s="81"/>
      <c r="N72" s="1" t="s">
        <v>117</v>
      </c>
      <c r="P72" s="80"/>
      <c r="Q72" s="81"/>
      <c r="R72" s="1" t="s">
        <v>117</v>
      </c>
      <c r="T72" s="80"/>
      <c r="U72" s="81"/>
    </row>
    <row r="73" spans="1:21" x14ac:dyDescent="0.3">
      <c r="A73" s="73" t="s">
        <v>90</v>
      </c>
      <c r="B73" s="78">
        <f>SUM(B65:B72)</f>
        <v>8462.5</v>
      </c>
      <c r="C73" s="96">
        <f>+B73/B48</f>
        <v>56.416666666666664</v>
      </c>
      <c r="D73" s="5" t="s">
        <v>164</v>
      </c>
    </row>
    <row r="74" spans="1:21" x14ac:dyDescent="0.3">
      <c r="C74" s="110"/>
      <c r="D74" s="5"/>
    </row>
    <row r="75" spans="1:21" x14ac:dyDescent="0.3">
      <c r="C75" s="110"/>
      <c r="D75" s="5"/>
    </row>
    <row r="76" spans="1:21" x14ac:dyDescent="0.3">
      <c r="A76" s="5"/>
      <c r="C76" s="91"/>
      <c r="D76" s="5"/>
    </row>
    <row r="77" spans="1:21" x14ac:dyDescent="0.3">
      <c r="B77" s="98"/>
      <c r="C77" s="99"/>
    </row>
    <row r="81" spans="10:18" x14ac:dyDescent="0.3">
      <c r="J81" s="100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  <row r="96" spans="10:18" ht="16.5" x14ac:dyDescent="0.3">
      <c r="J96" s="76"/>
      <c r="K96" s="76"/>
      <c r="L96" s="76"/>
      <c r="M96" s="76"/>
      <c r="N96" s="76"/>
      <c r="O96" s="76"/>
      <c r="P96" s="76"/>
      <c r="Q96" s="76"/>
      <c r="R96" s="76"/>
    </row>
  </sheetData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6"/>
  <sheetViews>
    <sheetView topLeftCell="A9" zoomScale="80" zoomScaleNormal="80" workbookViewId="0">
      <selection activeCell="B23" sqref="B23:E30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tr">
        <f>+'cartón cajón '!C9</f>
        <v>27 de septiembre de 2016.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194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x14ac:dyDescent="0.3">
      <c r="A14" s="5"/>
      <c r="F14" s="11"/>
      <c r="G14" s="12"/>
      <c r="H14" s="13"/>
      <c r="J14" s="11"/>
      <c r="K14" s="12"/>
      <c r="L14" s="12"/>
      <c r="M14" s="12"/>
      <c r="N14" s="12"/>
      <c r="O14" s="12"/>
      <c r="P14" s="12"/>
      <c r="Q14" s="12"/>
      <c r="R14" s="13"/>
    </row>
    <row r="15" spans="1:21" x14ac:dyDescent="0.3">
      <c r="A15" s="5" t="s">
        <v>18</v>
      </c>
      <c r="C15" s="26" t="s">
        <v>197</v>
      </c>
      <c r="D15" s="25"/>
      <c r="E15" s="25"/>
      <c r="F15" s="101" t="s">
        <v>9</v>
      </c>
      <c r="G15" s="12"/>
      <c r="H15" s="13"/>
      <c r="J15" s="11"/>
      <c r="K15" s="12"/>
      <c r="L15" s="12"/>
      <c r="M15" s="12"/>
      <c r="N15" s="12"/>
      <c r="O15" s="12"/>
      <c r="P15" s="12"/>
      <c r="Q15" s="12"/>
      <c r="R15" s="13"/>
    </row>
    <row r="16" spans="1:21" x14ac:dyDescent="0.3">
      <c r="C16" s="24" t="s">
        <v>198</v>
      </c>
      <c r="D16" s="25"/>
      <c r="E16" s="25"/>
      <c r="F16" s="62">
        <v>36</v>
      </c>
      <c r="G16" s="102" t="s">
        <v>123</v>
      </c>
      <c r="H16" s="103">
        <v>32</v>
      </c>
      <c r="J16" s="11"/>
      <c r="K16" s="12"/>
      <c r="L16" s="12"/>
      <c r="M16" s="12"/>
      <c r="N16" s="12"/>
      <c r="O16" s="12"/>
      <c r="P16" s="12"/>
      <c r="Q16" s="12"/>
      <c r="R16" s="13"/>
    </row>
    <row r="17" spans="1:18" x14ac:dyDescent="0.3">
      <c r="C17" s="24" t="s">
        <v>135</v>
      </c>
      <c r="D17" s="25"/>
      <c r="E17" s="25"/>
      <c r="F17" s="101">
        <v>1</v>
      </c>
      <c r="G17" s="104" t="s">
        <v>124</v>
      </c>
      <c r="H17" s="13"/>
      <c r="J17" s="11"/>
      <c r="K17" s="12"/>
      <c r="L17" s="12"/>
      <c r="M17" s="12"/>
      <c r="N17" s="12"/>
      <c r="O17" s="12"/>
      <c r="P17" s="12"/>
      <c r="Q17" s="12"/>
      <c r="R17" s="13"/>
    </row>
    <row r="18" spans="1:18" x14ac:dyDescent="0.3">
      <c r="C18" s="24" t="s">
        <v>155</v>
      </c>
      <c r="D18" s="25"/>
      <c r="E18" s="25"/>
      <c r="F18" s="11"/>
      <c r="G18" s="12"/>
      <c r="H18" s="13"/>
      <c r="J18" s="11"/>
      <c r="K18" s="12"/>
      <c r="L18" s="12"/>
      <c r="M18" s="12"/>
      <c r="N18" s="12"/>
      <c r="O18" s="12"/>
      <c r="P18" s="12"/>
      <c r="Q18" s="12"/>
      <c r="R18" s="13"/>
    </row>
    <row r="19" spans="1:18" x14ac:dyDescent="0.3">
      <c r="C19" s="24" t="s">
        <v>199</v>
      </c>
      <c r="D19" s="25"/>
      <c r="E19" s="25"/>
      <c r="F19" s="11"/>
      <c r="G19" s="12"/>
      <c r="H19" s="13"/>
      <c r="J19" s="11"/>
      <c r="K19" s="12"/>
      <c r="L19" s="12"/>
      <c r="M19" s="12"/>
      <c r="N19" s="12"/>
      <c r="O19" s="12"/>
      <c r="P19" s="12"/>
      <c r="Q19" s="12"/>
      <c r="R19" s="13"/>
    </row>
    <row r="20" spans="1:18" ht="15" thickBot="1" x14ac:dyDescent="0.35">
      <c r="C20" s="25" t="s">
        <v>200</v>
      </c>
      <c r="D20" s="25"/>
      <c r="E20" s="25"/>
      <c r="F20" s="11"/>
      <c r="G20" s="12"/>
      <c r="H20" s="13"/>
      <c r="J20" s="21"/>
      <c r="K20" s="22"/>
      <c r="L20" s="22"/>
      <c r="M20" s="22"/>
      <c r="N20" s="22"/>
      <c r="O20" s="22"/>
      <c r="P20" s="22"/>
      <c r="Q20" s="22"/>
      <c r="R20" s="23"/>
    </row>
    <row r="21" spans="1:18" x14ac:dyDescent="0.3">
      <c r="C21" s="25" t="s">
        <v>142</v>
      </c>
      <c r="D21" s="25"/>
      <c r="E21" s="25"/>
      <c r="F21" s="11"/>
      <c r="G21" s="12"/>
      <c r="H21" s="13"/>
      <c r="N21" s="5" t="s">
        <v>19</v>
      </c>
      <c r="O21" s="5" t="s">
        <v>20</v>
      </c>
      <c r="Q21" s="28">
        <f>+H61</f>
        <v>400</v>
      </c>
    </row>
    <row r="22" spans="1:18" ht="15" thickBot="1" x14ac:dyDescent="0.35">
      <c r="C22" s="25"/>
      <c r="D22" s="25"/>
      <c r="E22" s="25"/>
      <c r="F22" s="21"/>
      <c r="G22" s="22"/>
      <c r="H22" s="23"/>
      <c r="J22" s="29" t="s">
        <v>21</v>
      </c>
      <c r="K22" s="1" t="s">
        <v>22</v>
      </c>
    </row>
    <row r="23" spans="1:18" x14ac:dyDescent="0.3">
      <c r="A23" s="4" t="s">
        <v>23</v>
      </c>
      <c r="C23" s="113" t="s">
        <v>156</v>
      </c>
      <c r="D23" s="5" t="s">
        <v>24</v>
      </c>
      <c r="E23" s="31" t="s">
        <v>180</v>
      </c>
      <c r="K23" s="1" t="s">
        <v>25</v>
      </c>
    </row>
    <row r="24" spans="1:18" x14ac:dyDescent="0.3">
      <c r="K24" s="1" t="s">
        <v>26</v>
      </c>
      <c r="N24" s="1" t="s">
        <v>27</v>
      </c>
    </row>
    <row r="25" spans="1:18" x14ac:dyDescent="0.3">
      <c r="A25" s="4" t="s">
        <v>28</v>
      </c>
      <c r="C25" s="32">
        <v>100</v>
      </c>
      <c r="D25" s="31" t="s">
        <v>29</v>
      </c>
      <c r="E25" s="33">
        <v>130</v>
      </c>
      <c r="F25" s="34">
        <f>+C25</f>
        <v>100</v>
      </c>
      <c r="G25" s="35" t="s">
        <v>29</v>
      </c>
      <c r="H25" s="35">
        <f>+E25</f>
        <v>130</v>
      </c>
      <c r="K25" s="1" t="s">
        <v>30</v>
      </c>
      <c r="N25" s="1" t="s">
        <v>31</v>
      </c>
    </row>
    <row r="26" spans="1:18" x14ac:dyDescent="0.3">
      <c r="A26" s="4" t="s">
        <v>32</v>
      </c>
      <c r="B26" s="3"/>
      <c r="C26" s="36">
        <f>+F16</f>
        <v>36</v>
      </c>
      <c r="D26" s="37" t="s">
        <v>29</v>
      </c>
      <c r="E26" s="36">
        <f>+H16</f>
        <v>32</v>
      </c>
      <c r="F26" s="38">
        <f>+E26</f>
        <v>32</v>
      </c>
      <c r="G26" s="38" t="s">
        <v>29</v>
      </c>
      <c r="H26" s="38">
        <f>+C26</f>
        <v>36</v>
      </c>
      <c r="I26" s="39"/>
      <c r="K26" s="1" t="s">
        <v>33</v>
      </c>
      <c r="N26" s="1">
        <v>250</v>
      </c>
    </row>
    <row r="27" spans="1:18" ht="15" thickBot="1" x14ac:dyDescent="0.35">
      <c r="A27" s="3" t="s">
        <v>34</v>
      </c>
      <c r="B27" s="40"/>
      <c r="C27" s="41">
        <f>+C25/C26</f>
        <v>2.7777777777777777</v>
      </c>
      <c r="D27" s="42"/>
      <c r="E27" s="41">
        <f>+E25/E26</f>
        <v>4.0625</v>
      </c>
      <c r="F27" s="41">
        <f>+F25/F26</f>
        <v>3.125</v>
      </c>
      <c r="G27" s="42"/>
      <c r="H27" s="41">
        <f>+H25/H26</f>
        <v>3.6111111111111112</v>
      </c>
      <c r="I27" s="39"/>
      <c r="K27" s="1" t="s">
        <v>35</v>
      </c>
      <c r="N27" s="1">
        <v>250</v>
      </c>
    </row>
    <row r="28" spans="1:18" ht="15" thickBot="1" x14ac:dyDescent="0.35">
      <c r="A28" s="3" t="s">
        <v>36</v>
      </c>
      <c r="B28" s="43"/>
      <c r="C28" s="44"/>
      <c r="D28" s="45">
        <v>3</v>
      </c>
      <c r="E28" s="46"/>
      <c r="F28" s="47"/>
      <c r="G28" s="48">
        <v>9</v>
      </c>
      <c r="H28" s="49" t="s">
        <v>37</v>
      </c>
    </row>
    <row r="29" spans="1:18" x14ac:dyDescent="0.3">
      <c r="A29" s="3"/>
      <c r="B29" s="30"/>
      <c r="C29" s="39"/>
      <c r="G29" s="50"/>
      <c r="H29" s="39"/>
      <c r="J29" s="29" t="s">
        <v>38</v>
      </c>
    </row>
    <row r="30" spans="1:18" ht="15" thickBot="1" x14ac:dyDescent="0.35">
      <c r="A30" s="34" t="s">
        <v>39</v>
      </c>
      <c r="B30" s="34" t="s">
        <v>205</v>
      </c>
      <c r="D30" s="50" t="s">
        <v>40</v>
      </c>
      <c r="E30" s="51">
        <v>35</v>
      </c>
      <c r="G30" s="1" t="s">
        <v>41</v>
      </c>
      <c r="H30" s="52">
        <v>0</v>
      </c>
      <c r="J30" s="29"/>
      <c r="M30" s="31">
        <v>1</v>
      </c>
      <c r="N30" s="31">
        <v>2</v>
      </c>
      <c r="O30" s="31">
        <v>3</v>
      </c>
      <c r="P30" s="1" t="s">
        <v>1</v>
      </c>
    </row>
    <row r="31" spans="1:18" x14ac:dyDescent="0.3">
      <c r="A31" s="3"/>
      <c r="B31" s="3"/>
      <c r="C31" s="3"/>
      <c r="D31" s="53" t="s">
        <v>42</v>
      </c>
      <c r="E31" s="51">
        <f>+H30*E30</f>
        <v>0</v>
      </c>
      <c r="H31" s="52"/>
      <c r="I31" s="39"/>
      <c r="K31" s="1" t="s">
        <v>43</v>
      </c>
      <c r="M31" s="54"/>
      <c r="N31" s="55"/>
      <c r="O31" s="56"/>
      <c r="P31" s="57"/>
      <c r="Q31" s="19"/>
      <c r="R31" s="20"/>
    </row>
    <row r="32" spans="1:18" x14ac:dyDescent="0.3">
      <c r="D32" s="53" t="s">
        <v>44</v>
      </c>
      <c r="E32" s="58">
        <f>+E30-E31</f>
        <v>35</v>
      </c>
      <c r="I32" s="39"/>
      <c r="K32" s="1" t="s">
        <v>45</v>
      </c>
      <c r="M32" s="59"/>
      <c r="N32" s="60"/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48</v>
      </c>
      <c r="M33" s="59"/>
      <c r="N33" s="6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35</v>
      </c>
      <c r="F34" s="64">
        <v>0</v>
      </c>
      <c r="G34" s="64">
        <v>0</v>
      </c>
      <c r="H34" s="64">
        <v>0</v>
      </c>
      <c r="K34" s="1" t="s">
        <v>50</v>
      </c>
      <c r="M34" s="59"/>
      <c r="N34" s="63"/>
      <c r="O34" s="61"/>
      <c r="P34" s="62"/>
      <c r="Q34" s="12"/>
      <c r="R34" s="13"/>
    </row>
    <row r="35" spans="1:18" x14ac:dyDescent="0.3">
      <c r="D35" s="50" t="s">
        <v>51</v>
      </c>
      <c r="E35" s="64">
        <f>+E34*1.15</f>
        <v>40.25</v>
      </c>
      <c r="F35" s="64">
        <v>0</v>
      </c>
      <c r="G35" s="64">
        <v>0</v>
      </c>
      <c r="H35" s="64">
        <v>0</v>
      </c>
      <c r="K35" s="1" t="s">
        <v>52</v>
      </c>
      <c r="M35" s="59"/>
      <c r="N35" s="6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53</v>
      </c>
      <c r="M36" s="59"/>
      <c r="N36" s="6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56</v>
      </c>
      <c r="M37" s="59"/>
      <c r="N37" s="6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8</v>
      </c>
      <c r="D38" s="66" t="s">
        <v>58</v>
      </c>
      <c r="E38" s="21"/>
      <c r="F38" s="22" t="s">
        <v>59</v>
      </c>
      <c r="G38" s="22"/>
      <c r="H38" s="23"/>
      <c r="K38" s="1" t="s">
        <v>60</v>
      </c>
      <c r="M38" s="59"/>
      <c r="N38" s="6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62</v>
      </c>
      <c r="M39" s="59"/>
      <c r="N39" s="6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150</v>
      </c>
      <c r="D40" s="33">
        <v>50</v>
      </c>
      <c r="F40" s="53" t="s">
        <v>64</v>
      </c>
      <c r="G40" s="32">
        <v>1</v>
      </c>
      <c r="H40" s="3"/>
      <c r="K40" s="1" t="s">
        <v>65</v>
      </c>
      <c r="M40" s="59"/>
      <c r="N40" s="63"/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200</v>
      </c>
      <c r="F41" s="53" t="s">
        <v>67</v>
      </c>
      <c r="G41" s="32">
        <v>2</v>
      </c>
      <c r="H41" s="3"/>
      <c r="K41" s="1" t="s">
        <v>68</v>
      </c>
      <c r="M41" s="59"/>
      <c r="N41" s="63"/>
      <c r="O41" s="61"/>
      <c r="P41" s="62"/>
      <c r="Q41" s="12"/>
      <c r="R41" s="13"/>
    </row>
    <row r="42" spans="1:18" x14ac:dyDescent="0.3">
      <c r="A42" s="4" t="s">
        <v>69</v>
      </c>
      <c r="C42" s="43">
        <f>+C41/C38</f>
        <v>25</v>
      </c>
      <c r="F42" s="53" t="s">
        <v>70</v>
      </c>
      <c r="G42" s="32"/>
      <c r="H42" s="3"/>
      <c r="K42" s="1" t="s">
        <v>71</v>
      </c>
      <c r="M42" s="59"/>
      <c r="N42" s="63"/>
      <c r="O42" s="61"/>
      <c r="P42" s="62"/>
      <c r="Q42" s="12"/>
      <c r="R42" s="13"/>
    </row>
    <row r="43" spans="1:18" x14ac:dyDescent="0.3">
      <c r="A43" s="4" t="s">
        <v>133</v>
      </c>
      <c r="C43" s="30">
        <f>+(C42*C38)*F17</f>
        <v>200</v>
      </c>
      <c r="F43" s="50" t="s">
        <v>72</v>
      </c>
      <c r="G43" s="32">
        <f>+C40/1000</f>
        <v>0.15</v>
      </c>
      <c r="H43" s="3"/>
      <c r="K43" s="1" t="s">
        <v>73</v>
      </c>
      <c r="M43" s="59"/>
      <c r="N43" s="63"/>
      <c r="O43" s="61"/>
      <c r="P43" s="62"/>
      <c r="Q43" s="12"/>
      <c r="R43" s="13"/>
    </row>
    <row r="44" spans="1:18" x14ac:dyDescent="0.3">
      <c r="A44" s="4"/>
      <c r="C44" s="68"/>
      <c r="F44" s="53" t="s">
        <v>74</v>
      </c>
      <c r="G44" s="65">
        <f>+C41</f>
        <v>200</v>
      </c>
      <c r="H44" s="3"/>
      <c r="K44" s="1" t="s">
        <v>75</v>
      </c>
      <c r="M44" s="59"/>
      <c r="N44" s="63"/>
      <c r="O44" s="61"/>
      <c r="P44" s="62"/>
      <c r="Q44" s="12"/>
      <c r="R44" s="13"/>
    </row>
    <row r="45" spans="1:18" x14ac:dyDescent="0.3">
      <c r="A45" s="4"/>
      <c r="C45" s="30"/>
      <c r="E45" s="53"/>
      <c r="F45" s="53"/>
      <c r="G45" s="39"/>
      <c r="I45" s="3"/>
      <c r="K45" s="1" t="s">
        <v>76</v>
      </c>
      <c r="M45" s="59"/>
      <c r="N45" s="63"/>
      <c r="O45" s="61"/>
      <c r="P45" s="62"/>
      <c r="Q45" s="12"/>
      <c r="R45" s="13"/>
    </row>
    <row r="46" spans="1:18" ht="15" thickBot="1" x14ac:dyDescent="0.35">
      <c r="A46" s="4" t="s">
        <v>77</v>
      </c>
      <c r="C46" s="34">
        <f>+C42*C38</f>
        <v>200</v>
      </c>
      <c r="F46" s="53"/>
      <c r="G46" s="39"/>
      <c r="H46" s="3"/>
      <c r="K46" s="1" t="s">
        <v>78</v>
      </c>
      <c r="M46" s="69"/>
      <c r="N46" s="70"/>
      <c r="O46" s="71"/>
      <c r="P46" s="72"/>
      <c r="Q46" s="22"/>
      <c r="R46" s="23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</v>
      </c>
    </row>
    <row r="48" spans="1:18" x14ac:dyDescent="0.3">
      <c r="A48" s="4" t="s">
        <v>118</v>
      </c>
      <c r="B48" s="30">
        <f>+'cartón cajón '!B48</f>
        <v>150</v>
      </c>
      <c r="C48" s="30"/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 t="s">
        <v>146</v>
      </c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0</v>
      </c>
      <c r="E49" s="30">
        <v>0</v>
      </c>
      <c r="F49" s="30" t="s">
        <v>85</v>
      </c>
      <c r="G49" s="39">
        <v>295</v>
      </c>
      <c r="H49" s="39">
        <f>+(D49*E49)*G49</f>
        <v>0</v>
      </c>
      <c r="J49" s="11"/>
      <c r="K49" s="102">
        <f>+F16</f>
        <v>36</v>
      </c>
      <c r="L49" s="102">
        <f>+H16</f>
        <v>32</v>
      </c>
      <c r="M49" s="12" t="s">
        <v>145</v>
      </c>
      <c r="N49" s="102" t="s">
        <v>147</v>
      </c>
      <c r="O49" s="12" t="s">
        <v>148</v>
      </c>
      <c r="P49" s="12" t="s">
        <v>149</v>
      </c>
      <c r="Q49" s="12"/>
      <c r="R49" s="13"/>
    </row>
    <row r="50" spans="1:21" x14ac:dyDescent="0.3">
      <c r="A50" s="74" t="s">
        <v>86</v>
      </c>
      <c r="B50" s="75">
        <f>+E34*C42</f>
        <v>875</v>
      </c>
      <c r="C50" s="3"/>
      <c r="D50" s="30">
        <v>0</v>
      </c>
      <c r="E50" s="30">
        <v>0</v>
      </c>
      <c r="F50" s="30" t="s">
        <v>119</v>
      </c>
      <c r="G50" s="39">
        <v>160</v>
      </c>
      <c r="H50" s="39">
        <f>+(D50*E50)*G50</f>
        <v>0</v>
      </c>
      <c r="J50" s="11"/>
      <c r="K50" s="102">
        <f>0.48*0.66*C41</f>
        <v>63.360000000000007</v>
      </c>
      <c r="L50" s="111">
        <v>3.9</v>
      </c>
      <c r="M50" s="111">
        <f>+K50*L50</f>
        <v>247.10400000000001</v>
      </c>
      <c r="N50" s="111">
        <v>0</v>
      </c>
      <c r="O50" s="111">
        <f>+M50+N50</f>
        <v>247.10400000000001</v>
      </c>
      <c r="P50" s="104" t="s">
        <v>150</v>
      </c>
      <c r="Q50" s="12"/>
      <c r="R50" s="13"/>
    </row>
    <row r="51" spans="1:21" x14ac:dyDescent="0.3">
      <c r="A51" s="74" t="s">
        <v>21</v>
      </c>
      <c r="B51" s="75">
        <f>+H61</f>
        <v>400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11"/>
      <c r="M51" s="111"/>
      <c r="N51" s="111"/>
      <c r="O51" s="111"/>
      <c r="P51" s="12"/>
      <c r="Q51" s="12"/>
      <c r="R51" s="13"/>
    </row>
    <row r="52" spans="1:21" x14ac:dyDescent="0.3">
      <c r="A52" s="74"/>
      <c r="B52" s="75"/>
      <c r="C52" s="3"/>
      <c r="D52" s="30">
        <v>1</v>
      </c>
      <c r="E52" s="30">
        <v>1</v>
      </c>
      <c r="F52" s="30" t="s">
        <v>143</v>
      </c>
      <c r="G52" s="39">
        <v>400</v>
      </c>
      <c r="H52" s="39">
        <f t="shared" ref="H52:H59" si="0">+G52*E52</f>
        <v>400</v>
      </c>
      <c r="I52" s="39">
        <f>+(B73/100)*2</f>
        <v>32.125</v>
      </c>
      <c r="J52" s="11"/>
      <c r="K52" s="102">
        <f>+K49</f>
        <v>36</v>
      </c>
      <c r="L52" s="102">
        <f>+L49</f>
        <v>32</v>
      </c>
      <c r="M52" s="12" t="s">
        <v>145</v>
      </c>
      <c r="N52" s="102" t="s">
        <v>147</v>
      </c>
      <c r="O52" s="12" t="s">
        <v>148</v>
      </c>
      <c r="P52" s="12" t="s">
        <v>151</v>
      </c>
      <c r="Q52" s="12"/>
      <c r="R52" s="13"/>
    </row>
    <row r="53" spans="1:21" ht="16.5" x14ac:dyDescent="0.3">
      <c r="A53" s="74" t="s">
        <v>45</v>
      </c>
      <c r="B53" s="75">
        <v>0</v>
      </c>
      <c r="C53" s="3"/>
      <c r="D53" s="30">
        <v>0</v>
      </c>
      <c r="E53" s="30">
        <v>0</v>
      </c>
      <c r="F53" s="30" t="s">
        <v>157</v>
      </c>
      <c r="G53" s="39">
        <f>+O53</f>
        <v>572.94000000000005</v>
      </c>
      <c r="H53" s="39">
        <f t="shared" si="0"/>
        <v>0</v>
      </c>
      <c r="I53" s="76"/>
      <c r="J53" s="11"/>
      <c r="K53" s="102">
        <f>0.28*0.325*C41</f>
        <v>18.200000000000003</v>
      </c>
      <c r="L53" s="111">
        <f>3.9*3</f>
        <v>11.7</v>
      </c>
      <c r="M53" s="111">
        <f>+K53*L53</f>
        <v>212.94000000000003</v>
      </c>
      <c r="N53" s="111">
        <v>360</v>
      </c>
      <c r="O53" s="111">
        <f>+M53+N53</f>
        <v>572.94000000000005</v>
      </c>
      <c r="P53" s="104" t="s">
        <v>152</v>
      </c>
      <c r="Q53" s="12"/>
      <c r="R53" s="13"/>
    </row>
    <row r="54" spans="1:21" x14ac:dyDescent="0.3">
      <c r="A54" s="77" t="s">
        <v>138</v>
      </c>
      <c r="B54" s="75">
        <v>0</v>
      </c>
      <c r="C54" s="3"/>
      <c r="D54" s="30">
        <v>0</v>
      </c>
      <c r="E54" s="30">
        <v>0</v>
      </c>
      <c r="F54" s="30" t="s">
        <v>121</v>
      </c>
      <c r="G54" s="39">
        <v>130</v>
      </c>
      <c r="H54" s="39">
        <f t="shared" si="0"/>
        <v>0</v>
      </c>
      <c r="J54" s="11"/>
      <c r="K54" s="12"/>
      <c r="L54" s="111"/>
      <c r="M54" s="111"/>
      <c r="N54" s="111"/>
      <c r="O54" s="111"/>
      <c r="P54" s="12"/>
      <c r="Q54" s="12"/>
      <c r="R54" s="13"/>
    </row>
    <row r="55" spans="1:21" ht="15" thickBot="1" x14ac:dyDescent="0.35">
      <c r="A55" s="77" t="s">
        <v>141</v>
      </c>
      <c r="B55" s="75">
        <v>0</v>
      </c>
      <c r="D55" s="30">
        <v>0</v>
      </c>
      <c r="E55" s="30">
        <v>0</v>
      </c>
      <c r="F55" s="30" t="s">
        <v>139</v>
      </c>
      <c r="G55" s="39">
        <v>120</v>
      </c>
      <c r="H55" s="39">
        <f>+G55*E55</f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140</v>
      </c>
      <c r="B56" s="75">
        <v>0</v>
      </c>
      <c r="D56" s="30">
        <v>0</v>
      </c>
      <c r="E56" s="30">
        <v>0</v>
      </c>
      <c r="F56" s="30" t="s">
        <v>52</v>
      </c>
      <c r="G56" s="39">
        <v>1.5</v>
      </c>
      <c r="H56" s="39">
        <f>+G56*E56</f>
        <v>0</v>
      </c>
    </row>
    <row r="57" spans="1:21" x14ac:dyDescent="0.3">
      <c r="A57" s="77"/>
      <c r="B57" s="77"/>
      <c r="D57" s="30">
        <v>0</v>
      </c>
      <c r="E57" s="30">
        <v>0</v>
      </c>
      <c r="F57" s="30" t="s">
        <v>88</v>
      </c>
      <c r="G57" s="39">
        <v>1.5</v>
      </c>
      <c r="H57" s="39">
        <f t="shared" si="0"/>
        <v>0</v>
      </c>
      <c r="J57" s="5" t="s">
        <v>89</v>
      </c>
    </row>
    <row r="58" spans="1:21" x14ac:dyDescent="0.3">
      <c r="A58" s="73" t="s">
        <v>90</v>
      </c>
      <c r="B58" s="78">
        <f>SUM(B50:B57)</f>
        <v>1275</v>
      </c>
      <c r="C58" s="3"/>
      <c r="D58" s="30">
        <v>0</v>
      </c>
      <c r="E58" s="30">
        <v>0</v>
      </c>
      <c r="F58" s="3" t="s">
        <v>91</v>
      </c>
      <c r="G58" s="39">
        <v>3050</v>
      </c>
      <c r="H58" s="39">
        <f t="shared" si="0"/>
        <v>0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si="0"/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+B58/B48</f>
        <v>8.5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400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1.5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>
        <f>+B73/C40</f>
        <v>10.708333333333334</v>
      </c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+B73*C69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1006.25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600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+A53</f>
        <v>Tabla de suaje</v>
      </c>
      <c r="B68" s="75">
        <f>+B53*H62</f>
        <v>0</v>
      </c>
      <c r="C68" s="87"/>
      <c r="K68" s="25"/>
      <c r="L68" s="89"/>
      <c r="M68" s="81"/>
      <c r="P68" s="80"/>
      <c r="Q68" s="81"/>
      <c r="T68" s="80"/>
      <c r="U68" s="81"/>
    </row>
    <row r="69" spans="1:21" x14ac:dyDescent="0.3">
      <c r="A69" s="74" t="str">
        <f>+A54</f>
        <v>Placas HS</v>
      </c>
      <c r="B69" s="75">
        <f>+B54*H62</f>
        <v>0</v>
      </c>
      <c r="C69" s="87"/>
      <c r="G69" s="90" t="s">
        <v>111</v>
      </c>
      <c r="H69" s="41">
        <f>+B60</f>
        <v>8.5</v>
      </c>
      <c r="I69" s="91">
        <f>+H69*B48</f>
        <v>1275</v>
      </c>
      <c r="J69" s="1" t="s">
        <v>112</v>
      </c>
      <c r="L69" s="92"/>
      <c r="M69" s="81"/>
      <c r="N69" s="1" t="s">
        <v>112</v>
      </c>
      <c r="P69" s="80"/>
      <c r="Q69" s="81"/>
      <c r="R69" s="1" t="s">
        <v>112</v>
      </c>
      <c r="T69" s="80"/>
      <c r="U69" s="81"/>
    </row>
    <row r="70" spans="1:21" x14ac:dyDescent="0.3">
      <c r="A70" s="74" t="str">
        <f>+A55</f>
        <v>Imán</v>
      </c>
      <c r="B70" s="75">
        <f>+B55*H62</f>
        <v>0</v>
      </c>
      <c r="C70" s="87"/>
      <c r="G70" s="90" t="s">
        <v>113</v>
      </c>
      <c r="H70" s="41">
        <f>+C73</f>
        <v>10.708333333333334</v>
      </c>
      <c r="I70" s="91">
        <f>+H70*B48</f>
        <v>1606.25</v>
      </c>
      <c r="L70" s="94"/>
      <c r="M70" s="81"/>
      <c r="P70" s="80"/>
      <c r="Q70" s="81"/>
      <c r="T70" s="80"/>
      <c r="U70" s="81"/>
    </row>
    <row r="71" spans="1:21" ht="15" thickBot="1" x14ac:dyDescent="0.35">
      <c r="A71" s="74" t="str">
        <f>+A56</f>
        <v>Encuadernación</v>
      </c>
      <c r="B71" s="75">
        <f>+B56*H62</f>
        <v>0</v>
      </c>
      <c r="C71" s="93"/>
      <c r="G71" s="95" t="s">
        <v>114</v>
      </c>
      <c r="H71" s="96">
        <f>+H70-H69</f>
        <v>2.2083333333333339</v>
      </c>
      <c r="I71" s="115">
        <f>+H71*B48</f>
        <v>331.25000000000011</v>
      </c>
      <c r="J71" s="1" t="s">
        <v>115</v>
      </c>
      <c r="L71" s="80"/>
      <c r="M71" s="81"/>
      <c r="N71" s="1" t="s">
        <v>115</v>
      </c>
      <c r="P71" s="80"/>
      <c r="Q71" s="81"/>
      <c r="R71" s="1" t="s">
        <v>115</v>
      </c>
      <c r="T71" s="80"/>
      <c r="U71" s="81"/>
    </row>
    <row r="72" spans="1:21" ht="15" thickBot="1" x14ac:dyDescent="0.35">
      <c r="A72" s="74"/>
      <c r="B72" s="75"/>
      <c r="C72" s="93"/>
      <c r="G72" s="97" t="s">
        <v>116</v>
      </c>
      <c r="H72" s="52"/>
      <c r="J72" s="1" t="s">
        <v>117</v>
      </c>
      <c r="L72" s="80"/>
      <c r="M72" s="81"/>
      <c r="N72" s="1" t="s">
        <v>117</v>
      </c>
      <c r="P72" s="80"/>
      <c r="Q72" s="81"/>
      <c r="R72" s="1" t="s">
        <v>117</v>
      </c>
      <c r="T72" s="80"/>
      <c r="U72" s="81"/>
    </row>
    <row r="73" spans="1:21" x14ac:dyDescent="0.3">
      <c r="A73" s="73" t="s">
        <v>90</v>
      </c>
      <c r="B73" s="78">
        <f>SUM(B65:B72)</f>
        <v>1606.25</v>
      </c>
      <c r="C73" s="96">
        <f>+B73/B48</f>
        <v>10.708333333333334</v>
      </c>
      <c r="D73" s="5" t="s">
        <v>161</v>
      </c>
    </row>
    <row r="74" spans="1:21" x14ac:dyDescent="0.3">
      <c r="C74" s="110"/>
      <c r="D74" s="5"/>
    </row>
    <row r="75" spans="1:21" x14ac:dyDescent="0.3">
      <c r="C75" s="110"/>
      <c r="D75" s="5"/>
    </row>
    <row r="76" spans="1:21" x14ac:dyDescent="0.3">
      <c r="A76" s="5"/>
      <c r="C76" s="91"/>
      <c r="D76" s="5"/>
    </row>
    <row r="77" spans="1:21" x14ac:dyDescent="0.3">
      <c r="B77" s="98"/>
      <c r="C77" s="99"/>
    </row>
    <row r="81" spans="10:18" x14ac:dyDescent="0.3">
      <c r="J81" s="100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  <row r="96" spans="10:18" ht="16.5" x14ac:dyDescent="0.3">
      <c r="J96" s="76"/>
      <c r="K96" s="76"/>
      <c r="L96" s="76"/>
      <c r="M96" s="76"/>
      <c r="N96" s="76"/>
      <c r="O96" s="76"/>
      <c r="P96" s="76"/>
      <c r="Q96" s="76"/>
      <c r="R96" s="76"/>
    </row>
  </sheetData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9"/>
  <sheetViews>
    <sheetView tabSelected="1" zoomScale="80" zoomScaleNormal="80" workbookViewId="0">
      <selection activeCell="B23" sqref="B23:E30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x14ac:dyDescent="0.3">
      <c r="J2" s="3"/>
      <c r="K2" s="3"/>
      <c r="L2" s="3"/>
      <c r="M2" s="3"/>
      <c r="N2" s="3"/>
      <c r="O2" s="4" t="s">
        <v>1</v>
      </c>
      <c r="P2" s="3"/>
    </row>
    <row r="3" spans="1:21" ht="16.5" thickBot="1" x14ac:dyDescent="0.35">
      <c r="J3" s="5" t="s">
        <v>16</v>
      </c>
      <c r="K3"/>
      <c r="L3"/>
      <c r="M3"/>
      <c r="N3"/>
      <c r="O3"/>
      <c r="P3"/>
      <c r="Q3"/>
      <c r="R3"/>
      <c r="S3" s="3"/>
      <c r="T3" s="3"/>
      <c r="U3" s="3"/>
    </row>
    <row r="4" spans="1:21" ht="15.75" x14ac:dyDescent="0.3">
      <c r="J4" s="119"/>
      <c r="K4" s="120"/>
      <c r="L4" s="120"/>
      <c r="M4" s="120"/>
      <c r="N4" s="120"/>
      <c r="O4" s="120"/>
      <c r="P4" s="121"/>
      <c r="Q4"/>
      <c r="R4"/>
    </row>
    <row r="5" spans="1:21" ht="15.75" x14ac:dyDescent="0.3">
      <c r="A5" s="5"/>
      <c r="J5" s="122"/>
      <c r="K5" s="123"/>
      <c r="L5" s="123"/>
      <c r="M5" s="123"/>
      <c r="N5" s="123"/>
      <c r="O5" s="123"/>
      <c r="P5" s="124"/>
      <c r="Q5"/>
      <c r="R5"/>
    </row>
    <row r="6" spans="1:21" ht="18.75" x14ac:dyDescent="0.3">
      <c r="A6" s="2" t="s">
        <v>4</v>
      </c>
      <c r="E6" s="5" t="s">
        <v>5</v>
      </c>
      <c r="F6" s="1" t="s">
        <v>6</v>
      </c>
      <c r="J6" s="122"/>
      <c r="K6" s="123"/>
      <c r="L6" s="123"/>
      <c r="M6" s="123"/>
      <c r="N6" s="123"/>
      <c r="O6" s="123"/>
      <c r="P6" s="124"/>
      <c r="Q6"/>
      <c r="R6"/>
    </row>
    <row r="7" spans="1:21" ht="15.75" x14ac:dyDescent="0.3">
      <c r="J7" s="122"/>
      <c r="K7" s="123"/>
      <c r="L7" s="123"/>
      <c r="M7" s="123"/>
      <c r="N7" s="123"/>
      <c r="O7" s="123"/>
      <c r="P7" s="124"/>
      <c r="Q7"/>
      <c r="R7"/>
    </row>
    <row r="8" spans="1:21" ht="15.75" x14ac:dyDescent="0.3">
      <c r="J8" s="122"/>
      <c r="K8" s="123"/>
      <c r="L8" s="123"/>
      <c r="M8" s="123"/>
      <c r="N8" s="123"/>
      <c r="O8" s="123"/>
      <c r="P8" s="124"/>
      <c r="Q8"/>
      <c r="R8"/>
    </row>
    <row r="9" spans="1:21" s="5" customFormat="1" ht="15.75" x14ac:dyDescent="0.3">
      <c r="A9" s="5" t="s">
        <v>11</v>
      </c>
      <c r="C9" s="5" t="str">
        <f>+'cartón cajón '!C9</f>
        <v>27 de septiembre de 2016.</v>
      </c>
      <c r="H9" s="5" t="s">
        <v>12</v>
      </c>
      <c r="J9" s="122"/>
      <c r="K9" s="123"/>
      <c r="L9" s="123"/>
      <c r="M9" s="123"/>
      <c r="N9" s="123"/>
      <c r="O9" s="123"/>
      <c r="P9" s="124"/>
      <c r="Q9"/>
      <c r="R9"/>
      <c r="S9" s="1"/>
      <c r="T9" s="1"/>
      <c r="U9" s="1"/>
    </row>
    <row r="10" spans="1:21" ht="15.75" x14ac:dyDescent="0.3">
      <c r="J10" s="122"/>
      <c r="K10" s="123"/>
      <c r="L10" s="123"/>
      <c r="M10" s="123"/>
      <c r="N10" s="123"/>
      <c r="O10" s="123"/>
      <c r="P10" s="124"/>
      <c r="Q10"/>
      <c r="R10"/>
    </row>
    <row r="11" spans="1:21" ht="16.5" thickBot="1" x14ac:dyDescent="0.35">
      <c r="A11" s="5" t="s">
        <v>15</v>
      </c>
      <c r="C11" s="1" t="s">
        <v>194</v>
      </c>
      <c r="F11" s="5" t="s">
        <v>1</v>
      </c>
      <c r="J11" s="122"/>
      <c r="K11" s="123"/>
      <c r="L11" s="123"/>
      <c r="M11" s="123"/>
      <c r="N11" s="123"/>
      <c r="O11" s="123"/>
      <c r="P11" s="124"/>
      <c r="Q11"/>
      <c r="R11"/>
    </row>
    <row r="12" spans="1:21" ht="15.75" x14ac:dyDescent="0.3">
      <c r="A12" s="5"/>
      <c r="F12" s="18"/>
      <c r="G12" s="19"/>
      <c r="H12" s="20"/>
      <c r="J12" s="122"/>
      <c r="K12" s="123"/>
      <c r="L12" s="123"/>
      <c r="M12" s="123"/>
      <c r="N12" s="123"/>
      <c r="O12" s="123"/>
      <c r="P12" s="124"/>
      <c r="Q12"/>
      <c r="R12"/>
    </row>
    <row r="13" spans="1:21" ht="15.75" x14ac:dyDescent="0.3">
      <c r="A13" s="5" t="s">
        <v>17</v>
      </c>
      <c r="F13" s="11"/>
      <c r="G13" s="12"/>
      <c r="H13" s="13"/>
      <c r="J13" s="122"/>
      <c r="K13" s="123"/>
      <c r="L13" s="123"/>
      <c r="M13" s="123"/>
      <c r="N13" s="123"/>
      <c r="O13" s="123"/>
      <c r="P13" s="124"/>
      <c r="Q13"/>
      <c r="R13"/>
    </row>
    <row r="14" spans="1:21" ht="15.75" x14ac:dyDescent="0.3">
      <c r="A14" s="5"/>
      <c r="F14" s="11"/>
      <c r="G14" s="12"/>
      <c r="H14" s="13"/>
      <c r="J14" s="122"/>
      <c r="K14" s="123"/>
      <c r="L14" s="123"/>
      <c r="M14" s="123"/>
      <c r="N14" s="123"/>
      <c r="O14" s="123"/>
      <c r="P14" s="124"/>
      <c r="Q14"/>
      <c r="R14"/>
    </row>
    <row r="15" spans="1:21" ht="15.75" x14ac:dyDescent="0.3">
      <c r="A15" s="5" t="s">
        <v>18</v>
      </c>
      <c r="C15" s="26" t="s">
        <v>197</v>
      </c>
      <c r="D15" s="25"/>
      <c r="E15" s="25"/>
      <c r="F15" s="101" t="s">
        <v>9</v>
      </c>
      <c r="G15" s="12"/>
      <c r="H15" s="13"/>
      <c r="J15" s="122"/>
      <c r="K15" s="123"/>
      <c r="L15" s="123"/>
      <c r="M15" s="123"/>
      <c r="N15" s="123"/>
      <c r="O15" s="123"/>
      <c r="P15" s="124"/>
      <c r="Q15"/>
      <c r="R15"/>
    </row>
    <row r="16" spans="1:21" ht="16.5" thickBot="1" x14ac:dyDescent="0.35">
      <c r="C16" s="24" t="s">
        <v>198</v>
      </c>
      <c r="D16" s="25"/>
      <c r="E16" s="25"/>
      <c r="F16" s="62">
        <f>2+F20+2</f>
        <v>45</v>
      </c>
      <c r="G16" s="102" t="s">
        <v>123</v>
      </c>
      <c r="H16" s="103">
        <f>2+H20+2</f>
        <v>40.5</v>
      </c>
      <c r="J16" s="125"/>
      <c r="K16" s="126"/>
      <c r="L16" s="126"/>
      <c r="M16" s="126"/>
      <c r="N16" s="126"/>
      <c r="O16" s="126"/>
      <c r="P16" s="127"/>
      <c r="Q16"/>
      <c r="R16"/>
    </row>
    <row r="17" spans="1:18" ht="15.75" x14ac:dyDescent="0.3">
      <c r="C17" s="24" t="s">
        <v>135</v>
      </c>
      <c r="D17" s="25"/>
      <c r="E17" s="25"/>
      <c r="F17" s="101">
        <v>1</v>
      </c>
      <c r="G17" s="104" t="s">
        <v>124</v>
      </c>
      <c r="H17" s="13"/>
      <c r="J17"/>
      <c r="K17"/>
      <c r="L17"/>
      <c r="M17"/>
      <c r="N17"/>
      <c r="O17"/>
      <c r="P17"/>
      <c r="Q17"/>
      <c r="R17"/>
    </row>
    <row r="18" spans="1:18" x14ac:dyDescent="0.3">
      <c r="C18" s="24" t="s">
        <v>155</v>
      </c>
      <c r="D18" s="25"/>
      <c r="E18" s="25"/>
      <c r="F18" s="11"/>
      <c r="G18" s="12"/>
      <c r="H18" s="13"/>
      <c r="J18" s="29" t="s">
        <v>21</v>
      </c>
      <c r="K18" s="29" t="s">
        <v>27</v>
      </c>
      <c r="L18" s="1" t="s">
        <v>166</v>
      </c>
      <c r="M18" s="1" t="s">
        <v>167</v>
      </c>
      <c r="N18" s="1" t="s">
        <v>162</v>
      </c>
      <c r="O18" s="1" t="s">
        <v>168</v>
      </c>
      <c r="P18" s="1" t="s">
        <v>169</v>
      </c>
    </row>
    <row r="19" spans="1:18" x14ac:dyDescent="0.3">
      <c r="C19" s="24" t="s">
        <v>199</v>
      </c>
      <c r="D19" s="25"/>
      <c r="E19" s="25"/>
      <c r="F19" s="11"/>
      <c r="G19" s="12"/>
      <c r="H19" s="13"/>
      <c r="K19" s="50" t="s">
        <v>170</v>
      </c>
      <c r="M19" s="91">
        <f>+L19/100</f>
        <v>0</v>
      </c>
      <c r="N19" s="91">
        <v>120</v>
      </c>
      <c r="O19" s="91">
        <v>120</v>
      </c>
      <c r="P19" s="91">
        <v>120</v>
      </c>
    </row>
    <row r="20" spans="1:18" x14ac:dyDescent="0.3">
      <c r="C20" s="25" t="s">
        <v>200</v>
      </c>
      <c r="D20" s="25"/>
      <c r="E20" s="25"/>
      <c r="F20" s="62">
        <v>41</v>
      </c>
      <c r="G20" s="102" t="s">
        <v>123</v>
      </c>
      <c r="H20" s="103">
        <v>36.5</v>
      </c>
      <c r="K20" s="50" t="s">
        <v>30</v>
      </c>
    </row>
    <row r="21" spans="1:18" x14ac:dyDescent="0.3">
      <c r="C21" s="25" t="s">
        <v>142</v>
      </c>
      <c r="D21" s="25"/>
      <c r="E21" s="25"/>
      <c r="F21" s="11"/>
      <c r="G21" s="12"/>
      <c r="H21" s="13"/>
      <c r="K21" s="50" t="s">
        <v>33</v>
      </c>
    </row>
    <row r="22" spans="1:18" ht="15" thickBot="1" x14ac:dyDescent="0.35">
      <c r="C22" s="25"/>
      <c r="D22" s="25"/>
      <c r="E22" s="25"/>
      <c r="F22" s="21"/>
      <c r="G22" s="22"/>
      <c r="H22" s="23"/>
      <c r="K22" s="50" t="s">
        <v>35</v>
      </c>
    </row>
    <row r="23" spans="1:18" x14ac:dyDescent="0.3">
      <c r="A23" s="4" t="s">
        <v>23</v>
      </c>
      <c r="C23" s="113" t="s">
        <v>156</v>
      </c>
      <c r="D23" s="5" t="s">
        <v>24</v>
      </c>
      <c r="E23" s="31" t="s">
        <v>180</v>
      </c>
    </row>
    <row r="25" spans="1:18" ht="15" thickBot="1" x14ac:dyDescent="0.35">
      <c r="A25" s="4" t="s">
        <v>28</v>
      </c>
      <c r="C25" s="32">
        <v>100</v>
      </c>
      <c r="D25" s="31" t="s">
        <v>29</v>
      </c>
      <c r="E25" s="33">
        <v>130</v>
      </c>
      <c r="F25" s="34">
        <f>+C25</f>
        <v>100</v>
      </c>
      <c r="G25" s="35" t="s">
        <v>29</v>
      </c>
      <c r="H25" s="35">
        <f>+E25</f>
        <v>130</v>
      </c>
      <c r="J25" s="29" t="s">
        <v>38</v>
      </c>
    </row>
    <row r="26" spans="1:18" ht="15" thickBot="1" x14ac:dyDescent="0.35">
      <c r="A26" s="4" t="s">
        <v>32</v>
      </c>
      <c r="B26" s="3"/>
      <c r="C26" s="36">
        <f>+F16</f>
        <v>45</v>
      </c>
      <c r="D26" s="37" t="s">
        <v>29</v>
      </c>
      <c r="E26" s="36">
        <f>+H16</f>
        <v>40.5</v>
      </c>
      <c r="F26" s="38">
        <f>+E26</f>
        <v>40.5</v>
      </c>
      <c r="G26" s="38" t="s">
        <v>29</v>
      </c>
      <c r="H26" s="38">
        <f>+C26</f>
        <v>45</v>
      </c>
      <c r="I26" s="39"/>
      <c r="J26" s="29"/>
      <c r="M26" s="128" t="s">
        <v>104</v>
      </c>
      <c r="N26" s="129" t="s">
        <v>171</v>
      </c>
      <c r="O26" s="56"/>
    </row>
    <row r="27" spans="1:18" ht="15" thickBot="1" x14ac:dyDescent="0.35">
      <c r="A27" s="3" t="s">
        <v>34</v>
      </c>
      <c r="B27" s="40"/>
      <c r="C27" s="41">
        <f>+C25/C26</f>
        <v>2.2222222222222223</v>
      </c>
      <c r="D27" s="42"/>
      <c r="E27" s="41">
        <f>+E25/E26</f>
        <v>3.2098765432098766</v>
      </c>
      <c r="F27" s="41">
        <f>+F25/F26</f>
        <v>2.4691358024691357</v>
      </c>
      <c r="G27" s="42"/>
      <c r="H27" s="41">
        <f>+H25/H26</f>
        <v>2.8888888888888888</v>
      </c>
      <c r="I27" s="39"/>
      <c r="K27" s="1" t="s">
        <v>45</v>
      </c>
      <c r="L27" s="1" t="s">
        <v>172</v>
      </c>
      <c r="M27" s="130"/>
      <c r="N27" s="55"/>
      <c r="O27" s="56"/>
      <c r="P27" s="57"/>
      <c r="Q27" s="19"/>
      <c r="R27" s="20"/>
    </row>
    <row r="28" spans="1:18" ht="15" thickBot="1" x14ac:dyDescent="0.35">
      <c r="A28" s="3" t="s">
        <v>36</v>
      </c>
      <c r="B28" s="43"/>
      <c r="C28" s="44"/>
      <c r="D28" s="45">
        <v>3</v>
      </c>
      <c r="E28" s="46"/>
      <c r="F28" s="47"/>
      <c r="G28" s="48">
        <v>4</v>
      </c>
      <c r="H28" s="49" t="s">
        <v>37</v>
      </c>
      <c r="K28" s="1" t="s">
        <v>173</v>
      </c>
      <c r="M28" s="131">
        <v>135</v>
      </c>
      <c r="N28" s="132" t="s">
        <v>174</v>
      </c>
      <c r="O28" s="61"/>
      <c r="P28" s="62"/>
      <c r="Q28" s="12"/>
      <c r="R28" s="13"/>
    </row>
    <row r="29" spans="1:18" x14ac:dyDescent="0.3">
      <c r="A29" s="3"/>
      <c r="B29" s="30"/>
      <c r="C29" s="39"/>
      <c r="G29" s="50"/>
      <c r="H29" s="39"/>
      <c r="K29" s="1" t="s">
        <v>175</v>
      </c>
      <c r="M29" s="131">
        <v>135</v>
      </c>
      <c r="N29" s="133" t="s">
        <v>174</v>
      </c>
      <c r="O29" s="61"/>
      <c r="P29" s="62"/>
      <c r="Q29" s="12"/>
      <c r="R29" s="13"/>
    </row>
    <row r="30" spans="1:18" x14ac:dyDescent="0.3">
      <c r="A30" s="34" t="s">
        <v>39</v>
      </c>
      <c r="B30" s="34" t="s">
        <v>205</v>
      </c>
      <c r="D30" s="50" t="s">
        <v>40</v>
      </c>
      <c r="E30" s="51">
        <v>35</v>
      </c>
      <c r="G30" s="1" t="s">
        <v>41</v>
      </c>
      <c r="H30" s="52">
        <v>0</v>
      </c>
      <c r="K30" s="1" t="s">
        <v>48</v>
      </c>
      <c r="M30" s="131">
        <v>200</v>
      </c>
      <c r="N30" s="133" t="s">
        <v>176</v>
      </c>
      <c r="O30" s="61"/>
      <c r="P30" s="62"/>
      <c r="Q30" s="12"/>
      <c r="R30" s="13"/>
    </row>
    <row r="31" spans="1:18" x14ac:dyDescent="0.3">
      <c r="A31" s="3"/>
      <c r="B31" s="3"/>
      <c r="C31" s="3"/>
      <c r="D31" s="53" t="s">
        <v>42</v>
      </c>
      <c r="E31" s="51">
        <f>+H30*E30</f>
        <v>0</v>
      </c>
      <c r="H31" s="52"/>
      <c r="I31" s="39"/>
      <c r="K31" s="1" t="s">
        <v>50</v>
      </c>
      <c r="L31" s="1" t="s">
        <v>172</v>
      </c>
      <c r="M31" s="131"/>
      <c r="N31" s="133"/>
      <c r="O31" s="61"/>
      <c r="P31" s="62"/>
      <c r="Q31" s="12"/>
      <c r="R31" s="13"/>
    </row>
    <row r="32" spans="1:18" x14ac:dyDescent="0.3">
      <c r="D32" s="53" t="s">
        <v>44</v>
      </c>
      <c r="E32" s="58">
        <f>+E30-E31</f>
        <v>35</v>
      </c>
      <c r="I32" s="39"/>
      <c r="K32" s="1" t="s">
        <v>52</v>
      </c>
      <c r="M32" s="131">
        <v>300</v>
      </c>
      <c r="N32" s="133" t="s">
        <v>176</v>
      </c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53</v>
      </c>
      <c r="L33" s="1" t="s">
        <v>172</v>
      </c>
      <c r="M33" s="131"/>
      <c r="N33" s="13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35</v>
      </c>
      <c r="F34" s="64">
        <v>0</v>
      </c>
      <c r="G34" s="64">
        <v>0</v>
      </c>
      <c r="H34" s="64">
        <v>0</v>
      </c>
      <c r="K34" s="1" t="s">
        <v>60</v>
      </c>
      <c r="L34" s="1" t="s">
        <v>172</v>
      </c>
      <c r="M34" s="131"/>
      <c r="N34" s="133"/>
      <c r="O34" s="61"/>
      <c r="P34" s="62"/>
      <c r="Q34" s="12"/>
      <c r="R34" s="13"/>
    </row>
    <row r="35" spans="1:18" x14ac:dyDescent="0.3">
      <c r="D35" s="50" t="s">
        <v>51</v>
      </c>
      <c r="E35" s="64">
        <f>+E34*1.15</f>
        <v>40.25</v>
      </c>
      <c r="F35" s="64">
        <v>0</v>
      </c>
      <c r="G35" s="64">
        <v>0</v>
      </c>
      <c r="H35" s="64">
        <v>0</v>
      </c>
      <c r="K35" s="1" t="s">
        <v>62</v>
      </c>
      <c r="L35" s="1" t="s">
        <v>172</v>
      </c>
      <c r="M35" s="131"/>
      <c r="N35" s="13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65</v>
      </c>
      <c r="L36" s="1" t="s">
        <v>172</v>
      </c>
      <c r="M36" s="131"/>
      <c r="N36" s="13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68</v>
      </c>
      <c r="L37" s="1" t="s">
        <v>172</v>
      </c>
      <c r="M37" s="131"/>
      <c r="N37" s="13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6</v>
      </c>
      <c r="D38" s="66" t="s">
        <v>58</v>
      </c>
      <c r="E38" s="21"/>
      <c r="F38" s="22" t="s">
        <v>59</v>
      </c>
      <c r="G38" s="22"/>
      <c r="H38" s="23"/>
      <c r="K38" s="1" t="s">
        <v>71</v>
      </c>
      <c r="L38" s="1" t="s">
        <v>172</v>
      </c>
      <c r="M38" s="131"/>
      <c r="N38" s="13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73</v>
      </c>
      <c r="L39" s="1" t="s">
        <v>172</v>
      </c>
      <c r="M39" s="131"/>
      <c r="N39" s="13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150</v>
      </c>
      <c r="D40" s="33">
        <v>50</v>
      </c>
      <c r="F40" s="53" t="s">
        <v>64</v>
      </c>
      <c r="G40" s="32">
        <v>1</v>
      </c>
      <c r="H40" s="3"/>
      <c r="K40" s="1" t="s">
        <v>75</v>
      </c>
      <c r="M40" s="131">
        <v>120</v>
      </c>
      <c r="N40" s="133" t="s">
        <v>174</v>
      </c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200</v>
      </c>
      <c r="F41" s="53" t="s">
        <v>67</v>
      </c>
      <c r="G41" s="32">
        <v>2</v>
      </c>
      <c r="H41" s="3"/>
      <c r="K41" s="1" t="s">
        <v>177</v>
      </c>
      <c r="M41" s="59"/>
      <c r="N41" s="63"/>
      <c r="O41" s="61"/>
      <c r="P41" s="62"/>
      <c r="Q41" s="12"/>
      <c r="R41" s="13"/>
    </row>
    <row r="42" spans="1:18" ht="15" thickBot="1" x14ac:dyDescent="0.35">
      <c r="A42" s="4" t="s">
        <v>69</v>
      </c>
      <c r="C42" s="43">
        <f>+C41/C38</f>
        <v>33.333333333333336</v>
      </c>
      <c r="F42" s="53" t="s">
        <v>70</v>
      </c>
      <c r="G42" s="32"/>
      <c r="H42" s="3"/>
      <c r="K42" s="1" t="s">
        <v>78</v>
      </c>
      <c r="M42" s="69"/>
      <c r="N42" s="70"/>
      <c r="O42" s="71"/>
      <c r="P42" s="72"/>
      <c r="Q42" s="22"/>
      <c r="R42" s="23"/>
    </row>
    <row r="43" spans="1:18" x14ac:dyDescent="0.3">
      <c r="A43" s="4" t="s">
        <v>133</v>
      </c>
      <c r="C43" s="30">
        <f>+(C42*C38)*F17</f>
        <v>200</v>
      </c>
      <c r="F43" s="50" t="s">
        <v>72</v>
      </c>
      <c r="G43" s="32">
        <f>+C40/100</f>
        <v>1.5</v>
      </c>
      <c r="H43" s="3"/>
      <c r="M43" s="12"/>
      <c r="N43" s="17"/>
      <c r="O43" s="102"/>
      <c r="P43" s="102"/>
      <c r="Q43" s="12"/>
      <c r="R43" s="12"/>
    </row>
    <row r="44" spans="1:18" x14ac:dyDescent="0.3">
      <c r="A44" s="4"/>
      <c r="C44" s="68"/>
      <c r="F44" s="53" t="s">
        <v>74</v>
      </c>
      <c r="G44" s="65">
        <f>+C41</f>
        <v>200</v>
      </c>
      <c r="H44" s="3"/>
      <c r="M44" s="12"/>
      <c r="N44" s="17"/>
      <c r="O44" s="102"/>
      <c r="P44" s="102"/>
      <c r="Q44" s="12"/>
      <c r="R44" s="12"/>
    </row>
    <row r="45" spans="1:18" x14ac:dyDescent="0.3">
      <c r="A45" s="4"/>
      <c r="C45" s="30"/>
      <c r="E45" s="53"/>
      <c r="F45" s="53"/>
      <c r="G45" s="39"/>
      <c r="I45" s="3"/>
      <c r="M45" s="12"/>
      <c r="N45" s="17"/>
      <c r="O45" s="102"/>
      <c r="P45" s="102"/>
      <c r="Q45" s="12"/>
      <c r="R45" s="12"/>
    </row>
    <row r="46" spans="1:18" x14ac:dyDescent="0.3">
      <c r="A46" s="4" t="s">
        <v>77</v>
      </c>
      <c r="C46" s="34">
        <f>+C42*C38</f>
        <v>200</v>
      </c>
      <c r="F46" s="53"/>
      <c r="G46" s="39"/>
      <c r="H46" s="3"/>
      <c r="M46" s="12"/>
      <c r="N46" s="17"/>
      <c r="O46" s="102"/>
      <c r="P46" s="102"/>
      <c r="Q46" s="12"/>
      <c r="R46" s="12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178</v>
      </c>
    </row>
    <row r="48" spans="1:18" x14ac:dyDescent="0.3">
      <c r="A48" s="4" t="s">
        <v>118</v>
      </c>
      <c r="B48" s="30">
        <f>+'cartón cajón '!B48</f>
        <v>150</v>
      </c>
      <c r="C48" s="3"/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 t="s">
        <v>146</v>
      </c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1</v>
      </c>
      <c r="E49" s="30">
        <v>1</v>
      </c>
      <c r="F49" s="30" t="s">
        <v>162</v>
      </c>
      <c r="G49" s="39">
        <v>295</v>
      </c>
      <c r="H49" s="39">
        <f>+(D49*E49)*G49</f>
        <v>295</v>
      </c>
      <c r="J49" s="11"/>
      <c r="K49" s="102">
        <f>+F16</f>
        <v>45</v>
      </c>
      <c r="L49" s="102">
        <f>+H16</f>
        <v>40.5</v>
      </c>
      <c r="M49" s="12" t="s">
        <v>145</v>
      </c>
      <c r="N49" s="102" t="s">
        <v>147</v>
      </c>
      <c r="O49" s="12" t="s">
        <v>148</v>
      </c>
      <c r="P49" s="12" t="s">
        <v>149</v>
      </c>
      <c r="Q49" s="12"/>
      <c r="R49" s="13"/>
    </row>
    <row r="50" spans="1:21" x14ac:dyDescent="0.3">
      <c r="A50" s="74" t="s">
        <v>86</v>
      </c>
      <c r="B50" s="75">
        <f>+E34*C42</f>
        <v>1166.6666666666667</v>
      </c>
      <c r="C50" s="3"/>
      <c r="D50" s="30">
        <v>1</v>
      </c>
      <c r="E50" s="30">
        <v>2</v>
      </c>
      <c r="F50" s="30" t="s">
        <v>119</v>
      </c>
      <c r="G50" s="39">
        <v>160</v>
      </c>
      <c r="H50" s="39">
        <f>+(D50*E50)*G50</f>
        <v>320</v>
      </c>
      <c r="J50" s="11"/>
      <c r="K50" s="102">
        <f>0.7*0.456*C41</f>
        <v>63.839999999999996</v>
      </c>
      <c r="L50" s="111">
        <v>3.8</v>
      </c>
      <c r="M50" s="111">
        <f>+K50*L50</f>
        <v>242.59199999999998</v>
      </c>
      <c r="N50" s="111">
        <v>0</v>
      </c>
      <c r="O50" s="111">
        <f>+M50+N50</f>
        <v>242.59199999999998</v>
      </c>
      <c r="P50" s="104" t="s">
        <v>150</v>
      </c>
      <c r="Q50" s="12"/>
      <c r="R50" s="13"/>
    </row>
    <row r="51" spans="1:21" x14ac:dyDescent="0.3">
      <c r="A51" s="74" t="s">
        <v>21</v>
      </c>
      <c r="B51" s="75">
        <f>+H61</f>
        <v>1185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11"/>
      <c r="M51" s="111"/>
      <c r="N51" s="111"/>
      <c r="O51" s="111"/>
      <c r="P51" s="12"/>
      <c r="Q51" s="12"/>
      <c r="R51" s="13"/>
    </row>
    <row r="52" spans="1:21" x14ac:dyDescent="0.3">
      <c r="A52" s="74"/>
      <c r="B52" s="75"/>
      <c r="C52" s="3"/>
      <c r="D52" s="30">
        <v>1</v>
      </c>
      <c r="E52" s="30">
        <v>1</v>
      </c>
      <c r="F52" s="30" t="s">
        <v>143</v>
      </c>
      <c r="G52" s="39">
        <v>300</v>
      </c>
      <c r="H52" s="39">
        <f t="shared" ref="H52:H54" si="0">+G52*E52</f>
        <v>300</v>
      </c>
      <c r="I52" s="39">
        <f>+(B74/100)*2</f>
        <v>189.58333333333337</v>
      </c>
      <c r="J52" s="11"/>
      <c r="K52" s="102">
        <f>+K49</f>
        <v>45</v>
      </c>
      <c r="L52" s="102">
        <f>+L49</f>
        <v>40.5</v>
      </c>
      <c r="M52" s="12" t="s">
        <v>145</v>
      </c>
      <c r="N52" s="102" t="s">
        <v>147</v>
      </c>
      <c r="O52" s="12" t="s">
        <v>148</v>
      </c>
      <c r="P52" s="12" t="s">
        <v>151</v>
      </c>
      <c r="Q52" s="12"/>
      <c r="R52" s="13"/>
    </row>
    <row r="53" spans="1:21" ht="16.5" x14ac:dyDescent="0.3">
      <c r="A53" s="74" t="s">
        <v>45</v>
      </c>
      <c r="B53" s="75">
        <v>600</v>
      </c>
      <c r="C53" s="3"/>
      <c r="D53" s="30">
        <v>1</v>
      </c>
      <c r="E53" s="30">
        <v>1</v>
      </c>
      <c r="F53" s="30" t="s">
        <v>120</v>
      </c>
      <c r="G53" s="39">
        <v>135</v>
      </c>
      <c r="H53" s="39">
        <f t="shared" si="0"/>
        <v>135</v>
      </c>
      <c r="I53" s="76"/>
      <c r="J53" s="11"/>
      <c r="K53" s="102">
        <f>0.65*0.36*C41</f>
        <v>46.8</v>
      </c>
      <c r="L53" s="111">
        <v>2.5</v>
      </c>
      <c r="M53" s="111">
        <f>+K53*L53</f>
        <v>117</v>
      </c>
      <c r="N53" s="111">
        <v>360</v>
      </c>
      <c r="O53" s="111">
        <f>+M53+N53</f>
        <v>477</v>
      </c>
      <c r="P53" s="104" t="s">
        <v>152</v>
      </c>
      <c r="Q53" s="12"/>
      <c r="R53" s="13"/>
    </row>
    <row r="54" spans="1:21" x14ac:dyDescent="0.3">
      <c r="A54" s="77" t="s">
        <v>141</v>
      </c>
      <c r="B54" s="75">
        <f>(6*B48)*1.1</f>
        <v>990.00000000000011</v>
      </c>
      <c r="C54" s="3"/>
      <c r="D54" s="30">
        <v>1</v>
      </c>
      <c r="E54" s="30">
        <v>1</v>
      </c>
      <c r="F54" s="30" t="s">
        <v>121</v>
      </c>
      <c r="G54" s="39">
        <v>135</v>
      </c>
      <c r="H54" s="39">
        <f t="shared" si="0"/>
        <v>135</v>
      </c>
      <c r="J54" s="11"/>
      <c r="K54" s="12"/>
      <c r="L54" s="111"/>
      <c r="M54" s="111"/>
      <c r="N54" s="111"/>
      <c r="O54" s="111"/>
      <c r="P54" s="12"/>
      <c r="Q54" s="12"/>
      <c r="R54" s="13"/>
    </row>
    <row r="55" spans="1:21" ht="15" thickBot="1" x14ac:dyDescent="0.35">
      <c r="A55" s="77" t="s">
        <v>140</v>
      </c>
      <c r="B55" s="75">
        <f>(10*B48)*1.1</f>
        <v>1650.0000000000002</v>
      </c>
      <c r="D55" s="30">
        <v>0</v>
      </c>
      <c r="E55" s="30">
        <v>0</v>
      </c>
      <c r="F55" s="30" t="s">
        <v>139</v>
      </c>
      <c r="G55" s="39">
        <v>200</v>
      </c>
      <c r="H55" s="39">
        <f>+G55*E55</f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163</v>
      </c>
      <c r="B56" s="75">
        <v>400</v>
      </c>
      <c r="D56" s="30">
        <v>0</v>
      </c>
      <c r="E56" s="30">
        <v>0</v>
      </c>
      <c r="F56" s="30" t="s">
        <v>52</v>
      </c>
      <c r="G56" s="39">
        <v>1.5</v>
      </c>
      <c r="H56" s="39">
        <f>+G56*E56</f>
        <v>0</v>
      </c>
    </row>
    <row r="57" spans="1:21" x14ac:dyDescent="0.3">
      <c r="A57" s="77" t="s">
        <v>204</v>
      </c>
      <c r="B57" s="75">
        <v>600</v>
      </c>
      <c r="D57" s="30">
        <v>0</v>
      </c>
      <c r="E57" s="30">
        <v>0</v>
      </c>
      <c r="F57" s="30" t="s">
        <v>88</v>
      </c>
      <c r="G57" s="39">
        <v>1.5</v>
      </c>
      <c r="H57" s="39">
        <f t="shared" ref="H57:H58" si="1">+G57*E57</f>
        <v>0</v>
      </c>
      <c r="J57" s="5" t="s">
        <v>89</v>
      </c>
    </row>
    <row r="58" spans="1:21" x14ac:dyDescent="0.3">
      <c r="A58" s="73" t="s">
        <v>90</v>
      </c>
      <c r="B58" s="78">
        <f>SUM(B50:B56)</f>
        <v>5991.666666666667</v>
      </c>
      <c r="C58" s="3"/>
      <c r="D58" s="30">
        <v>0</v>
      </c>
      <c r="E58" s="30">
        <v>0</v>
      </c>
      <c r="F58" s="3" t="s">
        <v>91</v>
      </c>
      <c r="G58" s="39">
        <v>1900</v>
      </c>
      <c r="H58" s="39">
        <f t="shared" si="1"/>
        <v>0</v>
      </c>
      <c r="L58" s="5"/>
    </row>
    <row r="59" spans="1:21" ht="15.75" x14ac:dyDescent="0.3">
      <c r="A59" s="16"/>
      <c r="B59" s="79"/>
      <c r="C59" s="3"/>
      <c r="D59" s="30"/>
      <c r="E59" s="30"/>
      <c r="F59" s="3"/>
      <c r="G59" s="3"/>
      <c r="H59" s="39">
        <f t="shared" ref="H59" si="2">+G59*E59</f>
        <v>0</v>
      </c>
      <c r="K59" s="82" t="s">
        <v>92</v>
      </c>
      <c r="L59" s="144" t="s">
        <v>183</v>
      </c>
      <c r="M59" s="145"/>
      <c r="O59" s="82" t="s">
        <v>92</v>
      </c>
      <c r="P59" s="144" t="s">
        <v>179</v>
      </c>
      <c r="Q59" s="145"/>
      <c r="S59"/>
      <c r="T59"/>
      <c r="U59"/>
    </row>
    <row r="60" spans="1:21" ht="15.75" x14ac:dyDescent="0.3">
      <c r="A60" s="16"/>
      <c r="B60" s="41">
        <f>+B58/B48</f>
        <v>39.94444444444445</v>
      </c>
      <c r="C60" s="4" t="s">
        <v>93</v>
      </c>
      <c r="D60" s="3"/>
      <c r="E60" s="3"/>
      <c r="F60" s="3"/>
      <c r="G60" s="3"/>
      <c r="K60" s="50" t="s">
        <v>3</v>
      </c>
      <c r="L60" s="80" t="s">
        <v>184</v>
      </c>
      <c r="M60" s="81"/>
      <c r="O60" s="50" t="s">
        <v>3</v>
      </c>
      <c r="P60" s="80"/>
      <c r="Q60" s="81"/>
      <c r="S60"/>
      <c r="T60"/>
      <c r="U60"/>
    </row>
    <row r="61" spans="1:21" ht="15.75" x14ac:dyDescent="0.3">
      <c r="A61" s="3"/>
      <c r="B61" s="3"/>
      <c r="D61" s="3"/>
      <c r="E61" s="3"/>
      <c r="F61" s="3"/>
      <c r="G61" s="82" t="s">
        <v>94</v>
      </c>
      <c r="H61" s="39">
        <f>SUM(H49:H60)</f>
        <v>1185</v>
      </c>
      <c r="K61" s="50" t="s">
        <v>24</v>
      </c>
      <c r="L61" s="134" t="s">
        <v>180</v>
      </c>
      <c r="M61" s="81"/>
      <c r="O61" s="50" t="s">
        <v>24</v>
      </c>
      <c r="P61" s="80"/>
      <c r="Q61" s="81"/>
      <c r="S61"/>
      <c r="T61"/>
      <c r="U61"/>
    </row>
    <row r="62" spans="1:21" ht="15.75" x14ac:dyDescent="0.3">
      <c r="D62" s="3"/>
      <c r="E62" s="3"/>
      <c r="G62" s="5" t="s">
        <v>95</v>
      </c>
      <c r="H62" s="109">
        <v>1.5</v>
      </c>
      <c r="K62" s="50" t="s">
        <v>96</v>
      </c>
      <c r="L62" s="134"/>
      <c r="M62" s="81" t="s">
        <v>181</v>
      </c>
      <c r="O62" s="50" t="s">
        <v>96</v>
      </c>
      <c r="P62" s="80"/>
      <c r="Q62" s="81"/>
      <c r="S62"/>
      <c r="T62"/>
      <c r="U62"/>
    </row>
    <row r="63" spans="1:21" ht="15.75" x14ac:dyDescent="0.3">
      <c r="A63" s="4" t="s">
        <v>97</v>
      </c>
      <c r="B63" s="3"/>
      <c r="C63" s="3"/>
      <c r="E63" s="41">
        <f>+B74/C40</f>
        <v>63.19444444444445</v>
      </c>
      <c r="G63" s="1" t="s">
        <v>98</v>
      </c>
      <c r="H63" s="83">
        <v>1.75</v>
      </c>
      <c r="K63" s="50" t="s">
        <v>99</v>
      </c>
      <c r="L63" s="134"/>
      <c r="M63" s="81"/>
      <c r="O63" s="50" t="s">
        <v>99</v>
      </c>
      <c r="P63" s="80"/>
      <c r="Q63" s="81"/>
      <c r="S63"/>
      <c r="T63"/>
      <c r="U63"/>
    </row>
    <row r="64" spans="1:21" ht="15.75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K64" s="50" t="s">
        <v>103</v>
      </c>
      <c r="L64" s="134">
        <v>3</v>
      </c>
      <c r="M64" s="135">
        <f>+((B47*60)*2)</f>
        <v>0</v>
      </c>
      <c r="O64" s="50" t="s">
        <v>103</v>
      </c>
      <c r="P64" s="80"/>
      <c r="Q64" s="81"/>
      <c r="S64"/>
      <c r="T64"/>
      <c r="U64"/>
    </row>
    <row r="65" spans="1:21" ht="15.75" x14ac:dyDescent="0.3">
      <c r="A65" s="73" t="s">
        <v>104</v>
      </c>
      <c r="B65" s="74"/>
      <c r="C65" s="3"/>
      <c r="D65" s="3">
        <f>+B74*C68</f>
        <v>0</v>
      </c>
      <c r="E65" s="3"/>
      <c r="F65" s="3"/>
      <c r="G65" s="5" t="s">
        <v>122</v>
      </c>
      <c r="H65" s="83">
        <v>2.5</v>
      </c>
      <c r="K65" s="50" t="s">
        <v>108</v>
      </c>
      <c r="L65" s="136"/>
      <c r="M65" s="81"/>
      <c r="O65" s="50" t="s">
        <v>108</v>
      </c>
      <c r="P65" s="137"/>
      <c r="Q65" s="81"/>
      <c r="S65"/>
      <c r="T65"/>
      <c r="U65"/>
    </row>
    <row r="66" spans="1:21" ht="15.75" x14ac:dyDescent="0.3">
      <c r="A66" s="74" t="s">
        <v>86</v>
      </c>
      <c r="B66" s="75">
        <f>+E35*C42</f>
        <v>1341.6666666666667</v>
      </c>
      <c r="C66" s="87"/>
      <c r="K66" s="50" t="s">
        <v>182</v>
      </c>
      <c r="L66" s="136">
        <v>54</v>
      </c>
      <c r="M66" s="138" t="s">
        <v>185</v>
      </c>
      <c r="O66" s="50" t="s">
        <v>182</v>
      </c>
      <c r="P66" s="137"/>
      <c r="Q66" s="138"/>
      <c r="S66"/>
      <c r="T66"/>
      <c r="U66"/>
    </row>
    <row r="67" spans="1:21" ht="15.75" x14ac:dyDescent="0.3">
      <c r="A67" s="74" t="s">
        <v>21</v>
      </c>
      <c r="B67" s="75">
        <f>+H61*H62</f>
        <v>1777.5</v>
      </c>
      <c r="C67" s="87"/>
      <c r="K67" s="50" t="s">
        <v>112</v>
      </c>
      <c r="L67" s="136">
        <f>+L66*L64</f>
        <v>162</v>
      </c>
      <c r="M67" s="81"/>
      <c r="O67" s="50" t="s">
        <v>112</v>
      </c>
      <c r="P67" s="137"/>
      <c r="Q67" s="81"/>
      <c r="S67"/>
      <c r="T67"/>
      <c r="U67"/>
    </row>
    <row r="68" spans="1:21" ht="15.75" x14ac:dyDescent="0.3">
      <c r="A68" s="74" t="str">
        <f>+A53</f>
        <v>Tabla de suaje</v>
      </c>
      <c r="B68" s="75">
        <f>+B53*H62</f>
        <v>900</v>
      </c>
      <c r="C68" s="87"/>
      <c r="K68" s="50" t="s">
        <v>175</v>
      </c>
      <c r="L68" s="136">
        <f>+M28+M29</f>
        <v>270</v>
      </c>
      <c r="M68" s="81"/>
      <c r="O68" s="50"/>
      <c r="P68" s="80"/>
      <c r="Q68" s="81"/>
      <c r="S68"/>
      <c r="T68"/>
      <c r="U68"/>
    </row>
    <row r="69" spans="1:21" ht="15.75" x14ac:dyDescent="0.3">
      <c r="A69" s="74" t="str">
        <f>+A54</f>
        <v>Imán</v>
      </c>
      <c r="B69" s="75">
        <f>+B54*H62</f>
        <v>1485.0000000000002</v>
      </c>
      <c r="C69" s="87"/>
      <c r="K69" s="50" t="s">
        <v>186</v>
      </c>
      <c r="L69" s="136">
        <f>+((2*4)*B48)*1.1</f>
        <v>1320</v>
      </c>
      <c r="M69" s="81"/>
      <c r="O69" s="50"/>
      <c r="P69" s="80"/>
      <c r="Q69" s="81"/>
      <c r="S69"/>
      <c r="T69"/>
      <c r="U69"/>
    </row>
    <row r="70" spans="1:21" ht="15.75" x14ac:dyDescent="0.3">
      <c r="A70" s="74" t="str">
        <f>+A55</f>
        <v>Encuadernación</v>
      </c>
      <c r="B70" s="75">
        <f>+B55*H62</f>
        <v>2475.0000000000005</v>
      </c>
      <c r="C70" s="93"/>
      <c r="G70" s="90" t="s">
        <v>111</v>
      </c>
      <c r="H70" s="41">
        <f>+B60</f>
        <v>39.94444444444445</v>
      </c>
      <c r="I70" s="91">
        <f>+H70*B48</f>
        <v>5991.6666666666679</v>
      </c>
      <c r="K70" s="1" t="s">
        <v>187</v>
      </c>
      <c r="L70" s="136">
        <f>+((2*1)*B48)*1.1</f>
        <v>330</v>
      </c>
      <c r="M70" s="81"/>
      <c r="P70" s="80"/>
      <c r="Q70" s="81"/>
      <c r="S70"/>
      <c r="T70"/>
      <c r="U70"/>
    </row>
    <row r="71" spans="1:21" ht="15.75" x14ac:dyDescent="0.3">
      <c r="A71" s="74"/>
      <c r="B71" s="75"/>
      <c r="C71" s="93"/>
      <c r="G71" s="90" t="s">
        <v>113</v>
      </c>
      <c r="H71" s="41">
        <f>+C74</f>
        <v>63.19444444444445</v>
      </c>
      <c r="I71" s="91">
        <f>+H71*B48</f>
        <v>9479.1666666666679</v>
      </c>
      <c r="K71" s="50" t="s">
        <v>188</v>
      </c>
      <c r="L71" s="139">
        <f>+L70+L69</f>
        <v>1650</v>
      </c>
      <c r="M71" s="140">
        <f>+L71/B48</f>
        <v>11</v>
      </c>
      <c r="N71" s="1" t="s">
        <v>190</v>
      </c>
      <c r="P71" s="80"/>
      <c r="Q71" s="81"/>
      <c r="S71"/>
      <c r="T71"/>
      <c r="U71"/>
    </row>
    <row r="72" spans="1:21" ht="15.75" x14ac:dyDescent="0.3">
      <c r="A72" s="74" t="str">
        <f>+A56</f>
        <v>Empaque</v>
      </c>
      <c r="B72" s="75">
        <f>+B56*H62</f>
        <v>600</v>
      </c>
      <c r="C72" s="93"/>
      <c r="G72" s="95" t="s">
        <v>114</v>
      </c>
      <c r="H72" s="96">
        <f>+H71-H70</f>
        <v>23.25</v>
      </c>
      <c r="I72" s="115">
        <f>+H72*B48</f>
        <v>3487.5</v>
      </c>
      <c r="K72" s="50" t="s">
        <v>189</v>
      </c>
      <c r="L72" s="139">
        <f>+L71*1.5</f>
        <v>2475</v>
      </c>
      <c r="M72" s="140">
        <f>+L72/B48</f>
        <v>16.5</v>
      </c>
      <c r="N72" s="1" t="s">
        <v>190</v>
      </c>
      <c r="P72" s="80"/>
      <c r="Q72" s="81"/>
      <c r="S72"/>
      <c r="T72"/>
      <c r="U72"/>
    </row>
    <row r="73" spans="1:21" ht="15.75" x14ac:dyDescent="0.3">
      <c r="A73" s="74" t="str">
        <f>+A57</f>
        <v>Envio</v>
      </c>
      <c r="B73" s="75">
        <f>+B57*H62</f>
        <v>900</v>
      </c>
      <c r="C73" s="96" t="s">
        <v>192</v>
      </c>
      <c r="D73" s="35"/>
      <c r="E73" s="35"/>
      <c r="F73" s="35" t="s">
        <v>111</v>
      </c>
      <c r="G73" s="143" t="s">
        <v>165</v>
      </c>
      <c r="H73" s="143"/>
      <c r="I73" s="118">
        <f>+(A82/100)*2.5</f>
        <v>911.01214166666659</v>
      </c>
      <c r="L73" s="80"/>
      <c r="M73" s="81"/>
      <c r="P73" s="80"/>
      <c r="Q73" s="81"/>
      <c r="S73"/>
      <c r="T73"/>
      <c r="U73"/>
    </row>
    <row r="74" spans="1:21" ht="15.75" x14ac:dyDescent="0.3">
      <c r="A74" s="73" t="s">
        <v>90</v>
      </c>
      <c r="B74" s="78">
        <f>SUM(B65:B73)</f>
        <v>9479.1666666666679</v>
      </c>
      <c r="C74" s="96">
        <f>+B74/B48</f>
        <v>63.19444444444445</v>
      </c>
      <c r="D74" s="5" t="s">
        <v>153</v>
      </c>
      <c r="F74" s="110">
        <f>+B60</f>
        <v>39.94444444444445</v>
      </c>
      <c r="G74" s="12"/>
      <c r="L74" s="80"/>
      <c r="M74" s="81"/>
      <c r="P74" s="80"/>
      <c r="Q74" s="81"/>
      <c r="S74"/>
      <c r="T74"/>
      <c r="U74"/>
    </row>
    <row r="75" spans="1:21" x14ac:dyDescent="0.3">
      <c r="C75" s="110">
        <f>+'forro guarda'!C73</f>
        <v>10.708333333333334</v>
      </c>
      <c r="D75" s="5" t="str">
        <f>+'forro guarda'!D73</f>
        <v>forro guarda</v>
      </c>
      <c r="F75" s="110">
        <f>+'forro guarda'!B60</f>
        <v>8.5</v>
      </c>
    </row>
    <row r="76" spans="1:21" x14ac:dyDescent="0.3">
      <c r="C76" s="110">
        <f>+'forro cajón EXT'!C73</f>
        <v>56.416666666666664</v>
      </c>
      <c r="D76" s="5" t="str">
        <f>+'forro cajón EXT'!D73</f>
        <v>forro cajón EXT</v>
      </c>
      <c r="E76" s="5"/>
      <c r="F76" s="110">
        <f>+'forro cajón EXT'!B60</f>
        <v>40.333333333333336</v>
      </c>
    </row>
    <row r="77" spans="1:21" x14ac:dyDescent="0.3">
      <c r="A77" s="5"/>
      <c r="C77" s="110">
        <f>+'forro cajón INT'!C73</f>
        <v>25.776226666666666</v>
      </c>
      <c r="D77" s="5" t="str">
        <f>+'forro cajón INT'!D73</f>
        <v>forro cajón INT</v>
      </c>
      <c r="E77" s="5"/>
      <c r="F77" s="110">
        <f>+'forro cajón INT'!B60</f>
        <v>19.906373333333335</v>
      </c>
      <c r="J77" s="12"/>
    </row>
    <row r="78" spans="1:21" x14ac:dyDescent="0.3">
      <c r="A78" s="5"/>
      <c r="C78" s="110">
        <f>+M72</f>
        <v>16.5</v>
      </c>
      <c r="D78" s="5" t="s">
        <v>191</v>
      </c>
      <c r="E78" s="5"/>
      <c r="F78" s="110">
        <f>+M71</f>
        <v>11</v>
      </c>
      <c r="J78" s="12"/>
    </row>
    <row r="79" spans="1:21" x14ac:dyDescent="0.3">
      <c r="A79" s="5"/>
      <c r="C79" s="110">
        <f>+'eva '!C72</f>
        <v>37.383333333333333</v>
      </c>
      <c r="D79" s="5" t="s">
        <v>201</v>
      </c>
      <c r="E79" s="5"/>
      <c r="F79" s="110">
        <f>+'eva '!B60</f>
        <v>26.166666666666668</v>
      </c>
      <c r="J79" s="12"/>
    </row>
    <row r="80" spans="1:21" x14ac:dyDescent="0.3">
      <c r="B80" s="98"/>
      <c r="C80" s="110">
        <f>+'cartón tapa'!C72</f>
        <v>12.2303</v>
      </c>
      <c r="D80" s="5" t="str">
        <f>+'cartón tapa'!D72</f>
        <v>cartón tapa</v>
      </c>
      <c r="E80" s="5"/>
      <c r="F80" s="110">
        <f>+'cartón tapa'!B60</f>
        <v>10.055333333333333</v>
      </c>
    </row>
    <row r="81" spans="1:18" x14ac:dyDescent="0.3">
      <c r="C81" s="112">
        <f>+'cartón cajón '!C72</f>
        <v>20.727266666666669</v>
      </c>
      <c r="D81" s="5" t="str">
        <f>+'cartón cajón '!D72</f>
        <v>cartón cajón</v>
      </c>
      <c r="E81" s="5"/>
      <c r="F81" s="112">
        <f>+'cartón cajón '!B60</f>
        <v>17.443999999999999</v>
      </c>
    </row>
    <row r="82" spans="1:18" ht="15.75" customHeight="1" x14ac:dyDescent="0.3">
      <c r="A82" s="142">
        <f>+C82*B48</f>
        <v>36440.485666666667</v>
      </c>
      <c r="B82" s="142"/>
      <c r="C82" s="114">
        <f>SUM(C74:C81)</f>
        <v>242.93657111111114</v>
      </c>
      <c r="D82" s="5" t="s">
        <v>144</v>
      </c>
      <c r="F82" s="116">
        <f>SUM(F74:F81)</f>
        <v>173.3501511111111</v>
      </c>
      <c r="G82" s="117">
        <f>+F82*B48</f>
        <v>26002.522666666664</v>
      </c>
      <c r="I82" s="141">
        <f>+A82-G82</f>
        <v>10437.963000000003</v>
      </c>
      <c r="J82" s="141"/>
    </row>
    <row r="84" spans="1:18" x14ac:dyDescent="0.3">
      <c r="J84" s="100"/>
    </row>
    <row r="90" spans="1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  <row r="96" spans="1:18" ht="16.5" x14ac:dyDescent="0.3">
      <c r="J96" s="76"/>
      <c r="K96" s="76"/>
      <c r="L96" s="76"/>
      <c r="M96" s="76"/>
      <c r="N96" s="76"/>
      <c r="O96" s="76"/>
      <c r="P96" s="76"/>
      <c r="Q96" s="76"/>
      <c r="R96" s="76"/>
    </row>
    <row r="97" spans="10:18" ht="16.5" x14ac:dyDescent="0.3">
      <c r="J97" s="76"/>
      <c r="K97" s="76"/>
      <c r="L97" s="76"/>
      <c r="M97" s="76"/>
      <c r="N97" s="76"/>
      <c r="O97" s="76"/>
      <c r="P97" s="76"/>
      <c r="Q97" s="76"/>
      <c r="R97" s="76"/>
    </row>
    <row r="98" spans="10:18" ht="16.5" x14ac:dyDescent="0.3">
      <c r="J98" s="76"/>
      <c r="K98" s="76"/>
      <c r="L98" s="76"/>
      <c r="M98" s="76"/>
      <c r="N98" s="76"/>
      <c r="O98" s="76"/>
      <c r="P98" s="76"/>
      <c r="Q98" s="76"/>
      <c r="R98" s="76"/>
    </row>
    <row r="99" spans="10:18" ht="16.5" x14ac:dyDescent="0.3">
      <c r="J99" s="76"/>
      <c r="K99" s="76"/>
      <c r="L99" s="76"/>
      <c r="M99" s="76"/>
      <c r="N99" s="76"/>
      <c r="O99" s="76"/>
      <c r="P99" s="76"/>
      <c r="Q99" s="76"/>
      <c r="R99" s="76"/>
    </row>
  </sheetData>
  <mergeCells count="5">
    <mergeCell ref="I82:J82"/>
    <mergeCell ref="A82:B82"/>
    <mergeCell ref="G73:H73"/>
    <mergeCell ref="L59:M59"/>
    <mergeCell ref="P59:Q59"/>
  </mergeCells>
  <pageMargins left="0.70866141732283472" right="0.70866141732283472" top="0.74803149606299213" bottom="0.74803149606299213" header="0.31496062992125984" footer="0.31496062992125984"/>
  <pageSetup scale="42" orientation="landscape" r:id="rId1"/>
  <headerFooter>
    <oddFooter>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cartón cajón </vt:lpstr>
      <vt:lpstr>cartón tapa</vt:lpstr>
      <vt:lpstr>eva </vt:lpstr>
      <vt:lpstr>forro cajón INT</vt:lpstr>
      <vt:lpstr>forro cajón EXT</vt:lpstr>
      <vt:lpstr>forro guarda</vt:lpstr>
      <vt:lpstr>forro tapa 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Ventas-Empresarial</cp:lastModifiedBy>
  <cp:lastPrinted>2016-09-27T22:43:10Z</cp:lastPrinted>
  <dcterms:created xsi:type="dcterms:W3CDTF">2013-03-04T22:24:31Z</dcterms:created>
  <dcterms:modified xsi:type="dcterms:W3CDTF">2016-09-27T22:46:21Z</dcterms:modified>
</cp:coreProperties>
</file>