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activeTab="6"/>
  </bookViews>
  <sheets>
    <sheet name="cartón cajón " sheetId="39" r:id="rId1"/>
    <sheet name="cartón tapa" sheetId="40" r:id="rId2"/>
    <sheet name="eva " sheetId="44" r:id="rId3"/>
    <sheet name="forro cajón INT" sheetId="34" r:id="rId4"/>
    <sheet name="forro cajón EXT" sheetId="42" r:id="rId5"/>
    <sheet name="forro guarda" sheetId="43" r:id="rId6"/>
    <sheet name="forro tapa final" sheetId="38" r:id="rId7"/>
  </sheets>
  <calcPr calcId="145621"/>
</workbook>
</file>

<file path=xl/calcChain.xml><?xml version="1.0" encoding="utf-8"?>
<calcChain xmlns="http://schemas.openxmlformats.org/spreadsheetml/2006/main">
  <c r="E26" i="34" l="1"/>
  <c r="E27" i="34" s="1"/>
  <c r="C26" i="34"/>
  <c r="C27" i="34" s="1"/>
  <c r="E26" i="42"/>
  <c r="E27" i="42" s="1"/>
  <c r="C26" i="42"/>
  <c r="C27" i="42" s="1"/>
  <c r="E26" i="43"/>
  <c r="E27" i="43" s="1"/>
  <c r="C26" i="43"/>
  <c r="C27" i="43" s="1"/>
  <c r="E26" i="38"/>
  <c r="E27" i="38" s="1"/>
  <c r="C26" i="38"/>
  <c r="C27" i="38" s="1"/>
  <c r="C9" i="43" l="1"/>
  <c r="C9" i="42"/>
  <c r="C9" i="34"/>
  <c r="C9" i="44"/>
  <c r="C9" i="40"/>
  <c r="C9" i="38"/>
  <c r="H57" i="44" l="1"/>
  <c r="H56" i="44"/>
  <c r="H55" i="44"/>
  <c r="H54" i="44"/>
  <c r="H53" i="44"/>
  <c r="H52" i="44"/>
  <c r="H51" i="44"/>
  <c r="H50" i="44"/>
  <c r="A69" i="44"/>
  <c r="B68" i="44"/>
  <c r="A68" i="44"/>
  <c r="H49" i="44"/>
  <c r="B48" i="43" l="1"/>
  <c r="B48" i="38"/>
  <c r="B48" i="42" l="1"/>
  <c r="B48" i="34"/>
  <c r="G54" i="44"/>
  <c r="G53" i="44"/>
  <c r="M19" i="44"/>
  <c r="B70" i="44"/>
  <c r="A70" i="44"/>
  <c r="H59" i="44"/>
  <c r="H58" i="44"/>
  <c r="H61" i="44"/>
  <c r="E31" i="44"/>
  <c r="E32" i="44" s="1"/>
  <c r="E34" i="44" s="1"/>
  <c r="E26" i="44"/>
  <c r="E27" i="44" s="1"/>
  <c r="C26" i="44"/>
  <c r="H26" i="44" s="1"/>
  <c r="H25" i="44"/>
  <c r="F25" i="44"/>
  <c r="B55" i="38"/>
  <c r="H16" i="42"/>
  <c r="F16" i="42"/>
  <c r="H16" i="38"/>
  <c r="F16" i="38"/>
  <c r="E35" i="39"/>
  <c r="E35" i="40"/>
  <c r="H27" i="44" l="1"/>
  <c r="F26" i="44"/>
  <c r="F27" i="44" s="1"/>
  <c r="E35" i="44"/>
  <c r="B67" i="44"/>
  <c r="B51" i="44"/>
  <c r="C27" i="44"/>
  <c r="L70" i="38"/>
  <c r="L69" i="38"/>
  <c r="L68" i="38"/>
  <c r="L67" i="38"/>
  <c r="M64" i="38"/>
  <c r="M19" i="38"/>
  <c r="K49" i="38"/>
  <c r="L49" i="38"/>
  <c r="L71" i="38" l="1"/>
  <c r="L72" i="38" s="1"/>
  <c r="M72" i="38" s="1"/>
  <c r="C78" i="38" s="1"/>
  <c r="D81" i="38"/>
  <c r="D80" i="38"/>
  <c r="D77" i="38"/>
  <c r="D76" i="38"/>
  <c r="D75" i="38"/>
  <c r="F26" i="38"/>
  <c r="H26" i="38"/>
  <c r="H25" i="38"/>
  <c r="F25" i="38"/>
  <c r="F27" i="38" s="1"/>
  <c r="A71" i="43"/>
  <c r="B70" i="43"/>
  <c r="A70" i="43"/>
  <c r="B69" i="43"/>
  <c r="A69" i="43"/>
  <c r="B68" i="43"/>
  <c r="A68" i="43"/>
  <c r="H59" i="43"/>
  <c r="H58" i="43"/>
  <c r="H57" i="43"/>
  <c r="H56" i="43"/>
  <c r="B71" i="43"/>
  <c r="H55" i="43"/>
  <c r="H54" i="43"/>
  <c r="L53" i="43"/>
  <c r="H52" i="43"/>
  <c r="H51" i="43"/>
  <c r="H50" i="43"/>
  <c r="L49" i="43"/>
  <c r="L52" i="43" s="1"/>
  <c r="K49" i="43"/>
  <c r="K52" i="43" s="1"/>
  <c r="H49" i="43"/>
  <c r="C40" i="43"/>
  <c r="G43" i="43" s="1"/>
  <c r="E31" i="43"/>
  <c r="E32" i="43" s="1"/>
  <c r="E34" i="43" s="1"/>
  <c r="E35" i="43" s="1"/>
  <c r="F26" i="43"/>
  <c r="H25" i="43"/>
  <c r="F25" i="43"/>
  <c r="B56" i="42"/>
  <c r="B71" i="42" s="1"/>
  <c r="H59" i="42"/>
  <c r="H58" i="42"/>
  <c r="H57" i="42"/>
  <c r="H56" i="42"/>
  <c r="H55" i="42"/>
  <c r="H54" i="42"/>
  <c r="L53" i="42"/>
  <c r="H52" i="42"/>
  <c r="H51" i="42"/>
  <c r="H50" i="42"/>
  <c r="L49" i="42"/>
  <c r="L52" i="42" s="1"/>
  <c r="K49" i="42"/>
  <c r="K52" i="42" s="1"/>
  <c r="H49" i="42"/>
  <c r="E31" i="42"/>
  <c r="E32" i="42" s="1"/>
  <c r="E34" i="42" s="1"/>
  <c r="E35" i="42" s="1"/>
  <c r="H25" i="42"/>
  <c r="F25" i="42"/>
  <c r="L53" i="34"/>
  <c r="H52" i="40"/>
  <c r="M71" i="38" l="1"/>
  <c r="F78" i="38" s="1"/>
  <c r="C41" i="43"/>
  <c r="K50" i="43" s="1"/>
  <c r="M50" i="43" s="1"/>
  <c r="O50" i="43" s="1"/>
  <c r="H27" i="38"/>
  <c r="H26" i="43"/>
  <c r="H27" i="43" s="1"/>
  <c r="F27" i="43"/>
  <c r="G44" i="43"/>
  <c r="B69" i="38"/>
  <c r="B56" i="38"/>
  <c r="B71" i="38" s="1"/>
  <c r="B70" i="38"/>
  <c r="C42" i="43" l="1"/>
  <c r="C43" i="43" s="1"/>
  <c r="K53" i="43"/>
  <c r="M53" i="43" s="1"/>
  <c r="O53" i="43" s="1"/>
  <c r="G53" i="43" s="1"/>
  <c r="H53" i="43" s="1"/>
  <c r="H61" i="43" s="1"/>
  <c r="B67" i="43" s="1"/>
  <c r="C46" i="43"/>
  <c r="B66" i="43"/>
  <c r="B50" i="43" l="1"/>
  <c r="B51" i="43"/>
  <c r="Q21" i="43"/>
  <c r="B73" i="43"/>
  <c r="C73" i="43" s="1"/>
  <c r="B58" i="43"/>
  <c r="B60" i="43" s="1"/>
  <c r="B68" i="38"/>
  <c r="C40" i="34"/>
  <c r="C41" i="34" s="1"/>
  <c r="K53" i="34" s="1"/>
  <c r="C40" i="42"/>
  <c r="C41" i="42" s="1"/>
  <c r="C40" i="38"/>
  <c r="E63" i="43" l="1"/>
  <c r="D65" i="43"/>
  <c r="I52" i="43"/>
  <c r="C41" i="38"/>
  <c r="K50" i="38" s="1"/>
  <c r="M50" i="38" s="1"/>
  <c r="O50" i="38" s="1"/>
  <c r="G43" i="38"/>
  <c r="C42" i="38"/>
  <c r="C43" i="38" s="1"/>
  <c r="C42" i="42"/>
  <c r="C43" i="42" s="1"/>
  <c r="K53" i="42"/>
  <c r="M53" i="42" s="1"/>
  <c r="O53" i="42" s="1"/>
  <c r="G53" i="42" s="1"/>
  <c r="H53" i="42" s="1"/>
  <c r="K50" i="42"/>
  <c r="M50" i="42" s="1"/>
  <c r="O50" i="42" s="1"/>
  <c r="H69" i="43"/>
  <c r="I69" i="43" s="1"/>
  <c r="F75" i="38"/>
  <c r="H70" i="43"/>
  <c r="I70" i="43" s="1"/>
  <c r="C75" i="38"/>
  <c r="C42" i="34"/>
  <c r="C43" i="34" s="1"/>
  <c r="L52" i="38"/>
  <c r="K52" i="38"/>
  <c r="K50" i="34"/>
  <c r="A71" i="42"/>
  <c r="B70" i="42"/>
  <c r="A70" i="42"/>
  <c r="B69" i="42"/>
  <c r="A69" i="42"/>
  <c r="B68" i="42"/>
  <c r="A68" i="42"/>
  <c r="G43" i="42"/>
  <c r="H26" i="42"/>
  <c r="B71" i="34"/>
  <c r="L49" i="34"/>
  <c r="L52" i="34" s="1"/>
  <c r="K49" i="34"/>
  <c r="K52" i="34" s="1"/>
  <c r="H71" i="43" l="1"/>
  <c r="I71" i="43" s="1"/>
  <c r="H61" i="42"/>
  <c r="H27" i="42"/>
  <c r="G44" i="42"/>
  <c r="F26" i="42"/>
  <c r="F27" i="42" s="1"/>
  <c r="B50" i="42"/>
  <c r="B51" i="42" l="1"/>
  <c r="B67" i="42"/>
  <c r="Q21" i="42"/>
  <c r="B66" i="42"/>
  <c r="B58" i="42"/>
  <c r="B60" i="42" s="1"/>
  <c r="F76" i="38" s="1"/>
  <c r="C46" i="42"/>
  <c r="B73" i="42" l="1"/>
  <c r="C73" i="42" s="1"/>
  <c r="C76" i="38" s="1"/>
  <c r="I52" i="42" l="1"/>
  <c r="H69" i="42"/>
  <c r="I69" i="42" s="1"/>
  <c r="D65" i="42"/>
  <c r="E63" i="42"/>
  <c r="H70" i="42" l="1"/>
  <c r="I70" i="42" s="1"/>
  <c r="H71" i="42" l="1"/>
  <c r="I71" i="42" s="1"/>
  <c r="H50" i="34" l="1"/>
  <c r="G43" i="34"/>
  <c r="B48" i="40"/>
  <c r="H50" i="38"/>
  <c r="H58" i="38"/>
  <c r="H56" i="38"/>
  <c r="B68" i="34"/>
  <c r="E31" i="34"/>
  <c r="E32" i="34" s="1"/>
  <c r="E34" i="34" s="1"/>
  <c r="E35" i="34" s="1"/>
  <c r="H49" i="34"/>
  <c r="H52" i="34"/>
  <c r="H58" i="34"/>
  <c r="C40" i="39"/>
  <c r="C41" i="39" s="1"/>
  <c r="G44" i="39" s="1"/>
  <c r="E31" i="38"/>
  <c r="E32" i="38" s="1"/>
  <c r="E34" i="38" s="1"/>
  <c r="E35" i="38" s="1"/>
  <c r="H49" i="38"/>
  <c r="H55" i="38"/>
  <c r="H51" i="38"/>
  <c r="H52" i="38"/>
  <c r="H53" i="38"/>
  <c r="H54" i="38"/>
  <c r="H57" i="38"/>
  <c r="H59" i="38"/>
  <c r="B72" i="38"/>
  <c r="A72" i="38"/>
  <c r="A71" i="38"/>
  <c r="A70" i="38"/>
  <c r="A69" i="38"/>
  <c r="A68" i="38"/>
  <c r="A68" i="34"/>
  <c r="E31" i="40"/>
  <c r="E32" i="40" s="1"/>
  <c r="E34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E31" i="39"/>
  <c r="E32" i="39" s="1"/>
  <c r="E34" i="39" s="1"/>
  <c r="H49" i="39"/>
  <c r="H50" i="39"/>
  <c r="H51" i="39"/>
  <c r="H52" i="39"/>
  <c r="H53" i="39"/>
  <c r="H54" i="39"/>
  <c r="H55" i="39"/>
  <c r="H56" i="39"/>
  <c r="H57" i="39"/>
  <c r="H58" i="39"/>
  <c r="H59" i="39"/>
  <c r="H61" i="39"/>
  <c r="Q21" i="39" s="1"/>
  <c r="B68" i="39"/>
  <c r="B69" i="39"/>
  <c r="B70" i="39"/>
  <c r="A70" i="39"/>
  <c r="A69" i="39"/>
  <c r="A68" i="39"/>
  <c r="H25" i="39"/>
  <c r="C26" i="39"/>
  <c r="H26" i="39" s="1"/>
  <c r="H27" i="39" s="1"/>
  <c r="F25" i="39"/>
  <c r="E26" i="39"/>
  <c r="F26" i="39" s="1"/>
  <c r="H51" i="34"/>
  <c r="H54" i="34"/>
  <c r="H55" i="34"/>
  <c r="H56" i="34"/>
  <c r="H57" i="34"/>
  <c r="H59" i="34"/>
  <c r="B69" i="34"/>
  <c r="B70" i="34"/>
  <c r="A71" i="34"/>
  <c r="A70" i="34"/>
  <c r="A69" i="34"/>
  <c r="H25" i="34"/>
  <c r="H26" i="34"/>
  <c r="F25" i="34"/>
  <c r="C40" i="40" l="1"/>
  <c r="C41" i="40" s="1"/>
  <c r="C42" i="40" s="1"/>
  <c r="C48" i="44"/>
  <c r="B48" i="44" s="1"/>
  <c r="E27" i="39"/>
  <c r="F27" i="39"/>
  <c r="H61" i="40"/>
  <c r="B67" i="40" s="1"/>
  <c r="C27" i="39"/>
  <c r="B51" i="39"/>
  <c r="B67" i="39"/>
  <c r="G43" i="39"/>
  <c r="G43" i="40"/>
  <c r="F26" i="40"/>
  <c r="F27" i="40" s="1"/>
  <c r="C27" i="40"/>
  <c r="H61" i="38"/>
  <c r="K53" i="38"/>
  <c r="M53" i="38" s="1"/>
  <c r="O53" i="38" s="1"/>
  <c r="G44" i="38"/>
  <c r="M53" i="34"/>
  <c r="O53" i="34" s="1"/>
  <c r="G53" i="34" s="1"/>
  <c r="H53" i="34" s="1"/>
  <c r="H61" i="34" s="1"/>
  <c r="M50" i="34"/>
  <c r="O50" i="34" s="1"/>
  <c r="G44" i="34"/>
  <c r="F26" i="34"/>
  <c r="F27" i="34" s="1"/>
  <c r="H27" i="34"/>
  <c r="C42" i="39"/>
  <c r="G44" i="40" l="1"/>
  <c r="C40" i="44"/>
  <c r="B54" i="44"/>
  <c r="B69" i="44" s="1"/>
  <c r="Q21" i="40"/>
  <c r="B51" i="40"/>
  <c r="B51" i="34"/>
  <c r="B67" i="34"/>
  <c r="B67" i="38"/>
  <c r="B51" i="38"/>
  <c r="B50" i="38"/>
  <c r="C46" i="38"/>
  <c r="B66" i="38"/>
  <c r="C46" i="34"/>
  <c r="B66" i="34"/>
  <c r="B50" i="34"/>
  <c r="C50" i="34" s="1"/>
  <c r="Q21" i="34"/>
  <c r="B66" i="40"/>
  <c r="B72" i="40" s="1"/>
  <c r="I52" i="40" s="1"/>
  <c r="B50" i="40"/>
  <c r="C46" i="40"/>
  <c r="B50" i="39"/>
  <c r="B58" i="39" s="1"/>
  <c r="B60" i="39" s="1"/>
  <c r="F81" i="38" s="1"/>
  <c r="C46" i="39"/>
  <c r="B66" i="39"/>
  <c r="B72" i="39" s="1"/>
  <c r="I52" i="39" s="1"/>
  <c r="C41" i="44" l="1"/>
  <c r="G43" i="44"/>
  <c r="B58" i="40"/>
  <c r="B60" i="40" s="1"/>
  <c r="F80" i="38" s="1"/>
  <c r="H68" i="39"/>
  <c r="I68" i="39" s="1"/>
  <c r="B74" i="38"/>
  <c r="B58" i="38"/>
  <c r="B60" i="38" s="1"/>
  <c r="F74" i="38" s="1"/>
  <c r="B73" i="34"/>
  <c r="B58" i="34"/>
  <c r="B60" i="34" s="1"/>
  <c r="F77" i="38" s="1"/>
  <c r="C72" i="40"/>
  <c r="C80" i="38" s="1"/>
  <c r="E63" i="40"/>
  <c r="D65" i="40"/>
  <c r="C72" i="39"/>
  <c r="C81" i="38" s="1"/>
  <c r="D65" i="39"/>
  <c r="E63" i="39"/>
  <c r="G44" i="44" l="1"/>
  <c r="C42" i="44"/>
  <c r="H68" i="40"/>
  <c r="I68" i="40" s="1"/>
  <c r="C74" i="38"/>
  <c r="H71" i="38" s="1"/>
  <c r="I52" i="38"/>
  <c r="I52" i="34"/>
  <c r="C73" i="34"/>
  <c r="C77" i="38" s="1"/>
  <c r="H70" i="38"/>
  <c r="I70" i="38" s="1"/>
  <c r="E63" i="34"/>
  <c r="D65" i="38"/>
  <c r="E63" i="38"/>
  <c r="D65" i="34"/>
  <c r="H69" i="40"/>
  <c r="H69" i="39"/>
  <c r="I69" i="39" s="1"/>
  <c r="C46" i="44" l="1"/>
  <c r="B66" i="44"/>
  <c r="B72" i="44" s="1"/>
  <c r="B50" i="44"/>
  <c r="B58" i="44" s="1"/>
  <c r="H69" i="34"/>
  <c r="I69" i="34" s="1"/>
  <c r="H72" i="38"/>
  <c r="I72" i="38" s="1"/>
  <c r="I71" i="38"/>
  <c r="H70" i="34"/>
  <c r="I70" i="34" s="1"/>
  <c r="H70" i="40"/>
  <c r="I70" i="40" s="1"/>
  <c r="I69" i="40"/>
  <c r="H70" i="39"/>
  <c r="I70" i="39" s="1"/>
  <c r="C72" i="44" l="1"/>
  <c r="I52" i="44"/>
  <c r="D65" i="44"/>
  <c r="B60" i="44"/>
  <c r="F79" i="38" s="1"/>
  <c r="F82" i="38" s="1"/>
  <c r="G82" i="38" s="1"/>
  <c r="H71" i="34"/>
  <c r="I71" i="34" s="1"/>
  <c r="H68" i="44" l="1"/>
  <c r="I68" i="44" s="1"/>
  <c r="C79" i="38"/>
  <c r="C82" i="38" s="1"/>
  <c r="H69" i="44"/>
  <c r="A82" i="38" l="1"/>
  <c r="I73" i="38"/>
  <c r="I82" i="38"/>
  <c r="I69" i="44"/>
  <c r="H70" i="44"/>
  <c r="I70" i="44" s="1"/>
</calcChain>
</file>

<file path=xl/sharedStrings.xml><?xml version="1.0" encoding="utf-8"?>
<sst xmlns="http://schemas.openxmlformats.org/spreadsheetml/2006/main" count="1322" uniqueCount="208">
  <si>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</si>
  <si>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</si>
  <si>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</si>
  <si>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</si>
  <si>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</si>
  <si>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</si>
  <si>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</si>
  <si>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</si>
  <si>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</si>
  <si>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</si>
  <si>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</si>
  <si>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</si>
  <si>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</si>
  <si>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</si>
  <si>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</si>
  <si>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</si>
  <si>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</si>
  <si>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</si>
  <si>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</si>
  <si>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</si>
  <si>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</si>
  <si>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</si>
  <si>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</si>
  <si>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</si>
  <si>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</si>
  <si>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</si>
  <si>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</si>
  <si>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</si>
  <si>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</si>
  <si>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</si>
  <si>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</si>
  <si>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</si>
  <si>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</si>
  <si>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</si>
  <si>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</si>
  <si>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</si>
  <si>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</si>
  <si>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</si>
  <si>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</si>
  <si>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</si>
  <si>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</si>
  <si>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</si>
  <si>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</si>
  <si>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</si>
  <si>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</si>
  <si>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</si>
  <si>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</si>
  <si>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</si>
  <si>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</si>
  <si>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</si>
  <si>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</si>
  <si>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</si>
  <si>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</si>
  <si>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</si>
  <si>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</si>
  <si>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</si>
  <si>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</si>
  <si>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</si>
  <si>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</si>
  <si>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</si>
  <si>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</si>
  <si>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</si>
  <si>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</si>
  <si>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</si>
  <si>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</si>
  <si>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</si>
  <si>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</si>
  <si>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</si>
  <si>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</si>
  <si>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</si>
  <si>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</si>
  <si>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</si>
  <si>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</si>
  <si>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</si>
  <si>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</si>
  <si>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</si>
  <si>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</si>
  <si>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</si>
  <si>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</si>
  <si>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</si>
  <si>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</si>
  <si>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</si>
  <si>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</si>
  <si>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</si>
  <si>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</si>
  <si>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</si>
  <si>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</si>
  <si>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</si>
  <si>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</si>
  <si>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</si>
  <si>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</si>
  <si>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</si>
  <si>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</si>
  <si>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</si>
  <si>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</si>
  <si>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</si>
  <si>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</si>
  <si>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</si>
  <si>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</si>
  <si>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</si>
  <si>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</si>
  <si>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</si>
  <si>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</si>
  <si>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</si>
  <si>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</si>
  <si>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</si>
  <si>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</si>
  <si>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</si>
  <si>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</si>
  <si>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</si>
  <si>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</si>
  <si>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</si>
  <si>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</si>
  <si>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</si>
  <si>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</si>
  <si>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</si>
  <si>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</si>
  <si>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</si>
  <si>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</si>
  <si>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</si>
  <si>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</si>
  <si>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</si>
  <si>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</si>
  <si>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</si>
  <si>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</si>
  <si>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</si>
  <si>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</si>
  <si>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</si>
  <si>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</si>
  <si>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</si>
  <si>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</si>
  <si>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</si>
  <si>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</si>
  <si>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</si>
  <si>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</si>
  <si>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</si>
  <si>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</si>
  <si>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#5</t>
  </si>
  <si>
    <t>Placas HS</t>
  </si>
  <si>
    <t>Arreglo HS</t>
  </si>
  <si>
    <t>Encuadernación</t>
  </si>
  <si>
    <t>Imán</t>
  </si>
  <si>
    <t xml:space="preserve">tapa con imán para cierre </t>
  </si>
  <si>
    <t>corte</t>
  </si>
  <si>
    <t>TOTAL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</si>
  <si>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</si>
  <si>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</si>
  <si>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</si>
  <si>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</si>
  <si>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</si>
  <si>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</si>
  <si>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</si>
  <si>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</si>
  <si>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 xml:space="preserve">forro </t>
  </si>
  <si>
    <t>Envio Fora</t>
  </si>
  <si>
    <t>Cartón Gris</t>
  </si>
  <si>
    <t xml:space="preserve">forrado en papel importación </t>
  </si>
  <si>
    <t>Rainbow</t>
  </si>
  <si>
    <t>empalme</t>
  </si>
  <si>
    <t>cartón cajón</t>
  </si>
  <si>
    <t>cartón tapa</t>
  </si>
  <si>
    <t>forro cajón INT</t>
  </si>
  <si>
    <t>forro guarda</t>
  </si>
  <si>
    <t>Arreglo</t>
  </si>
  <si>
    <t>Empaque</t>
  </si>
  <si>
    <t>forro cajón EXT</t>
  </si>
  <si>
    <t>Comisiones</t>
  </si>
  <si>
    <t>Cantidad</t>
  </si>
  <si>
    <t xml:space="preserve">Cientos 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</si>
  <si>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</si>
  <si>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</si>
  <si>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</si>
  <si>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</si>
  <si>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</si>
  <si>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</si>
  <si>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</si>
  <si>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</si>
  <si>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</si>
  <si>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</si>
  <si>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</si>
  <si>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Ojillo Metálico</t>
  </si>
  <si>
    <t>Negro</t>
  </si>
  <si>
    <t>mt</t>
  </si>
  <si>
    <t>Precio por Paquete</t>
  </si>
  <si>
    <t>Esquineros</t>
  </si>
  <si>
    <t xml:space="preserve">Rainbow </t>
  </si>
  <si>
    <t>* MT</t>
  </si>
  <si>
    <t>Colocado</t>
  </si>
  <si>
    <t>Maquila Armado</t>
  </si>
  <si>
    <t>TT Costo</t>
  </si>
  <si>
    <t>TT Utilidad</t>
  </si>
  <si>
    <t>Unitario</t>
  </si>
  <si>
    <t>Esquineros + Maquila</t>
  </si>
  <si>
    <t>Venta</t>
  </si>
  <si>
    <t>Vinos Wagner</t>
  </si>
  <si>
    <t>Cartera</t>
  </si>
  <si>
    <t>impreso a 1 tinta serigrafía  +</t>
  </si>
  <si>
    <t xml:space="preserve">eva para sujetar botellas </t>
  </si>
  <si>
    <t>Eva</t>
  </si>
  <si>
    <t>Negra 12 mm</t>
  </si>
  <si>
    <t>eva</t>
  </si>
  <si>
    <t>tamaño extendido 60 X 56 cm.</t>
  </si>
  <si>
    <t>tamaño extendido 60 X 32 cm.</t>
  </si>
  <si>
    <t>tamaño extendido 36 X 12 cm.</t>
  </si>
  <si>
    <t xml:space="preserve">Caja 3 Botella Almeja </t>
  </si>
  <si>
    <t>tamaño 36 X 32 X 12 cm.</t>
  </si>
  <si>
    <t>27 de septiembre de 2016.</t>
  </si>
  <si>
    <t>Villatoro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</si>
</sst>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3" fillId="0" borderId="0" xfId="0" applyNumberFormat="1" applyFont="1" applyAlignment="1">
      <alignment horizontal="center"/>
    </xf>
    <xf numFmtId="44" fontId="24" fillId="0" borderId="0" xfId="1" applyFont="1"/>
    <xf numFmtId="44" fontId="25" fillId="9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5" fillId="9" borderId="0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C1"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206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201</v>
      </c>
      <c r="D16" s="25"/>
      <c r="E16" s="25"/>
      <c r="F16" s="62">
        <v>60</v>
      </c>
      <c r="G16" s="102" t="s">
        <v>123</v>
      </c>
      <c r="H16" s="103">
        <v>56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155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60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1.5</v>
      </c>
      <c r="D27" s="42"/>
      <c r="E27" s="41">
        <f>+E25/E26</f>
        <v>2.3214285714285716</v>
      </c>
      <c r="F27" s="41">
        <f>+F25/F26</f>
        <v>1.6071428571428572</v>
      </c>
      <c r="G27" s="42"/>
      <c r="H27" s="41">
        <f>+H25/H26</f>
        <v>2.1666666666666665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44.332000000000001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44.332000000000001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44.332000000000001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50.9818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4433.2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500</v>
      </c>
      <c r="H52" s="39">
        <f t="shared" ref="H52:H59" si="0">+G52*E52</f>
        <v>500</v>
      </c>
      <c r="I52" s="39">
        <f>+(B72/100)*2</f>
        <v>115.9636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120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120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4933.2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32.887999999999998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38.654533333333333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5098.18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32.887999999999998</v>
      </c>
      <c r="I68" s="91">
        <f>+H68*B48</f>
        <v>4933.2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38.654533333333333</v>
      </c>
      <c r="I69" s="91">
        <f>+H69*B48</f>
        <v>5798.18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5.7665333333333351</v>
      </c>
      <c r="I70" s="91">
        <f>+H70*B48</f>
        <v>864.98000000000025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5798.18</v>
      </c>
      <c r="C72" s="96">
        <f>+B72/B48</f>
        <v>38.654533333333333</v>
      </c>
      <c r="D72" s="5" t="s">
        <v>159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2" zoomScale="80" zoomScaleNormal="80" workbookViewId="0">
      <selection activeCell="C10" sqref="C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195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202</v>
      </c>
      <c r="D16" s="25"/>
      <c r="E16" s="25"/>
      <c r="F16" s="62">
        <v>60</v>
      </c>
      <c r="G16" s="102" t="s">
        <v>123</v>
      </c>
      <c r="H16" s="103">
        <v>32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500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155</v>
      </c>
      <c r="D23" s="5" t="s">
        <v>24</v>
      </c>
      <c r="E23" s="31" t="s">
        <v>136</v>
      </c>
      <c r="F23" s="1" t="s">
        <v>137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60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1.5</v>
      </c>
      <c r="D27" s="42"/>
      <c r="E27" s="41">
        <f>+E25/E26</f>
        <v>4.0625</v>
      </c>
      <c r="F27" s="41">
        <f>+F25/F26</f>
        <v>2.8125</v>
      </c>
      <c r="G27" s="42"/>
      <c r="H27" s="41">
        <f>+H25/H26</f>
        <v>2.1666666666666665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44.118944999999997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1918.2149999999999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500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500</v>
      </c>
      <c r="H52" s="39">
        <f t="shared" ref="H52" si="0">+G52*E52</f>
        <v>500</v>
      </c>
      <c r="I52" s="39">
        <f>+(B72/100)*2</f>
        <v>58.118944999999997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2418.2150000000001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16.121433333333336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500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19.372981666666664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2205.9472499999997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16.121433333333336</v>
      </c>
      <c r="I68" s="91">
        <f>+H68*C46</f>
        <v>3224.2866666666673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19.372981666666664</v>
      </c>
      <c r="I69" s="91">
        <f>+H69*C46</f>
        <v>3874.596333333333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3.2515483333333286</v>
      </c>
      <c r="I70" s="91">
        <f>+H70*C46</f>
        <v>650.30966666666575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2905.9472499999997</v>
      </c>
      <c r="C72" s="96">
        <f>+B72/B48</f>
        <v>19.372981666666664</v>
      </c>
      <c r="D72" s="5" t="s">
        <v>160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5"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198</v>
      </c>
      <c r="D15" s="25"/>
      <c r="E15" s="25"/>
      <c r="F15" s="101" t="s">
        <v>129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203</v>
      </c>
      <c r="D16" s="25"/>
      <c r="E16" s="25"/>
      <c r="F16" s="62">
        <v>36</v>
      </c>
      <c r="G16" s="102" t="s">
        <v>123</v>
      </c>
      <c r="H16" s="103">
        <v>12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/>
      <c r="D18" s="25"/>
      <c r="E18" s="25"/>
      <c r="F18" s="101"/>
      <c r="G18" s="12"/>
      <c r="H18" s="13"/>
      <c r="J18" s="29" t="s">
        <v>21</v>
      </c>
      <c r="K18" s="29" t="s">
        <v>27</v>
      </c>
      <c r="L18" s="1" t="s">
        <v>167</v>
      </c>
      <c r="M18" s="1" t="s">
        <v>168</v>
      </c>
      <c r="N18" s="1" t="s">
        <v>163</v>
      </c>
      <c r="O18" s="1" t="s">
        <v>169</v>
      </c>
      <c r="P18" s="1" t="s">
        <v>170</v>
      </c>
    </row>
    <row r="19" spans="1:18" x14ac:dyDescent="0.3">
      <c r="C19" s="27"/>
      <c r="D19" s="25"/>
      <c r="E19" s="25"/>
      <c r="F19" s="62"/>
      <c r="G19" s="102"/>
      <c r="H19" s="103"/>
      <c r="K19" s="50" t="s">
        <v>171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/>
      <c r="D20" s="25"/>
      <c r="E20" s="25"/>
      <c r="F20" s="101"/>
      <c r="G20" s="104"/>
      <c r="H20" s="13"/>
      <c r="K20" s="50" t="s">
        <v>30</v>
      </c>
    </row>
    <row r="21" spans="1:18" x14ac:dyDescent="0.3">
      <c r="C21" s="25"/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30" t="s">
        <v>198</v>
      </c>
      <c r="D23" s="5" t="s">
        <v>24</v>
      </c>
      <c r="E23" s="31" t="s">
        <v>199</v>
      </c>
    </row>
    <row r="25" spans="1:18" ht="15" thickBot="1" x14ac:dyDescent="0.35">
      <c r="A25" s="4" t="s">
        <v>28</v>
      </c>
      <c r="C25" s="32">
        <v>150</v>
      </c>
      <c r="D25" s="31" t="s">
        <v>29</v>
      </c>
      <c r="E25" s="33">
        <v>300</v>
      </c>
      <c r="F25" s="34">
        <f>+C25</f>
        <v>150</v>
      </c>
      <c r="G25" s="35" t="s">
        <v>29</v>
      </c>
      <c r="H25" s="35">
        <f>+E25</f>
        <v>300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36</v>
      </c>
      <c r="D26" s="37" t="s">
        <v>29</v>
      </c>
      <c r="E26" s="36">
        <f>+H16</f>
        <v>12</v>
      </c>
      <c r="F26" s="38">
        <f>+E26</f>
        <v>12</v>
      </c>
      <c r="G26" s="38" t="s">
        <v>29</v>
      </c>
      <c r="H26" s="38">
        <f>+C26</f>
        <v>36</v>
      </c>
      <c r="I26" s="39"/>
      <c r="J26" s="29"/>
      <c r="M26" s="128" t="s">
        <v>104</v>
      </c>
      <c r="N26" s="129" t="s">
        <v>172</v>
      </c>
      <c r="O26" s="56"/>
    </row>
    <row r="27" spans="1:18" ht="15" thickBot="1" x14ac:dyDescent="0.35">
      <c r="A27" s="3" t="s">
        <v>34</v>
      </c>
      <c r="B27" s="40"/>
      <c r="C27" s="41">
        <f>+C25/C26</f>
        <v>4.166666666666667</v>
      </c>
      <c r="D27" s="42"/>
      <c r="E27" s="41">
        <f>+E25/E26</f>
        <v>25</v>
      </c>
      <c r="F27" s="41">
        <f>+F25/F26</f>
        <v>12.5</v>
      </c>
      <c r="G27" s="42"/>
      <c r="H27" s="41">
        <f>+H25/H26</f>
        <v>8.3333333333333339</v>
      </c>
      <c r="I27" s="39"/>
      <c r="K27" s="1" t="s">
        <v>45</v>
      </c>
      <c r="L27" s="1" t="s">
        <v>173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150</v>
      </c>
      <c r="E28" s="46"/>
      <c r="F28" s="47"/>
      <c r="G28" s="48">
        <v>144</v>
      </c>
      <c r="H28" s="49" t="s">
        <v>37</v>
      </c>
      <c r="K28" s="1" t="s">
        <v>174</v>
      </c>
      <c r="M28" s="131">
        <v>135</v>
      </c>
      <c r="N28" s="132" t="s">
        <v>175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176</v>
      </c>
      <c r="M29" s="131">
        <v>135</v>
      </c>
      <c r="N29" s="133" t="s">
        <v>175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130</v>
      </c>
      <c r="D30" s="50" t="s">
        <v>40</v>
      </c>
      <c r="E30" s="51">
        <v>400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177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173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400</v>
      </c>
      <c r="I32" s="39"/>
      <c r="K32" s="1" t="s">
        <v>52</v>
      </c>
      <c r="M32" s="131">
        <v>300</v>
      </c>
      <c r="N32" s="133" t="s">
        <v>177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173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400</v>
      </c>
      <c r="F34" s="64">
        <v>0</v>
      </c>
      <c r="G34" s="64">
        <v>0</v>
      </c>
      <c r="H34" s="64">
        <v>0</v>
      </c>
      <c r="K34" s="1" t="s">
        <v>60</v>
      </c>
      <c r="L34" s="1" t="s">
        <v>173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459.99999999999994</v>
      </c>
      <c r="F35" s="64">
        <v>0</v>
      </c>
      <c r="G35" s="64">
        <v>0</v>
      </c>
      <c r="H35" s="64">
        <v>0</v>
      </c>
      <c r="K35" s="1" t="s">
        <v>62</v>
      </c>
      <c r="L35" s="1" t="s">
        <v>173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173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173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150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173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173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450</v>
      </c>
      <c r="D40" s="33">
        <v>200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175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650</v>
      </c>
      <c r="F41" s="53" t="s">
        <v>67</v>
      </c>
      <c r="G41" s="32">
        <v>1</v>
      </c>
      <c r="H41" s="3"/>
      <c r="K41" s="1" t="s">
        <v>178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4.333333333333333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/>
      <c r="C43" s="30"/>
      <c r="F43" s="50" t="s">
        <v>72</v>
      </c>
      <c r="G43" s="32">
        <f>+C40/1000</f>
        <v>0.45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650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650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179</v>
      </c>
    </row>
    <row r="48" spans="1:18" x14ac:dyDescent="0.3">
      <c r="A48" s="4" t="s">
        <v>118</v>
      </c>
      <c r="B48" s="30">
        <f>+C48</f>
        <v>450</v>
      </c>
      <c r="C48" s="30">
        <f>+'cartón tapa'!B48*3</f>
        <v>450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 t="shared" ref="H49:H57" si="0">+G49*E49*D49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1733.3333333333333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 t="shared" si="0"/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1040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500</v>
      </c>
      <c r="H52" s="39">
        <f t="shared" si="0"/>
        <v>500</v>
      </c>
      <c r="I52" s="39">
        <f>+(B72/100)*2</f>
        <v>142.61666666666667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900</v>
      </c>
      <c r="C53" s="3"/>
      <c r="D53" s="30">
        <v>2</v>
      </c>
      <c r="E53" s="30">
        <v>1</v>
      </c>
      <c r="F53" s="30" t="s">
        <v>120</v>
      </c>
      <c r="G53" s="39">
        <f>+M28</f>
        <v>135</v>
      </c>
      <c r="H53" s="39">
        <f t="shared" si="0"/>
        <v>270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187</v>
      </c>
      <c r="B54" s="75">
        <f>+((B48*3)*1.1)</f>
        <v>1485.0000000000002</v>
      </c>
      <c r="C54" s="3"/>
      <c r="D54" s="30">
        <v>2</v>
      </c>
      <c r="E54" s="30">
        <v>1</v>
      </c>
      <c r="F54" s="30" t="s">
        <v>121</v>
      </c>
      <c r="G54" s="39">
        <f>+M29</f>
        <v>135</v>
      </c>
      <c r="H54" s="39">
        <f t="shared" si="0"/>
        <v>270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5158.333333333333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ref="H58:H59" si="1">+G58*E58</f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+B58/'cartón tapa'!B48</f>
        <v>34.388888888888886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1040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/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1993.333333333333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1560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1350</v>
      </c>
      <c r="C68" s="87"/>
      <c r="G68" s="90" t="s">
        <v>111</v>
      </c>
      <c r="H68" s="41">
        <f>+B60</f>
        <v>34.388888888888886</v>
      </c>
      <c r="I68" s="91">
        <f>+H68*C46</f>
        <v>22352.777777777777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Colocado</v>
      </c>
      <c r="B69" s="75">
        <f>+B54*H62</f>
        <v>2227.5000000000005</v>
      </c>
      <c r="C69" s="87"/>
      <c r="G69" s="90" t="s">
        <v>113</v>
      </c>
      <c r="H69" s="41">
        <f>+C72</f>
        <v>47.538888888888891</v>
      </c>
      <c r="I69" s="91">
        <f>+H69*C46</f>
        <v>30900.277777777781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13.150000000000006</v>
      </c>
      <c r="I70" s="91">
        <f>+H70*C46</f>
        <v>8547.5000000000036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7130.8333333333339</v>
      </c>
      <c r="C72" s="96">
        <f>+B72/'cartón tapa'!B48</f>
        <v>47.538888888888891</v>
      </c>
      <c r="D72" s="5" t="s">
        <v>200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205</v>
      </c>
      <c r="D16" s="25"/>
      <c r="E16" s="25"/>
      <c r="F16" s="62">
        <v>60</v>
      </c>
      <c r="G16" s="102" t="s">
        <v>123</v>
      </c>
      <c r="H16" s="103">
        <v>56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197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1753.2599999999998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157</v>
      </c>
      <c r="D23" s="5" t="s">
        <v>24</v>
      </c>
      <c r="E23" s="3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</v>
      </c>
      <c r="D26" s="37" t="s">
        <v>29</v>
      </c>
      <c r="E26" s="36">
        <f>+H16</f>
        <v>56</v>
      </c>
      <c r="F26" s="38">
        <f>+E26</f>
        <v>56</v>
      </c>
      <c r="G26" s="38" t="s">
        <v>29</v>
      </c>
      <c r="H26" s="38">
        <f>+C26</f>
        <v>60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1.6666666666666667</v>
      </c>
      <c r="D27" s="42"/>
      <c r="E27" s="41">
        <f>+E25/E26</f>
        <v>2.3214285714285716</v>
      </c>
      <c r="F27" s="41">
        <f>+F25/F26</f>
        <v>1.7857142857142858</v>
      </c>
      <c r="G27" s="42"/>
      <c r="H27" s="41">
        <f>+H25/H26</f>
        <v>2.1666666666666665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60</v>
      </c>
      <c r="L49" s="102">
        <f>+H16</f>
        <v>56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3500</v>
      </c>
      <c r="C50" s="3">
        <f>+B50/2</f>
        <v>1750</v>
      </c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1753.2599999999998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600</v>
      </c>
      <c r="H52" s="39">
        <f t="shared" ref="H52:H59" si="0">+G52*E52</f>
        <v>600</v>
      </c>
      <c r="I52" s="39">
        <f>+(B73/100)*2</f>
        <v>133.09779999999998</v>
      </c>
      <c r="J52" s="11"/>
      <c r="K52" s="102">
        <f>+K49</f>
        <v>60</v>
      </c>
      <c r="L52" s="102">
        <f>+L49</f>
        <v>56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158</v>
      </c>
      <c r="G53" s="39">
        <f>+O53</f>
        <v>1153.2599999999998</v>
      </c>
      <c r="H53" s="39">
        <f t="shared" si="0"/>
        <v>1153.2599999999998</v>
      </c>
      <c r="I53" s="76"/>
      <c r="J53" s="11"/>
      <c r="K53" s="102">
        <f>0.6*0.565*C41</f>
        <v>67.8</v>
      </c>
      <c r="L53" s="111">
        <f>3.9*3</f>
        <v>11.7</v>
      </c>
      <c r="M53" s="111">
        <f>+K53*L53</f>
        <v>793.25999999999988</v>
      </c>
      <c r="N53" s="111">
        <v>360</v>
      </c>
      <c r="O53" s="111">
        <f>+M53+N53</f>
        <v>1153.2599999999998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5253.26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35.021733333333337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1753.2599999999998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44.365933333333331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4025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2629.8899999999994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35.021733333333337</v>
      </c>
      <c r="I69" s="91">
        <f>+H69*B48</f>
        <v>5253.26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44.365933333333331</v>
      </c>
      <c r="I70" s="91">
        <f>+H70*B48</f>
        <v>6654.8899999999994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9.3441999999999936</v>
      </c>
      <c r="I71" s="115">
        <f>+H71*B48</f>
        <v>1401.629999999999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6654.8899999999994</v>
      </c>
      <c r="C73" s="96">
        <f>+B73/B48</f>
        <v>44.365933333333331</v>
      </c>
      <c r="D73" s="5" t="s">
        <v>161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6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205</v>
      </c>
      <c r="D16" s="25"/>
      <c r="E16" s="25"/>
      <c r="F16" s="62">
        <f>2+F20+2</f>
        <v>69</v>
      </c>
      <c r="G16" s="102" t="s">
        <v>123</v>
      </c>
      <c r="H16" s="103">
        <f>2+H20+2</f>
        <v>65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197</v>
      </c>
      <c r="D20" s="25"/>
      <c r="E20" s="25"/>
      <c r="F20" s="62">
        <v>65</v>
      </c>
      <c r="G20" s="102" t="s">
        <v>123</v>
      </c>
      <c r="H20" s="103">
        <v>61</v>
      </c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800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157</v>
      </c>
      <c r="D23" s="5" t="s">
        <v>24</v>
      </c>
      <c r="E23" s="3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69</v>
      </c>
      <c r="D26" s="37" t="s">
        <v>29</v>
      </c>
      <c r="E26" s="36">
        <f>+H16</f>
        <v>65</v>
      </c>
      <c r="F26" s="38">
        <f>+E26</f>
        <v>65</v>
      </c>
      <c r="G26" s="38" t="s">
        <v>29</v>
      </c>
      <c r="H26" s="38">
        <f>+C26</f>
        <v>69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1.4492753623188406</v>
      </c>
      <c r="D27" s="42"/>
      <c r="E27" s="41">
        <f>+E25/E26</f>
        <v>2</v>
      </c>
      <c r="F27" s="41">
        <f>+F25/F26</f>
        <v>1.5384615384615385</v>
      </c>
      <c r="G27" s="42"/>
      <c r="H27" s="41">
        <f>+H25/H26</f>
        <v>1.8840579710144927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69</v>
      </c>
      <c r="L49" s="102">
        <f>+H16</f>
        <v>65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3500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800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800</v>
      </c>
      <c r="H52" s="39">
        <f t="shared" ref="H52:H59" si="0">+G52*E52</f>
        <v>800</v>
      </c>
      <c r="I52" s="39">
        <f>+(B73/100)*2</f>
        <v>239.5</v>
      </c>
      <c r="J52" s="11"/>
      <c r="K52" s="102">
        <f>+K49</f>
        <v>69</v>
      </c>
      <c r="L52" s="102">
        <f>+L49</f>
        <v>65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1200</v>
      </c>
      <c r="C53" s="3"/>
      <c r="D53" s="30">
        <v>0</v>
      </c>
      <c r="E53" s="30">
        <v>0</v>
      </c>
      <c r="F53" s="30" t="s">
        <v>158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f>+((20*B48)*1.1)</f>
        <v>3300.0000000000005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8800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58.666666666666664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800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79.833333333333329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4025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1200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1800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58.666666666666664</v>
      </c>
      <c r="I69" s="91">
        <f>+H69*B48</f>
        <v>8800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79.833333333333329</v>
      </c>
      <c r="I70" s="91">
        <f>+H70*B48</f>
        <v>11975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4950.0000000000009</v>
      </c>
      <c r="C71" s="93"/>
      <c r="G71" s="95" t="s">
        <v>114</v>
      </c>
      <c r="H71" s="96">
        <f>+H70-H69</f>
        <v>21.166666666666664</v>
      </c>
      <c r="I71" s="115">
        <f>+H71*B48</f>
        <v>3174.9999999999995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11975</v>
      </c>
      <c r="C73" s="96">
        <f>+B73/B48</f>
        <v>79.833333333333329</v>
      </c>
      <c r="D73" s="5" t="s">
        <v>165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19" zoomScale="80" zoomScaleNormal="80" workbookViewId="0">
      <selection activeCell="B23" sqref="B23:E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194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204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205</v>
      </c>
      <c r="D16" s="25"/>
      <c r="E16" s="25"/>
      <c r="F16" s="62">
        <v>60</v>
      </c>
      <c r="G16" s="102" t="s">
        <v>123</v>
      </c>
      <c r="H16" s="103">
        <v>32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196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 t="s">
        <v>197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142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157</v>
      </c>
      <c r="D23" s="5" t="s">
        <v>24</v>
      </c>
      <c r="E23" s="3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</v>
      </c>
      <c r="D26" s="37" t="s">
        <v>29</v>
      </c>
      <c r="E26" s="36">
        <f>+H16</f>
        <v>32</v>
      </c>
      <c r="F26" s="38">
        <f>+E26</f>
        <v>32</v>
      </c>
      <c r="G26" s="38" t="s">
        <v>29</v>
      </c>
      <c r="H26" s="38">
        <f>+C26</f>
        <v>60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1.6666666666666667</v>
      </c>
      <c r="D27" s="42"/>
      <c r="E27" s="41">
        <f>+E25/E26</f>
        <v>4.0625</v>
      </c>
      <c r="F27" s="41">
        <f>+F25/F26</f>
        <v>3.125</v>
      </c>
      <c r="G27" s="42"/>
      <c r="H27" s="41">
        <f>+H25/H26</f>
        <v>2.1666666666666665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6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33.333333333333336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+C40/1000</f>
        <v>0.15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200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+'cartón cajón '!B48</f>
        <v>150</v>
      </c>
      <c r="C48" s="30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0</v>
      </c>
      <c r="E49" s="30">
        <v>0</v>
      </c>
      <c r="F49" s="30" t="s">
        <v>85</v>
      </c>
      <c r="G49" s="39">
        <v>295</v>
      </c>
      <c r="H49" s="39">
        <f>+(D49*E49)*G49</f>
        <v>0</v>
      </c>
      <c r="J49" s="11"/>
      <c r="K49" s="102">
        <f>+F16</f>
        <v>60</v>
      </c>
      <c r="L49" s="102">
        <f>+H16</f>
        <v>32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1166.6666666666667</v>
      </c>
      <c r="C50" s="3"/>
      <c r="D50" s="30">
        <v>0</v>
      </c>
      <c r="E50" s="30">
        <v>0</v>
      </c>
      <c r="F50" s="30" t="s">
        <v>119</v>
      </c>
      <c r="G50" s="39">
        <v>160</v>
      </c>
      <c r="H50" s="39">
        <f>+(D50*E50)*G50</f>
        <v>0</v>
      </c>
      <c r="J50" s="11"/>
      <c r="K50" s="102">
        <f>0.48*0.66*C41</f>
        <v>63.360000000000007</v>
      </c>
      <c r="L50" s="111">
        <v>3.9</v>
      </c>
      <c r="M50" s="111">
        <f>+K50*L50</f>
        <v>247.10400000000001</v>
      </c>
      <c r="N50" s="111">
        <v>0</v>
      </c>
      <c r="O50" s="111">
        <f>+M50+N50</f>
        <v>247.10400000000001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600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600</v>
      </c>
      <c r="H52" s="39">
        <f t="shared" ref="H52:H59" si="0">+G52*E52</f>
        <v>600</v>
      </c>
      <c r="I52" s="39">
        <f>+(B73/100)*2</f>
        <v>44.833333333333343</v>
      </c>
      <c r="J52" s="11"/>
      <c r="K52" s="102">
        <f>+K49</f>
        <v>60</v>
      </c>
      <c r="L52" s="102">
        <f>+L49</f>
        <v>32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158</v>
      </c>
      <c r="G53" s="39">
        <f>+O53</f>
        <v>572.94000000000005</v>
      </c>
      <c r="H53" s="39">
        <f t="shared" si="0"/>
        <v>0</v>
      </c>
      <c r="I53" s="76"/>
      <c r="J53" s="11"/>
      <c r="K53" s="102">
        <f>0.28*0.325*C41</f>
        <v>18.200000000000003</v>
      </c>
      <c r="L53" s="111">
        <f>3.9*3</f>
        <v>11.7</v>
      </c>
      <c r="M53" s="111">
        <f>+K53*L53</f>
        <v>212.94000000000003</v>
      </c>
      <c r="N53" s="111">
        <v>360</v>
      </c>
      <c r="O53" s="111">
        <f>+M53+N53</f>
        <v>572.94000000000005</v>
      </c>
      <c r="P53" s="104" t="s">
        <v>152</v>
      </c>
      <c r="Q53" s="12"/>
      <c r="R53" s="13"/>
    </row>
    <row r="54" spans="1:21" x14ac:dyDescent="0.3">
      <c r="A54" s="77" t="s">
        <v>138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v>0</v>
      </c>
      <c r="D55" s="30">
        <v>0</v>
      </c>
      <c r="E55" s="30">
        <v>0</v>
      </c>
      <c r="F55" s="30" t="s">
        <v>139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1766.6666666666667</v>
      </c>
      <c r="C58" s="3"/>
      <c r="D58" s="30">
        <v>0</v>
      </c>
      <c r="E58" s="30">
        <v>0</v>
      </c>
      <c r="F58" s="3" t="s">
        <v>91</v>
      </c>
      <c r="G58" s="39">
        <v>3050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11.777777777777779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14.944444444444446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1341.6666666666667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900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11.777777777777779</v>
      </c>
      <c r="I69" s="91">
        <f>+H69*B48</f>
        <v>1766.6666666666667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14.944444444444446</v>
      </c>
      <c r="I70" s="91">
        <f>+H70*B48</f>
        <v>2241.666666666667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+B56*H62</f>
        <v>0</v>
      </c>
      <c r="C71" s="93"/>
      <c r="G71" s="95" t="s">
        <v>114</v>
      </c>
      <c r="H71" s="96">
        <f>+H70-H69</f>
        <v>3.1666666666666679</v>
      </c>
      <c r="I71" s="115">
        <f>+H71*B48</f>
        <v>475.00000000000017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2241.666666666667</v>
      </c>
      <c r="C73" s="96">
        <f>+B73/B48</f>
        <v>14.944444444444446</v>
      </c>
      <c r="D73" s="5" t="s">
        <v>162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"/>
  <sheetViews>
    <sheetView tabSelected="1" topLeftCell="A61" zoomScale="80" zoomScaleNormal="80" workbookViewId="0">
      <selection activeCell="C82" sqref="C8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16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119"/>
      <c r="K4" s="120"/>
      <c r="L4" s="120"/>
      <c r="M4" s="120"/>
      <c r="N4" s="120"/>
      <c r="O4" s="120"/>
      <c r="P4" s="121"/>
      <c r="Q4"/>
      <c r="R4"/>
    </row>
    <row r="5" spans="1:21" ht="15.75" x14ac:dyDescent="0.3">
      <c r="A5" s="5"/>
      <c r="J5" s="122"/>
      <c r="K5" s="123"/>
      <c r="L5" s="123"/>
      <c r="M5" s="123"/>
      <c r="N5" s="123"/>
      <c r="O5" s="123"/>
      <c r="P5" s="124"/>
      <c r="Q5"/>
      <c r="R5"/>
    </row>
    <row r="6" spans="1:21" ht="18.75" x14ac:dyDescent="0.3">
      <c r="A6" s="2" t="s">
        <v>4</v>
      </c>
      <c r="E6" s="5" t="s">
        <v>5</v>
      </c>
      <c r="F6" s="1" t="s">
        <v>6</v>
      </c>
      <c r="J6" s="122"/>
      <c r="K6" s="123"/>
      <c r="L6" s="123"/>
      <c r="M6" s="123"/>
      <c r="N6" s="123"/>
      <c r="O6" s="123"/>
      <c r="P6" s="124"/>
      <c r="Q6"/>
      <c r="R6"/>
    </row>
    <row r="7" spans="1:21" ht="15.75" x14ac:dyDescent="0.3">
      <c r="J7" s="122"/>
      <c r="K7" s="123"/>
      <c r="L7" s="123"/>
      <c r="M7" s="123"/>
      <c r="N7" s="123"/>
      <c r="O7" s="123"/>
      <c r="P7" s="124"/>
      <c r="Q7"/>
      <c r="R7"/>
    </row>
    <row r="8" spans="1:21" ht="15.75" x14ac:dyDescent="0.3">
      <c r="J8" s="122"/>
      <c r="K8" s="123"/>
      <c r="L8" s="123"/>
      <c r="M8" s="123"/>
      <c r="N8" s="123"/>
      <c r="O8" s="123"/>
      <c r="P8" s="124"/>
      <c r="Q8"/>
      <c r="R8"/>
    </row>
    <row r="9" spans="1:21" s="5" customFormat="1" ht="15.75" x14ac:dyDescent="0.3">
      <c r="A9" s="5" t="s">
        <v>11</v>
      </c>
      <c r="C9" s="5" t="str">
        <f>+'cartón cajón '!C9</f>
        <v>27 de septiembre de 2016.</v>
      </c>
      <c r="H9" s="5" t="s">
        <v>12</v>
      </c>
      <c r="J9" s="122"/>
      <c r="K9" s="123"/>
      <c r="L9" s="123"/>
      <c r="M9" s="123"/>
      <c r="N9" s="123"/>
      <c r="O9" s="123"/>
      <c r="P9" s="124"/>
      <c r="Q9"/>
      <c r="R9"/>
      <c r="S9" s="1"/>
      <c r="T9" s="1"/>
      <c r="U9" s="1"/>
    </row>
    <row r="10" spans="1:21" ht="15.75" x14ac:dyDescent="0.3">
      <c r="J10" s="122"/>
      <c r="K10" s="123"/>
      <c r="L10" s="123"/>
      <c r="M10" s="123"/>
      <c r="N10" s="123"/>
      <c r="O10" s="123"/>
      <c r="P10" s="124"/>
      <c r="Q10"/>
      <c r="R10"/>
    </row>
    <row r="11" spans="1:21" ht="16.5" thickBot="1" x14ac:dyDescent="0.35">
      <c r="A11" s="5" t="s">
        <v>15</v>
      </c>
      <c r="C11" s="1" t="s">
        <v>194</v>
      </c>
      <c r="F11" s="5" t="s">
        <v>1</v>
      </c>
      <c r="J11" s="122"/>
      <c r="K11" s="123"/>
      <c r="L11" s="123"/>
      <c r="M11" s="123"/>
      <c r="N11" s="123"/>
      <c r="O11" s="123"/>
      <c r="P11" s="124"/>
      <c r="Q11"/>
      <c r="R11"/>
    </row>
    <row r="12" spans="1:21" ht="15.75" x14ac:dyDescent="0.3">
      <c r="A12" s="5"/>
      <c r="F12" s="18"/>
      <c r="G12" s="19"/>
      <c r="H12" s="20"/>
      <c r="J12" s="122"/>
      <c r="K12" s="123"/>
      <c r="L12" s="123"/>
      <c r="M12" s="123"/>
      <c r="N12" s="123"/>
      <c r="O12" s="123"/>
      <c r="P12" s="124"/>
      <c r="Q12"/>
      <c r="R12"/>
    </row>
    <row r="13" spans="1:21" ht="15.75" x14ac:dyDescent="0.3">
      <c r="A13" s="5" t="s">
        <v>17</v>
      </c>
      <c r="F13" s="11"/>
      <c r="G13" s="12"/>
      <c r="H13" s="13"/>
      <c r="J13" s="122"/>
      <c r="K13" s="123"/>
      <c r="L13" s="123"/>
      <c r="M13" s="123"/>
      <c r="N13" s="123"/>
      <c r="O13" s="123"/>
      <c r="P13" s="124"/>
      <c r="Q13"/>
      <c r="R13"/>
    </row>
    <row r="14" spans="1:21" ht="15.75" x14ac:dyDescent="0.3">
      <c r="A14" s="5"/>
      <c r="F14" s="11"/>
      <c r="G14" s="12"/>
      <c r="H14" s="13"/>
      <c r="J14" s="122"/>
      <c r="K14" s="123"/>
      <c r="L14" s="123"/>
      <c r="M14" s="123"/>
      <c r="N14" s="123"/>
      <c r="O14" s="123"/>
      <c r="P14" s="124"/>
      <c r="Q14"/>
      <c r="R14"/>
    </row>
    <row r="15" spans="1:21" ht="15.75" x14ac:dyDescent="0.3">
      <c r="A15" s="5" t="s">
        <v>18</v>
      </c>
      <c r="C15" s="26" t="s">
        <v>204</v>
      </c>
      <c r="D15" s="25"/>
      <c r="E15" s="25"/>
      <c r="F15" s="101" t="s">
        <v>9</v>
      </c>
      <c r="G15" s="12"/>
      <c r="H15" s="13"/>
      <c r="J15" s="122"/>
      <c r="K15" s="123"/>
      <c r="L15" s="123"/>
      <c r="M15" s="123"/>
      <c r="N15" s="123"/>
      <c r="O15" s="123"/>
      <c r="P15" s="124"/>
      <c r="Q15"/>
      <c r="R15"/>
    </row>
    <row r="16" spans="1:21" ht="16.5" thickBot="1" x14ac:dyDescent="0.35">
      <c r="C16" s="24" t="s">
        <v>205</v>
      </c>
      <c r="D16" s="25"/>
      <c r="E16" s="25"/>
      <c r="F16" s="62">
        <f>2+F20+2</f>
        <v>69</v>
      </c>
      <c r="G16" s="102" t="s">
        <v>123</v>
      </c>
      <c r="H16" s="103">
        <f>2+H20+2</f>
        <v>40.5</v>
      </c>
      <c r="J16" s="125"/>
      <c r="K16" s="126"/>
      <c r="L16" s="126"/>
      <c r="M16" s="126"/>
      <c r="N16" s="126"/>
      <c r="O16" s="126"/>
      <c r="P16" s="127"/>
      <c r="Q16"/>
      <c r="R16"/>
    </row>
    <row r="17" spans="1:18" ht="15.75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/>
      <c r="K17"/>
      <c r="L17"/>
      <c r="M17"/>
      <c r="N17"/>
      <c r="O17"/>
      <c r="P17"/>
      <c r="Q17"/>
      <c r="R17"/>
    </row>
    <row r="18" spans="1:18" x14ac:dyDescent="0.3">
      <c r="C18" s="24" t="s">
        <v>156</v>
      </c>
      <c r="D18" s="25"/>
      <c r="E18" s="25"/>
      <c r="F18" s="11"/>
      <c r="G18" s="12"/>
      <c r="H18" s="13"/>
      <c r="J18" s="29" t="s">
        <v>21</v>
      </c>
      <c r="K18" s="29" t="s">
        <v>27</v>
      </c>
      <c r="L18" s="1" t="s">
        <v>167</v>
      </c>
      <c r="M18" s="1" t="s">
        <v>168</v>
      </c>
      <c r="N18" s="1" t="s">
        <v>163</v>
      </c>
      <c r="O18" s="1" t="s">
        <v>169</v>
      </c>
      <c r="P18" s="1" t="s">
        <v>170</v>
      </c>
    </row>
    <row r="19" spans="1:18" x14ac:dyDescent="0.3">
      <c r="C19" s="24" t="s">
        <v>196</v>
      </c>
      <c r="D19" s="25"/>
      <c r="E19" s="25"/>
      <c r="F19" s="11"/>
      <c r="G19" s="12"/>
      <c r="H19" s="13"/>
      <c r="K19" s="50" t="s">
        <v>171</v>
      </c>
      <c r="M19" s="91">
        <f>+L19/100</f>
        <v>0</v>
      </c>
      <c r="N19" s="91">
        <v>120</v>
      </c>
      <c r="O19" s="91">
        <v>120</v>
      </c>
      <c r="P19" s="91">
        <v>120</v>
      </c>
    </row>
    <row r="20" spans="1:18" x14ac:dyDescent="0.3">
      <c r="C20" s="25" t="s">
        <v>197</v>
      </c>
      <c r="D20" s="25"/>
      <c r="E20" s="25"/>
      <c r="F20" s="62">
        <v>65</v>
      </c>
      <c r="G20" s="102" t="s">
        <v>123</v>
      </c>
      <c r="H20" s="103">
        <v>36.5</v>
      </c>
      <c r="K20" s="50" t="s">
        <v>30</v>
      </c>
    </row>
    <row r="21" spans="1:18" x14ac:dyDescent="0.3">
      <c r="C21" s="25" t="s">
        <v>142</v>
      </c>
      <c r="D21" s="25"/>
      <c r="E21" s="25"/>
      <c r="F21" s="11"/>
      <c r="G21" s="12"/>
      <c r="H21" s="13"/>
      <c r="K21" s="50" t="s">
        <v>33</v>
      </c>
    </row>
    <row r="22" spans="1:18" ht="15" thickBot="1" x14ac:dyDescent="0.35">
      <c r="C22" s="25"/>
      <c r="D22" s="25"/>
      <c r="E22" s="25"/>
      <c r="F22" s="21"/>
      <c r="G22" s="22"/>
      <c r="H22" s="23"/>
      <c r="K22" s="50" t="s">
        <v>35</v>
      </c>
    </row>
    <row r="23" spans="1:18" x14ac:dyDescent="0.3">
      <c r="A23" s="4" t="s">
        <v>23</v>
      </c>
      <c r="C23" s="113" t="s">
        <v>157</v>
      </c>
      <c r="D23" s="5" t="s">
        <v>24</v>
      </c>
      <c r="E23" s="31" t="s">
        <v>181</v>
      </c>
    </row>
    <row r="25" spans="1:18" ht="15" thickBot="1" x14ac:dyDescent="0.35">
      <c r="A25" s="4" t="s">
        <v>28</v>
      </c>
      <c r="C25" s="32">
        <v>100</v>
      </c>
      <c r="D25" s="31" t="s">
        <v>29</v>
      </c>
      <c r="E25" s="33">
        <v>130</v>
      </c>
      <c r="F25" s="34">
        <f>+C25</f>
        <v>100</v>
      </c>
      <c r="G25" s="35" t="s">
        <v>29</v>
      </c>
      <c r="H25" s="35">
        <f>+E25</f>
        <v>130</v>
      </c>
      <c r="J25" s="29" t="s">
        <v>38</v>
      </c>
    </row>
    <row r="26" spans="1:18" ht="15" thickBot="1" x14ac:dyDescent="0.35">
      <c r="A26" s="4" t="s">
        <v>32</v>
      </c>
      <c r="B26" s="3"/>
      <c r="C26" s="36">
        <f>+F16</f>
        <v>69</v>
      </c>
      <c r="D26" s="37" t="s">
        <v>29</v>
      </c>
      <c r="E26" s="36">
        <f>+H16</f>
        <v>40.5</v>
      </c>
      <c r="F26" s="38">
        <f>+E26</f>
        <v>40.5</v>
      </c>
      <c r="G26" s="38" t="s">
        <v>29</v>
      </c>
      <c r="H26" s="38">
        <f>+C26</f>
        <v>69</v>
      </c>
      <c r="I26" s="39"/>
      <c r="J26" s="29"/>
      <c r="M26" s="128" t="s">
        <v>104</v>
      </c>
      <c r="N26" s="129" t="s">
        <v>172</v>
      </c>
      <c r="O26" s="56"/>
    </row>
    <row r="27" spans="1:18" ht="15" thickBot="1" x14ac:dyDescent="0.35">
      <c r="A27" s="3" t="s">
        <v>34</v>
      </c>
      <c r="B27" s="40"/>
      <c r="C27" s="41">
        <f>+C25/C26</f>
        <v>1.4492753623188406</v>
      </c>
      <c r="D27" s="42"/>
      <c r="E27" s="41">
        <f>+E25/E26</f>
        <v>3.2098765432098766</v>
      </c>
      <c r="F27" s="41">
        <f>+F25/F26</f>
        <v>2.4691358024691357</v>
      </c>
      <c r="G27" s="42"/>
      <c r="H27" s="41">
        <f>+H25/H26</f>
        <v>1.8840579710144927</v>
      </c>
      <c r="I27" s="39"/>
      <c r="K27" s="1" t="s">
        <v>45</v>
      </c>
      <c r="L27" s="1" t="s">
        <v>173</v>
      </c>
      <c r="M27" s="130"/>
      <c r="N27" s="55"/>
      <c r="O27" s="56"/>
      <c r="P27" s="57"/>
      <c r="Q27" s="19"/>
      <c r="R27" s="20"/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2</v>
      </c>
      <c r="H28" s="49" t="s">
        <v>37</v>
      </c>
      <c r="K28" s="1" t="s">
        <v>174</v>
      </c>
      <c r="M28" s="131">
        <v>135</v>
      </c>
      <c r="N28" s="132" t="s">
        <v>175</v>
      </c>
      <c r="O28" s="61"/>
      <c r="P28" s="62"/>
      <c r="Q28" s="12"/>
      <c r="R28" s="13"/>
    </row>
    <row r="29" spans="1:18" x14ac:dyDescent="0.3">
      <c r="A29" s="3"/>
      <c r="B29" s="30"/>
      <c r="C29" s="39"/>
      <c r="G29" s="50"/>
      <c r="H29" s="39"/>
      <c r="K29" s="1" t="s">
        <v>176</v>
      </c>
      <c r="M29" s="131">
        <v>135</v>
      </c>
      <c r="N29" s="133" t="s">
        <v>175</v>
      </c>
      <c r="O29" s="61"/>
      <c r="P29" s="62"/>
      <c r="Q29" s="12"/>
      <c r="R29" s="13"/>
    </row>
    <row r="30" spans="1:18" x14ac:dyDescent="0.3">
      <c r="A30" s="34" t="s">
        <v>39</v>
      </c>
      <c r="B30" s="34" t="s">
        <v>207</v>
      </c>
      <c r="D30" s="50" t="s">
        <v>40</v>
      </c>
      <c r="E30" s="51">
        <v>35</v>
      </c>
      <c r="G30" s="1" t="s">
        <v>41</v>
      </c>
      <c r="H30" s="52">
        <v>0</v>
      </c>
      <c r="K30" s="1" t="s">
        <v>48</v>
      </c>
      <c r="M30" s="131">
        <v>200</v>
      </c>
      <c r="N30" s="133" t="s">
        <v>177</v>
      </c>
      <c r="O30" s="61"/>
      <c r="P30" s="62"/>
      <c r="Q30" s="12"/>
      <c r="R30" s="13"/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50</v>
      </c>
      <c r="L31" s="1" t="s">
        <v>173</v>
      </c>
      <c r="M31" s="131"/>
      <c r="N31" s="133"/>
      <c r="O31" s="61"/>
      <c r="P31" s="62"/>
      <c r="Q31" s="12"/>
      <c r="R31" s="13"/>
    </row>
    <row r="32" spans="1:18" x14ac:dyDescent="0.3">
      <c r="D32" s="53" t="s">
        <v>44</v>
      </c>
      <c r="E32" s="58">
        <f>+E30-E31</f>
        <v>35</v>
      </c>
      <c r="I32" s="39"/>
      <c r="K32" s="1" t="s">
        <v>52</v>
      </c>
      <c r="M32" s="131">
        <v>300</v>
      </c>
      <c r="N32" s="133" t="s">
        <v>177</v>
      </c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53</v>
      </c>
      <c r="L33" s="1" t="s">
        <v>173</v>
      </c>
      <c r="M33" s="131"/>
      <c r="N33" s="13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</v>
      </c>
      <c r="F34" s="64">
        <v>0</v>
      </c>
      <c r="G34" s="64">
        <v>0</v>
      </c>
      <c r="H34" s="64">
        <v>0</v>
      </c>
      <c r="K34" s="1" t="s">
        <v>60</v>
      </c>
      <c r="L34" s="1" t="s">
        <v>173</v>
      </c>
      <c r="M34" s="131"/>
      <c r="N34" s="133"/>
      <c r="O34" s="61"/>
      <c r="P34" s="62"/>
      <c r="Q34" s="12"/>
      <c r="R34" s="13"/>
    </row>
    <row r="35" spans="1:18" x14ac:dyDescent="0.3">
      <c r="D35" s="50" t="s">
        <v>51</v>
      </c>
      <c r="E35" s="64">
        <f>+E34*1.15</f>
        <v>40.25</v>
      </c>
      <c r="F35" s="64">
        <v>0</v>
      </c>
      <c r="G35" s="64">
        <v>0</v>
      </c>
      <c r="H35" s="64">
        <v>0</v>
      </c>
      <c r="K35" s="1" t="s">
        <v>62</v>
      </c>
      <c r="L35" s="1" t="s">
        <v>173</v>
      </c>
      <c r="M35" s="131"/>
      <c r="N35" s="13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65</v>
      </c>
      <c r="L36" s="1" t="s">
        <v>173</v>
      </c>
      <c r="M36" s="131"/>
      <c r="N36" s="13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68</v>
      </c>
      <c r="L37" s="1" t="s">
        <v>173</v>
      </c>
      <c r="M37" s="131"/>
      <c r="N37" s="13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3</v>
      </c>
      <c r="D38" s="66" t="s">
        <v>58</v>
      </c>
      <c r="E38" s="21"/>
      <c r="F38" s="22" t="s">
        <v>59</v>
      </c>
      <c r="G38" s="22"/>
      <c r="H38" s="23"/>
      <c r="K38" s="1" t="s">
        <v>71</v>
      </c>
      <c r="L38" s="1" t="s">
        <v>173</v>
      </c>
      <c r="M38" s="131"/>
      <c r="N38" s="13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73</v>
      </c>
      <c r="L39" s="1" t="s">
        <v>173</v>
      </c>
      <c r="M39" s="131"/>
      <c r="N39" s="13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150</v>
      </c>
      <c r="D40" s="33">
        <v>50</v>
      </c>
      <c r="F40" s="53" t="s">
        <v>64</v>
      </c>
      <c r="G40" s="32">
        <v>1</v>
      </c>
      <c r="H40" s="3"/>
      <c r="K40" s="1" t="s">
        <v>75</v>
      </c>
      <c r="M40" s="131">
        <v>120</v>
      </c>
      <c r="N40" s="133" t="s">
        <v>175</v>
      </c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200</v>
      </c>
      <c r="F41" s="53" t="s">
        <v>67</v>
      </c>
      <c r="G41" s="32">
        <v>2</v>
      </c>
      <c r="H41" s="3"/>
      <c r="K41" s="1" t="s">
        <v>178</v>
      </c>
      <c r="M41" s="59"/>
      <c r="N41" s="63"/>
      <c r="O41" s="61"/>
      <c r="P41" s="62"/>
      <c r="Q41" s="12"/>
      <c r="R41" s="13"/>
    </row>
    <row r="42" spans="1:18" ht="15" thickBot="1" x14ac:dyDescent="0.35">
      <c r="A42" s="4" t="s">
        <v>69</v>
      </c>
      <c r="C42" s="43">
        <f>+C41/C38</f>
        <v>66.666666666666671</v>
      </c>
      <c r="F42" s="53" t="s">
        <v>70</v>
      </c>
      <c r="G42" s="32"/>
      <c r="H42" s="3"/>
      <c r="K42" s="1" t="s">
        <v>78</v>
      </c>
      <c r="M42" s="69"/>
      <c r="N42" s="70"/>
      <c r="O42" s="71"/>
      <c r="P42" s="72"/>
      <c r="Q42" s="22"/>
      <c r="R42" s="23"/>
    </row>
    <row r="43" spans="1:18" x14ac:dyDescent="0.3">
      <c r="A43" s="4" t="s">
        <v>133</v>
      </c>
      <c r="C43" s="30">
        <f>+(C42*C38)*F17</f>
        <v>200</v>
      </c>
      <c r="F43" s="50" t="s">
        <v>72</v>
      </c>
      <c r="G43" s="32">
        <f>+C40/100</f>
        <v>1.5</v>
      </c>
      <c r="H43" s="3"/>
      <c r="M43" s="12"/>
      <c r="N43" s="17"/>
      <c r="O43" s="102"/>
      <c r="P43" s="102"/>
      <c r="Q43" s="12"/>
      <c r="R43" s="12"/>
    </row>
    <row r="44" spans="1:18" x14ac:dyDescent="0.3">
      <c r="A44" s="4"/>
      <c r="C44" s="68"/>
      <c r="F44" s="53" t="s">
        <v>74</v>
      </c>
      <c r="G44" s="65">
        <f>+C41</f>
        <v>200</v>
      </c>
      <c r="H44" s="3"/>
      <c r="M44" s="12"/>
      <c r="N44" s="17"/>
      <c r="O44" s="102"/>
      <c r="P44" s="102"/>
      <c r="Q44" s="12"/>
      <c r="R44" s="12"/>
    </row>
    <row r="45" spans="1:18" x14ac:dyDescent="0.3">
      <c r="A45" s="4"/>
      <c r="C45" s="30"/>
      <c r="E45" s="53"/>
      <c r="F45" s="53"/>
      <c r="G45" s="39"/>
      <c r="I45" s="3"/>
      <c r="M45" s="12"/>
      <c r="N45" s="17"/>
      <c r="O45" s="102"/>
      <c r="P45" s="102"/>
      <c r="Q45" s="12"/>
      <c r="R45" s="12"/>
    </row>
    <row r="46" spans="1:18" x14ac:dyDescent="0.3">
      <c r="A46" s="4" t="s">
        <v>77</v>
      </c>
      <c r="C46" s="34">
        <f>+C42*C38</f>
        <v>200</v>
      </c>
      <c r="F46" s="53"/>
      <c r="G46" s="39"/>
      <c r="H46" s="3"/>
      <c r="M46" s="12"/>
      <c r="N46" s="17"/>
      <c r="O46" s="102"/>
      <c r="P46" s="102"/>
      <c r="Q46" s="12"/>
      <c r="R46" s="12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179</v>
      </c>
    </row>
    <row r="48" spans="1:18" x14ac:dyDescent="0.3">
      <c r="A48" s="4" t="s">
        <v>118</v>
      </c>
      <c r="B48" s="30">
        <f>+'cartón cajón '!B48</f>
        <v>150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146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163</v>
      </c>
      <c r="G49" s="39">
        <v>295</v>
      </c>
      <c r="H49" s="39">
        <f>+(D49*E49)*G49</f>
        <v>295</v>
      </c>
      <c r="J49" s="11"/>
      <c r="K49" s="102">
        <f>+F16</f>
        <v>69</v>
      </c>
      <c r="L49" s="102">
        <f>+H16</f>
        <v>40.5</v>
      </c>
      <c r="M49" s="12" t="s">
        <v>145</v>
      </c>
      <c r="N49" s="102" t="s">
        <v>147</v>
      </c>
      <c r="O49" s="12" t="s">
        <v>148</v>
      </c>
      <c r="P49" s="12" t="s">
        <v>149</v>
      </c>
      <c r="Q49" s="12"/>
      <c r="R49" s="13"/>
    </row>
    <row r="50" spans="1:21" x14ac:dyDescent="0.3">
      <c r="A50" s="74" t="s">
        <v>86</v>
      </c>
      <c r="B50" s="75">
        <f>+E34*C42</f>
        <v>2333.3333333333335</v>
      </c>
      <c r="C50" s="3"/>
      <c r="D50" s="30">
        <v>1</v>
      </c>
      <c r="E50" s="30">
        <v>3</v>
      </c>
      <c r="F50" s="30" t="s">
        <v>119</v>
      </c>
      <c r="G50" s="39">
        <v>160</v>
      </c>
      <c r="H50" s="39">
        <f>+(D50*E50)*G50</f>
        <v>480</v>
      </c>
      <c r="J50" s="11"/>
      <c r="K50" s="102">
        <f>0.7*0.456*C41</f>
        <v>63.839999999999996</v>
      </c>
      <c r="L50" s="111">
        <v>3.8</v>
      </c>
      <c r="M50" s="111">
        <f>+K50*L50</f>
        <v>242.59199999999998</v>
      </c>
      <c r="N50" s="111">
        <v>0</v>
      </c>
      <c r="O50" s="111">
        <f>+M50+N50</f>
        <v>242.59199999999998</v>
      </c>
      <c r="P50" s="104" t="s">
        <v>150</v>
      </c>
      <c r="Q50" s="12"/>
      <c r="R50" s="13"/>
    </row>
    <row r="51" spans="1:21" x14ac:dyDescent="0.3">
      <c r="A51" s="74" t="s">
        <v>21</v>
      </c>
      <c r="B51" s="75">
        <f>+H61</f>
        <v>1645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143</v>
      </c>
      <c r="G52" s="39">
        <v>600</v>
      </c>
      <c r="H52" s="39">
        <f t="shared" ref="H52:H54" si="0">+G52*E52</f>
        <v>600</v>
      </c>
      <c r="I52" s="39">
        <f>+(B74/100)*2</f>
        <v>260.2166666666667</v>
      </c>
      <c r="J52" s="11"/>
      <c r="K52" s="102">
        <f>+K49</f>
        <v>69</v>
      </c>
      <c r="L52" s="102">
        <f>+L49</f>
        <v>40.5</v>
      </c>
      <c r="M52" s="12" t="s">
        <v>145</v>
      </c>
      <c r="N52" s="102" t="s">
        <v>147</v>
      </c>
      <c r="O52" s="12" t="s">
        <v>148</v>
      </c>
      <c r="P52" s="12" t="s">
        <v>151</v>
      </c>
      <c r="Q52" s="12"/>
      <c r="R52" s="13"/>
    </row>
    <row r="53" spans="1:21" ht="16.5" x14ac:dyDescent="0.3">
      <c r="A53" s="74" t="s">
        <v>45</v>
      </c>
      <c r="B53" s="75">
        <v>800</v>
      </c>
      <c r="C53" s="3"/>
      <c r="D53" s="30">
        <v>1</v>
      </c>
      <c r="E53" s="30">
        <v>1</v>
      </c>
      <c r="F53" s="30" t="s">
        <v>120</v>
      </c>
      <c r="G53" s="39">
        <v>135</v>
      </c>
      <c r="H53" s="39">
        <f t="shared" si="0"/>
        <v>135</v>
      </c>
      <c r="I53" s="76"/>
      <c r="J53" s="11"/>
      <c r="K53" s="102">
        <f>0.65*0.36*C41</f>
        <v>46.8</v>
      </c>
      <c r="L53" s="111">
        <v>2.5</v>
      </c>
      <c r="M53" s="111">
        <f>+K53*L53</f>
        <v>117</v>
      </c>
      <c r="N53" s="111">
        <v>360</v>
      </c>
      <c r="O53" s="111">
        <f>+M53+N53</f>
        <v>477</v>
      </c>
      <c r="P53" s="104" t="s">
        <v>152</v>
      </c>
      <c r="Q53" s="12"/>
      <c r="R53" s="13"/>
    </row>
    <row r="54" spans="1:21" x14ac:dyDescent="0.3">
      <c r="A54" s="77" t="s">
        <v>154</v>
      </c>
      <c r="B54" s="75">
        <v>1200</v>
      </c>
      <c r="C54" s="3"/>
      <c r="D54" s="30">
        <v>1</v>
      </c>
      <c r="E54" s="30">
        <v>1</v>
      </c>
      <c r="F54" s="30" t="s">
        <v>121</v>
      </c>
      <c r="G54" s="39">
        <v>135</v>
      </c>
      <c r="H54" s="39">
        <f t="shared" si="0"/>
        <v>135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141</v>
      </c>
      <c r="B55" s="75">
        <f>(6*B48)*1.1</f>
        <v>990.00000000000011</v>
      </c>
      <c r="D55" s="30">
        <v>0</v>
      </c>
      <c r="E55" s="30">
        <v>0</v>
      </c>
      <c r="F55" s="30" t="s">
        <v>139</v>
      </c>
      <c r="G55" s="39">
        <v>200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140</v>
      </c>
      <c r="B56" s="75">
        <f>(10*B48)*1.1</f>
        <v>1650.0000000000002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 t="s">
        <v>164</v>
      </c>
      <c r="B57" s="75">
        <v>600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ref="H57:H58" si="1">+G57*E57</f>
        <v>0</v>
      </c>
      <c r="J57" s="5" t="s">
        <v>89</v>
      </c>
    </row>
    <row r="58" spans="1:21" x14ac:dyDescent="0.3">
      <c r="A58" s="73" t="s">
        <v>90</v>
      </c>
      <c r="B58" s="78">
        <f>SUM(B50:B57)</f>
        <v>9218.3333333333339</v>
      </c>
      <c r="C58" s="3"/>
      <c r="D58" s="30">
        <v>0</v>
      </c>
      <c r="E58" s="30">
        <v>0</v>
      </c>
      <c r="F58" s="3" t="s">
        <v>91</v>
      </c>
      <c r="G58" s="39">
        <v>1900</v>
      </c>
      <c r="H58" s="39">
        <f t="shared" si="1"/>
        <v>0</v>
      </c>
      <c r="L58" s="5"/>
    </row>
    <row r="59" spans="1:21" ht="15.75" x14ac:dyDescent="0.3">
      <c r="A59" s="16"/>
      <c r="B59" s="79"/>
      <c r="C59" s="3"/>
      <c r="D59" s="30"/>
      <c r="E59" s="30"/>
      <c r="F59" s="3"/>
      <c r="G59" s="3"/>
      <c r="H59" s="39">
        <f t="shared" ref="H59" si="2">+G59*E59</f>
        <v>0</v>
      </c>
      <c r="K59" s="82" t="s">
        <v>92</v>
      </c>
      <c r="L59" s="144" t="s">
        <v>184</v>
      </c>
      <c r="M59" s="145"/>
      <c r="O59" s="82" t="s">
        <v>92</v>
      </c>
      <c r="P59" s="144" t="s">
        <v>180</v>
      </c>
      <c r="Q59" s="145"/>
      <c r="S59"/>
      <c r="T59"/>
      <c r="U59"/>
    </row>
    <row r="60" spans="1:21" ht="15.75" x14ac:dyDescent="0.3">
      <c r="A60" s="16"/>
      <c r="B60" s="41">
        <f>+B58/B48</f>
        <v>61.455555555555563</v>
      </c>
      <c r="C60" s="4" t="s">
        <v>93</v>
      </c>
      <c r="D60" s="3"/>
      <c r="E60" s="3"/>
      <c r="F60" s="3"/>
      <c r="G60" s="3"/>
      <c r="K60" s="50" t="s">
        <v>3</v>
      </c>
      <c r="L60" s="80" t="s">
        <v>185</v>
      </c>
      <c r="M60" s="81"/>
      <c r="O60" s="50" t="s">
        <v>3</v>
      </c>
      <c r="P60" s="80"/>
      <c r="Q60" s="81"/>
      <c r="S60"/>
      <c r="T60"/>
      <c r="U60"/>
    </row>
    <row r="61" spans="1:21" ht="15.75" x14ac:dyDescent="0.3">
      <c r="A61" s="3"/>
      <c r="B61" s="3"/>
      <c r="D61" s="3"/>
      <c r="E61" s="3"/>
      <c r="F61" s="3"/>
      <c r="G61" s="82" t="s">
        <v>94</v>
      </c>
      <c r="H61" s="39">
        <f>SUM(H49:H60)</f>
        <v>1645</v>
      </c>
      <c r="K61" s="50" t="s">
        <v>24</v>
      </c>
      <c r="L61" s="134" t="s">
        <v>181</v>
      </c>
      <c r="M61" s="81"/>
      <c r="O61" s="50" t="s">
        <v>24</v>
      </c>
      <c r="P61" s="80"/>
      <c r="Q61" s="81"/>
      <c r="S61"/>
      <c r="T61"/>
      <c r="U61"/>
    </row>
    <row r="62" spans="1:21" ht="15.75" x14ac:dyDescent="0.3">
      <c r="D62" s="3"/>
      <c r="E62" s="3"/>
      <c r="G62" s="5" t="s">
        <v>95</v>
      </c>
      <c r="H62" s="109">
        <v>1.5</v>
      </c>
      <c r="K62" s="50" t="s">
        <v>96</v>
      </c>
      <c r="L62" s="134"/>
      <c r="M62" s="81" t="s">
        <v>182</v>
      </c>
      <c r="O62" s="50" t="s">
        <v>96</v>
      </c>
      <c r="P62" s="80"/>
      <c r="Q62" s="81"/>
      <c r="S62"/>
      <c r="T62"/>
      <c r="U62"/>
    </row>
    <row r="63" spans="1:21" ht="15.75" x14ac:dyDescent="0.3">
      <c r="A63" s="4" t="s">
        <v>97</v>
      </c>
      <c r="B63" s="3"/>
      <c r="C63" s="3"/>
      <c r="E63" s="41">
        <f>+B74/C40</f>
        <v>86.738888888888894</v>
      </c>
      <c r="G63" s="1" t="s">
        <v>98</v>
      </c>
      <c r="H63" s="83">
        <v>1.75</v>
      </c>
      <c r="K63" s="50" t="s">
        <v>99</v>
      </c>
      <c r="L63" s="134"/>
      <c r="M63" s="81"/>
      <c r="O63" s="50" t="s">
        <v>99</v>
      </c>
      <c r="P63" s="80"/>
      <c r="Q63" s="81"/>
      <c r="S63"/>
      <c r="T63"/>
      <c r="U63"/>
    </row>
    <row r="64" spans="1:21" ht="15.75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K64" s="50" t="s">
        <v>103</v>
      </c>
      <c r="L64" s="134">
        <v>3</v>
      </c>
      <c r="M64" s="135">
        <f>+((B47*60)*2)</f>
        <v>0</v>
      </c>
      <c r="O64" s="50" t="s">
        <v>103</v>
      </c>
      <c r="P64" s="80"/>
      <c r="Q64" s="81"/>
      <c r="S64"/>
      <c r="T64"/>
      <c r="U64"/>
    </row>
    <row r="65" spans="1:21" ht="15.75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K65" s="50" t="s">
        <v>108</v>
      </c>
      <c r="L65" s="136"/>
      <c r="M65" s="81"/>
      <c r="O65" s="50" t="s">
        <v>108</v>
      </c>
      <c r="P65" s="137"/>
      <c r="Q65" s="81"/>
      <c r="S65"/>
      <c r="T65"/>
      <c r="U65"/>
    </row>
    <row r="66" spans="1:21" ht="15.75" x14ac:dyDescent="0.3">
      <c r="A66" s="74" t="s">
        <v>86</v>
      </c>
      <c r="B66" s="75">
        <f>+E35*C42</f>
        <v>2683.3333333333335</v>
      </c>
      <c r="C66" s="87"/>
      <c r="K66" s="50" t="s">
        <v>183</v>
      </c>
      <c r="L66" s="136">
        <v>54</v>
      </c>
      <c r="M66" s="138" t="s">
        <v>186</v>
      </c>
      <c r="O66" s="50" t="s">
        <v>183</v>
      </c>
      <c r="P66" s="137"/>
      <c r="Q66" s="138"/>
      <c r="S66"/>
      <c r="T66"/>
      <c r="U66"/>
    </row>
    <row r="67" spans="1:21" ht="15.75" x14ac:dyDescent="0.3">
      <c r="A67" s="74" t="s">
        <v>21</v>
      </c>
      <c r="B67" s="75">
        <f>+H61*H62</f>
        <v>2467.5</v>
      </c>
      <c r="C67" s="87"/>
      <c r="K67" s="50" t="s">
        <v>112</v>
      </c>
      <c r="L67" s="136">
        <f>+L66*L64</f>
        <v>162</v>
      </c>
      <c r="M67" s="81"/>
      <c r="O67" s="50" t="s">
        <v>112</v>
      </c>
      <c r="P67" s="137"/>
      <c r="Q67" s="81"/>
      <c r="S67"/>
      <c r="T67"/>
      <c r="U67"/>
    </row>
    <row r="68" spans="1:21" ht="15.75" x14ac:dyDescent="0.3">
      <c r="A68" s="74" t="str">
        <f>+A53</f>
        <v>Tabla de suaje</v>
      </c>
      <c r="B68" s="75">
        <f>+B53*H62</f>
        <v>1200</v>
      </c>
      <c r="C68" s="87"/>
      <c r="K68" s="50" t="s">
        <v>176</v>
      </c>
      <c r="L68" s="136">
        <f>+M28+M29</f>
        <v>270</v>
      </c>
      <c r="M68" s="81"/>
      <c r="O68" s="50"/>
      <c r="P68" s="80"/>
      <c r="Q68" s="81"/>
      <c r="S68"/>
      <c r="T68"/>
      <c r="U68"/>
    </row>
    <row r="69" spans="1:21" ht="15.75" x14ac:dyDescent="0.3">
      <c r="A69" s="74" t="str">
        <f>+A54</f>
        <v>Envio Fora</v>
      </c>
      <c r="B69" s="75">
        <f>+B54*H62</f>
        <v>1800</v>
      </c>
      <c r="C69" s="87"/>
      <c r="K69" s="50" t="s">
        <v>187</v>
      </c>
      <c r="L69" s="136">
        <f>+((2*4)*B48)*1.1</f>
        <v>1320</v>
      </c>
      <c r="M69" s="81"/>
      <c r="O69" s="50"/>
      <c r="P69" s="80"/>
      <c r="Q69" s="81"/>
      <c r="S69"/>
      <c r="T69"/>
      <c r="U69"/>
    </row>
    <row r="70" spans="1:21" ht="15.75" x14ac:dyDescent="0.3">
      <c r="A70" s="74" t="str">
        <f>+A55</f>
        <v>Imán</v>
      </c>
      <c r="B70" s="75">
        <f>+B55*H62</f>
        <v>1485.0000000000002</v>
      </c>
      <c r="C70" s="93"/>
      <c r="G70" s="90" t="s">
        <v>111</v>
      </c>
      <c r="H70" s="41">
        <f>+B60</f>
        <v>61.455555555555563</v>
      </c>
      <c r="I70" s="91">
        <f>+H70*B48</f>
        <v>9218.3333333333339</v>
      </c>
      <c r="K70" s="1" t="s">
        <v>188</v>
      </c>
      <c r="L70" s="136">
        <f>+((2*1)*B48)*1.1</f>
        <v>330</v>
      </c>
      <c r="M70" s="81"/>
      <c r="P70" s="80"/>
      <c r="Q70" s="81"/>
      <c r="S70"/>
      <c r="T70"/>
      <c r="U70"/>
    </row>
    <row r="71" spans="1:21" ht="15.75" x14ac:dyDescent="0.3">
      <c r="A71" s="74" t="str">
        <f>+A56</f>
        <v>Encuadernación</v>
      </c>
      <c r="B71" s="75">
        <f>+B56*H62</f>
        <v>2475.0000000000005</v>
      </c>
      <c r="C71" s="93"/>
      <c r="G71" s="90" t="s">
        <v>113</v>
      </c>
      <c r="H71" s="41">
        <f>+C74</f>
        <v>86.738888888888894</v>
      </c>
      <c r="I71" s="91">
        <f>+H71*B48</f>
        <v>13010.833333333334</v>
      </c>
      <c r="K71" s="50" t="s">
        <v>189</v>
      </c>
      <c r="L71" s="139">
        <f>+L70+L69</f>
        <v>1650</v>
      </c>
      <c r="M71" s="140">
        <f>+L71/B48</f>
        <v>11</v>
      </c>
      <c r="N71" s="1" t="s">
        <v>191</v>
      </c>
      <c r="P71" s="80"/>
      <c r="Q71" s="81"/>
      <c r="S71"/>
      <c r="T71"/>
      <c r="U71"/>
    </row>
    <row r="72" spans="1:21" ht="15.75" x14ac:dyDescent="0.3">
      <c r="A72" s="74" t="str">
        <f>+A57</f>
        <v>Empaque</v>
      </c>
      <c r="B72" s="75">
        <f>+B57*H62</f>
        <v>900</v>
      </c>
      <c r="C72" s="93"/>
      <c r="G72" s="95" t="s">
        <v>114</v>
      </c>
      <c r="H72" s="96">
        <f>+H71-H70</f>
        <v>25.283333333333331</v>
      </c>
      <c r="I72" s="115">
        <f>+H72*B48</f>
        <v>3792.4999999999995</v>
      </c>
      <c r="K72" s="50" t="s">
        <v>190</v>
      </c>
      <c r="L72" s="139">
        <f>+L71*1.5</f>
        <v>2475</v>
      </c>
      <c r="M72" s="140">
        <f>+L72/B48</f>
        <v>16.5</v>
      </c>
      <c r="N72" s="1" t="s">
        <v>191</v>
      </c>
      <c r="P72" s="80"/>
      <c r="Q72" s="81"/>
      <c r="S72"/>
      <c r="T72"/>
      <c r="U72"/>
    </row>
    <row r="73" spans="1:21" ht="15.75" x14ac:dyDescent="0.3">
      <c r="A73" s="74"/>
      <c r="B73" s="75"/>
      <c r="C73" s="96" t="s">
        <v>193</v>
      </c>
      <c r="D73" s="35"/>
      <c r="E73" s="35"/>
      <c r="F73" s="35" t="s">
        <v>111</v>
      </c>
      <c r="G73" s="143" t="s">
        <v>166</v>
      </c>
      <c r="H73" s="143"/>
      <c r="I73" s="118">
        <f>+(A82/100)*2.5</f>
        <v>1304.8087645833332</v>
      </c>
      <c r="L73" s="80"/>
      <c r="M73" s="81"/>
      <c r="P73" s="80"/>
      <c r="Q73" s="81"/>
      <c r="S73"/>
      <c r="T73"/>
      <c r="U73"/>
    </row>
    <row r="74" spans="1:21" ht="15.75" x14ac:dyDescent="0.3">
      <c r="A74" s="73" t="s">
        <v>90</v>
      </c>
      <c r="B74" s="78">
        <f>SUM(B65:B73)</f>
        <v>13010.833333333334</v>
      </c>
      <c r="C74" s="96">
        <f>+B74/B48</f>
        <v>86.738888888888894</v>
      </c>
      <c r="D74" s="5" t="s">
        <v>153</v>
      </c>
      <c r="F74" s="110">
        <f>+B60</f>
        <v>61.455555555555563</v>
      </c>
      <c r="G74" s="12"/>
      <c r="L74" s="80"/>
      <c r="M74" s="81"/>
      <c r="P74" s="80"/>
      <c r="Q74" s="81"/>
      <c r="S74"/>
      <c r="T74"/>
      <c r="U74"/>
    </row>
    <row r="75" spans="1:21" x14ac:dyDescent="0.3">
      <c r="C75" s="110">
        <f>+'forro guarda'!C73</f>
        <v>14.944444444444446</v>
      </c>
      <c r="D75" s="5" t="str">
        <f>+'forro guarda'!D73</f>
        <v>forro guarda</v>
      </c>
      <c r="F75" s="110">
        <f>+'forro guarda'!B60</f>
        <v>11.777777777777779</v>
      </c>
    </row>
    <row r="76" spans="1:21" x14ac:dyDescent="0.3">
      <c r="C76" s="110">
        <f>+'forro cajón EXT'!C73</f>
        <v>79.833333333333329</v>
      </c>
      <c r="D76" s="5" t="str">
        <f>+'forro cajón EXT'!D73</f>
        <v>forro cajón EXT</v>
      </c>
      <c r="E76" s="5"/>
      <c r="F76" s="110">
        <f>+'forro cajón EXT'!B60</f>
        <v>58.666666666666664</v>
      </c>
    </row>
    <row r="77" spans="1:21" x14ac:dyDescent="0.3">
      <c r="A77" s="5"/>
      <c r="C77" s="110">
        <f>+'forro cajón INT'!C73</f>
        <v>44.365933333333331</v>
      </c>
      <c r="D77" s="5" t="str">
        <f>+'forro cajón INT'!D73</f>
        <v>forro cajón INT</v>
      </c>
      <c r="E77" s="5"/>
      <c r="F77" s="110">
        <f>+'forro cajón INT'!B60</f>
        <v>35.021733333333337</v>
      </c>
      <c r="J77" s="12"/>
    </row>
    <row r="78" spans="1:21" x14ac:dyDescent="0.3">
      <c r="A78" s="5"/>
      <c r="C78" s="110">
        <f>+M72</f>
        <v>16.5</v>
      </c>
      <c r="D78" s="5" t="s">
        <v>192</v>
      </c>
      <c r="E78" s="5"/>
      <c r="F78" s="110">
        <f>+M71</f>
        <v>11</v>
      </c>
      <c r="J78" s="12"/>
    </row>
    <row r="79" spans="1:21" x14ac:dyDescent="0.3">
      <c r="A79" s="5"/>
      <c r="C79" s="110">
        <f>+'eva '!C72</f>
        <v>47.538888888888891</v>
      </c>
      <c r="D79" s="5" t="s">
        <v>198</v>
      </c>
      <c r="E79" s="5"/>
      <c r="F79" s="110">
        <f>+'eva '!B60</f>
        <v>34.388888888888886</v>
      </c>
      <c r="J79" s="12"/>
    </row>
    <row r="80" spans="1:21" x14ac:dyDescent="0.3">
      <c r="B80" s="98"/>
      <c r="C80" s="110">
        <f>+'cartón tapa'!C72</f>
        <v>19.372981666666664</v>
      </c>
      <c r="D80" s="5" t="str">
        <f>+'cartón tapa'!D72</f>
        <v>cartón tapa</v>
      </c>
      <c r="E80" s="5"/>
      <c r="F80" s="110">
        <f>+'cartón tapa'!B60</f>
        <v>16.121433333333336</v>
      </c>
    </row>
    <row r="81" spans="1:18" x14ac:dyDescent="0.3">
      <c r="C81" s="112">
        <f>+'cartón cajón '!C72</f>
        <v>38.654533333333333</v>
      </c>
      <c r="D81" s="5" t="str">
        <f>+'cartón cajón '!D72</f>
        <v>cartón cajón</v>
      </c>
      <c r="E81" s="5"/>
      <c r="F81" s="112">
        <f>+'cartón cajón '!B60</f>
        <v>32.887999999999998</v>
      </c>
    </row>
    <row r="82" spans="1:18" ht="15.75" customHeight="1" x14ac:dyDescent="0.3">
      <c r="A82" s="142">
        <f>+C82*B48</f>
        <v>52192.350583333326</v>
      </c>
      <c r="B82" s="142"/>
      <c r="C82" s="114">
        <f>SUM(C74:C81)</f>
        <v>347.94900388888885</v>
      </c>
      <c r="D82" s="5" t="s">
        <v>144</v>
      </c>
      <c r="F82" s="116">
        <f>SUM(F74:F81)</f>
        <v>261.32005555555554</v>
      </c>
      <c r="G82" s="117">
        <f>+F82*B48</f>
        <v>39198.008333333331</v>
      </c>
      <c r="I82" s="141">
        <f>+A82-G82</f>
        <v>12994.342249999994</v>
      </c>
      <c r="J82" s="141"/>
    </row>
    <row r="84" spans="1:18" x14ac:dyDescent="0.3">
      <c r="J84" s="100"/>
    </row>
    <row r="90" spans="1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  <row r="99" spans="10:18" ht="16.5" x14ac:dyDescent="0.3">
      <c r="J99" s="76"/>
      <c r="K99" s="76"/>
      <c r="L99" s="76"/>
      <c r="M99" s="76"/>
      <c r="N99" s="76"/>
      <c r="O99" s="76"/>
      <c r="P99" s="76"/>
      <c r="Q99" s="76"/>
      <c r="R99" s="76"/>
    </row>
  </sheetData>
  <mergeCells count="5">
    <mergeCell ref="I82:J82"/>
    <mergeCell ref="A82:B82"/>
    <mergeCell ref="G73:H73"/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cartón cajón </vt:lpstr>
      <vt:lpstr>cartón tapa</vt:lpstr>
      <vt:lpstr>eva </vt:lpstr>
      <vt:lpstr>forro cajón INT</vt:lpstr>
      <vt:lpstr>forro cajón EXT</vt:lpstr>
      <vt:lpstr>forro guarda</vt:lpstr>
      <vt:lpstr>forro tapa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2016-09-14T00:58:30Z</cp:lastPrinted>
  <dcterms:created xsi:type="dcterms:W3CDTF">2013-03-04T22:24:31Z</dcterms:created>
  <dcterms:modified xsi:type="dcterms:W3CDTF">2016-10-19T17:55:27Z</dcterms:modified>
</cp:coreProperties>
</file>