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firstSheet="1" activeTab="7"/>
  </bookViews>
  <sheets>
    <sheet name="Desarrollo" sheetId="45" r:id="rId1"/>
    <sheet name="cartón cajón " sheetId="39" r:id="rId2"/>
    <sheet name="cartón cartera" sheetId="40" r:id="rId3"/>
    <sheet name="eva " sheetId="44" r:id="rId4"/>
    <sheet name="forro cajón INT" sheetId="34" r:id="rId5"/>
    <sheet name="forro cajón EXT" sheetId="42" r:id="rId6"/>
    <sheet name="forro guarda" sheetId="43" r:id="rId7"/>
    <sheet name="forro tapa final" sheetId="38" r:id="rId8"/>
  </sheets>
  <calcPr calcId="145621"/>
</workbook>
</file>

<file path=xl/calcChain.xml><?xml version="1.0" encoding="utf-8"?>
<calcChain xmlns="http://schemas.openxmlformats.org/spreadsheetml/2006/main">
  <c r="B48" i="39" l="1"/>
  <c r="C93" i="38"/>
  <c r="C92" i="38"/>
  <c r="C91" i="38"/>
  <c r="C90" i="38"/>
  <c r="C86" i="38"/>
  <c r="B89" i="38"/>
  <c r="B88" i="38"/>
  <c r="B86" i="38"/>
  <c r="B87" i="38" s="1"/>
  <c r="A92" i="38"/>
  <c r="A90" i="38"/>
  <c r="A89" i="38"/>
  <c r="A88" i="38"/>
  <c r="A87" i="38"/>
  <c r="A86" i="38"/>
  <c r="E93" i="38"/>
  <c r="E91" i="38"/>
  <c r="E90" i="38"/>
  <c r="C87" i="38"/>
  <c r="C88" i="38" s="1"/>
  <c r="E86" i="38"/>
  <c r="C89" i="38" l="1"/>
  <c r="E87" i="38"/>
  <c r="H16" i="43" l="1"/>
  <c r="F16" i="43"/>
  <c r="H53" i="42"/>
  <c r="H54" i="42"/>
  <c r="E30" i="40"/>
  <c r="E30" i="39"/>
  <c r="C82" i="45" l="1"/>
  <c r="C75" i="45"/>
  <c r="B58" i="45"/>
  <c r="F57" i="45"/>
  <c r="E57" i="45"/>
  <c r="D57" i="45"/>
  <c r="F54" i="45"/>
  <c r="G61" i="45" s="1"/>
  <c r="D14" i="45"/>
  <c r="E13" i="45"/>
  <c r="G14" i="45"/>
  <c r="C9" i="39"/>
  <c r="E82" i="45" l="1"/>
  <c r="H67" i="45"/>
  <c r="E75" i="45"/>
  <c r="G87" i="45"/>
  <c r="H84" i="45"/>
  <c r="G80" i="45"/>
  <c r="H77" i="45"/>
  <c r="G73" i="45"/>
  <c r="H70" i="45"/>
  <c r="C85" i="45"/>
  <c r="E85" i="45"/>
  <c r="C71" i="45"/>
  <c r="G43" i="45"/>
  <c r="H41" i="45"/>
  <c r="G36" i="45"/>
  <c r="H34" i="45"/>
  <c r="G29" i="45"/>
  <c r="H27" i="45"/>
  <c r="E25" i="45"/>
  <c r="G24" i="45"/>
  <c r="D24" i="45"/>
  <c r="H19" i="45"/>
  <c r="E39" i="45" s="1"/>
  <c r="E42" i="45" s="1"/>
  <c r="C19" i="45"/>
  <c r="B15" i="45"/>
  <c r="C28" i="45" s="1"/>
  <c r="C39" i="45" l="1"/>
  <c r="C42" i="45" s="1"/>
  <c r="C43" i="45" s="1"/>
  <c r="C44" i="45"/>
  <c r="C73" i="45"/>
  <c r="C72" i="45"/>
  <c r="E87" i="45"/>
  <c r="E86" i="45"/>
  <c r="C29" i="45"/>
  <c r="C30" i="45"/>
  <c r="E44" i="45"/>
  <c r="E43" i="45"/>
  <c r="C87" i="45"/>
  <c r="C86" i="45"/>
  <c r="C32" i="45"/>
  <c r="C35" i="45" s="1"/>
  <c r="C78" i="45"/>
  <c r="H24" i="45"/>
  <c r="E28" i="45" s="1"/>
  <c r="E32" i="45"/>
  <c r="E35" i="45" s="1"/>
  <c r="E71" i="45"/>
  <c r="E78" i="45"/>
  <c r="E26" i="34"/>
  <c r="E27" i="34" s="1"/>
  <c r="C26" i="34"/>
  <c r="C27" i="34" s="1"/>
  <c r="E26" i="43"/>
  <c r="E27" i="43" s="1"/>
  <c r="C26" i="43"/>
  <c r="C27" i="43" s="1"/>
  <c r="E80" i="45" l="1"/>
  <c r="E79" i="45"/>
  <c r="E37" i="45"/>
  <c r="E36" i="45"/>
  <c r="C80" i="45"/>
  <c r="C79" i="45"/>
  <c r="E73" i="45"/>
  <c r="E72" i="45"/>
  <c r="E30" i="45"/>
  <c r="E29" i="45"/>
  <c r="C36" i="45"/>
  <c r="C37" i="45"/>
  <c r="B48" i="38"/>
  <c r="B48" i="43"/>
  <c r="B48" i="42"/>
  <c r="B48" i="34"/>
  <c r="C9" i="38"/>
  <c r="C9" i="43"/>
  <c r="C9" i="42"/>
  <c r="C9" i="34"/>
  <c r="C9" i="44"/>
  <c r="C9" i="40"/>
  <c r="H55" i="44" l="1"/>
  <c r="H52" i="44"/>
  <c r="H51" i="44"/>
  <c r="H50" i="44"/>
  <c r="A67" i="44"/>
  <c r="B66" i="44"/>
  <c r="A66" i="44"/>
  <c r="G54" i="44" l="1"/>
  <c r="H54" i="44" s="1"/>
  <c r="G53" i="44"/>
  <c r="H53" i="44" s="1"/>
  <c r="B68" i="44"/>
  <c r="A68" i="44"/>
  <c r="H58" i="44"/>
  <c r="H57" i="44"/>
  <c r="H56" i="44"/>
  <c r="H49" i="44"/>
  <c r="H59" i="44" s="1"/>
  <c r="E31" i="44"/>
  <c r="E32" i="44" s="1"/>
  <c r="E34" i="44" s="1"/>
  <c r="E26" i="44"/>
  <c r="E27" i="44" s="1"/>
  <c r="C26" i="44"/>
  <c r="H26" i="44" s="1"/>
  <c r="H25" i="44"/>
  <c r="H27" i="44" s="1"/>
  <c r="F25" i="44"/>
  <c r="B54" i="38"/>
  <c r="H16" i="42"/>
  <c r="E26" i="42" s="1"/>
  <c r="E27" i="42" s="1"/>
  <c r="F16" i="42"/>
  <c r="C26" i="42" s="1"/>
  <c r="C27" i="42" s="1"/>
  <c r="H16" i="38"/>
  <c r="E26" i="38" s="1"/>
  <c r="E27" i="38" s="1"/>
  <c r="F16" i="38"/>
  <c r="C26" i="38" s="1"/>
  <c r="C27" i="38" s="1"/>
  <c r="F26" i="44" l="1"/>
  <c r="F27" i="44" s="1"/>
  <c r="E35" i="44"/>
  <c r="C27" i="44"/>
  <c r="D80" i="38" l="1"/>
  <c r="D79" i="38"/>
  <c r="A91" i="38" s="1"/>
  <c r="D77" i="38"/>
  <c r="D76" i="38"/>
  <c r="D75" i="38"/>
  <c r="F26" i="38"/>
  <c r="H26" i="38"/>
  <c r="H25" i="38"/>
  <c r="F25" i="38"/>
  <c r="A69" i="43"/>
  <c r="B68" i="43"/>
  <c r="A68" i="43"/>
  <c r="B67" i="43"/>
  <c r="A67" i="43"/>
  <c r="B66" i="43"/>
  <c r="A66" i="43"/>
  <c r="H58" i="43"/>
  <c r="H57" i="43"/>
  <c r="H56" i="43"/>
  <c r="B69" i="43"/>
  <c r="H55" i="43"/>
  <c r="H54" i="43"/>
  <c r="H52" i="43"/>
  <c r="H51" i="43"/>
  <c r="H50" i="43"/>
  <c r="H49" i="43"/>
  <c r="C40" i="43"/>
  <c r="G43" i="43" s="1"/>
  <c r="E31" i="43"/>
  <c r="E32" i="43" s="1"/>
  <c r="E34" i="43" s="1"/>
  <c r="E35" i="43" s="1"/>
  <c r="F26" i="43"/>
  <c r="H25" i="43"/>
  <c r="F25" i="43"/>
  <c r="B56" i="42"/>
  <c r="B70" i="42" s="1"/>
  <c r="H58" i="42"/>
  <c r="H57" i="42"/>
  <c r="H56" i="42"/>
  <c r="H55" i="42"/>
  <c r="H52" i="42"/>
  <c r="H51" i="42"/>
  <c r="H50" i="42"/>
  <c r="H49" i="42"/>
  <c r="H59" i="42" s="1"/>
  <c r="E31" i="42"/>
  <c r="E32" i="42" s="1"/>
  <c r="E34" i="42" s="1"/>
  <c r="E35" i="42" s="1"/>
  <c r="H25" i="42"/>
  <c r="F25" i="42"/>
  <c r="B80" i="34"/>
  <c r="H52" i="40"/>
  <c r="F27" i="38" l="1"/>
  <c r="C41" i="43"/>
  <c r="H27" i="38"/>
  <c r="H26" i="43"/>
  <c r="H27" i="43" s="1"/>
  <c r="F27" i="43"/>
  <c r="G44" i="43"/>
  <c r="B73" i="38"/>
  <c r="B55" i="38"/>
  <c r="B70" i="38" s="1"/>
  <c r="B69" i="38"/>
  <c r="C42" i="43" l="1"/>
  <c r="C43" i="43" s="1"/>
  <c r="G53" i="43"/>
  <c r="H53" i="43" s="1"/>
  <c r="H59" i="43" s="1"/>
  <c r="C46" i="43"/>
  <c r="B50" i="43"/>
  <c r="B64" i="43" l="1"/>
  <c r="B68" i="38"/>
  <c r="C40" i="34"/>
  <c r="C41" i="34" s="1"/>
  <c r="A80" i="34" s="1"/>
  <c r="C40" i="42"/>
  <c r="C41" i="42" s="1"/>
  <c r="C40" i="38"/>
  <c r="C41" i="38" l="1"/>
  <c r="G43" i="38"/>
  <c r="C42" i="38"/>
  <c r="C43" i="38" s="1"/>
  <c r="C42" i="42"/>
  <c r="C42" i="34"/>
  <c r="A77" i="34"/>
  <c r="A70" i="42"/>
  <c r="B69" i="42"/>
  <c r="A69" i="42"/>
  <c r="B68" i="42"/>
  <c r="A68" i="42"/>
  <c r="B67" i="42"/>
  <c r="A67" i="42"/>
  <c r="G43" i="42"/>
  <c r="H26" i="42"/>
  <c r="B69" i="34"/>
  <c r="B76" i="34"/>
  <c r="B79" i="34" s="1"/>
  <c r="A76" i="34"/>
  <c r="A79" i="34" s="1"/>
  <c r="C43" i="34" l="1"/>
  <c r="D89" i="38"/>
  <c r="E89" i="38" s="1"/>
  <c r="C43" i="42"/>
  <c r="D88" i="38"/>
  <c r="E88" i="38" s="1"/>
  <c r="H27" i="42"/>
  <c r="G44" i="42"/>
  <c r="F26" i="42"/>
  <c r="F27" i="42" s="1"/>
  <c r="B50" i="42"/>
  <c r="B65" i="42" l="1"/>
  <c r="C46" i="42"/>
  <c r="H50" i="34" l="1"/>
  <c r="G43" i="34"/>
  <c r="B48" i="40"/>
  <c r="C49" i="44" s="1"/>
  <c r="H50" i="38"/>
  <c r="H58" i="38"/>
  <c r="H56" i="38"/>
  <c r="B66" i="34"/>
  <c r="E31" i="34"/>
  <c r="E32" i="34" s="1"/>
  <c r="E34" i="34" s="1"/>
  <c r="E35" i="34" s="1"/>
  <c r="H49" i="34"/>
  <c r="H52" i="34"/>
  <c r="H58" i="34"/>
  <c r="C40" i="39"/>
  <c r="C41" i="39" s="1"/>
  <c r="G44" i="39" s="1"/>
  <c r="E31" i="38"/>
  <c r="E32" i="38" s="1"/>
  <c r="E34" i="38" s="1"/>
  <c r="E35" i="38" s="1"/>
  <c r="H49" i="38"/>
  <c r="H55" i="38"/>
  <c r="H51" i="38"/>
  <c r="H52" i="38"/>
  <c r="H53" i="38"/>
  <c r="H54" i="38"/>
  <c r="H57" i="38"/>
  <c r="H59" i="38"/>
  <c r="B72" i="38"/>
  <c r="A72" i="38"/>
  <c r="A70" i="38"/>
  <c r="A69" i="38"/>
  <c r="A73" i="38"/>
  <c r="A68" i="38"/>
  <c r="A66" i="34"/>
  <c r="E31" i="40"/>
  <c r="E32" i="40" s="1"/>
  <c r="E34" i="40" s="1"/>
  <c r="E35" i="40" s="1"/>
  <c r="H49" i="40"/>
  <c r="H50" i="40"/>
  <c r="H51" i="40"/>
  <c r="H53" i="40"/>
  <c r="H54" i="40"/>
  <c r="H55" i="40"/>
  <c r="H56" i="40"/>
  <c r="H57" i="40"/>
  <c r="H58" i="40"/>
  <c r="B66" i="40"/>
  <c r="B67" i="40"/>
  <c r="B68" i="40"/>
  <c r="A68" i="40"/>
  <c r="A67" i="40"/>
  <c r="A66" i="40"/>
  <c r="H25" i="40"/>
  <c r="C26" i="40"/>
  <c r="H26" i="40" s="1"/>
  <c r="H27" i="40" s="1"/>
  <c r="F25" i="40"/>
  <c r="E26" i="40"/>
  <c r="E27" i="40" s="1"/>
  <c r="E31" i="39"/>
  <c r="E32" i="39" s="1"/>
  <c r="E34" i="39" s="1"/>
  <c r="E35" i="39" s="1"/>
  <c r="H49" i="39"/>
  <c r="H50" i="39"/>
  <c r="H51" i="39"/>
  <c r="H52" i="39"/>
  <c r="H53" i="39"/>
  <c r="H54" i="39"/>
  <c r="H55" i="39"/>
  <c r="H56" i="39"/>
  <c r="H57" i="39"/>
  <c r="H58" i="39"/>
  <c r="B66" i="39"/>
  <c r="B67" i="39"/>
  <c r="B68" i="39"/>
  <c r="A68" i="39"/>
  <c r="A67" i="39"/>
  <c r="A66" i="39"/>
  <c r="H25" i="39"/>
  <c r="C26" i="39"/>
  <c r="H26" i="39" s="1"/>
  <c r="F25" i="39"/>
  <c r="E26" i="39"/>
  <c r="F26" i="39" s="1"/>
  <c r="H51" i="34"/>
  <c r="H54" i="34"/>
  <c r="H55" i="34"/>
  <c r="H56" i="34"/>
  <c r="H57" i="34"/>
  <c r="B67" i="34"/>
  <c r="B68" i="34"/>
  <c r="A69" i="34"/>
  <c r="A68" i="34"/>
  <c r="A67" i="34"/>
  <c r="H25" i="34"/>
  <c r="H26" i="34"/>
  <c r="F25" i="34"/>
  <c r="H59" i="39" l="1"/>
  <c r="H27" i="39"/>
  <c r="H59" i="40"/>
  <c r="C40" i="40"/>
  <c r="C41" i="40" s="1"/>
  <c r="C42" i="40" s="1"/>
  <c r="C48" i="44"/>
  <c r="B48" i="44" s="1"/>
  <c r="E27" i="39"/>
  <c r="F27" i="39"/>
  <c r="C27" i="39"/>
  <c r="G43" i="39"/>
  <c r="G43" i="40"/>
  <c r="F26" i="40"/>
  <c r="F27" i="40" s="1"/>
  <c r="C27" i="40"/>
  <c r="H61" i="38"/>
  <c r="G44" i="38"/>
  <c r="C80" i="34"/>
  <c r="E80" i="34" s="1"/>
  <c r="G53" i="34" s="1"/>
  <c r="H53" i="34" s="1"/>
  <c r="H59" i="34" s="1"/>
  <c r="C77" i="34"/>
  <c r="E77" i="34" s="1"/>
  <c r="G44" i="34"/>
  <c r="F26" i="34"/>
  <c r="F27" i="34" s="1"/>
  <c r="H27" i="34"/>
  <c r="C42" i="39"/>
  <c r="D92" i="38" s="1"/>
  <c r="E92" i="38" s="1"/>
  <c r="E97" i="38" s="1"/>
  <c r="G44" i="40" l="1"/>
  <c r="C40" i="44"/>
  <c r="B54" i="44"/>
  <c r="B67" i="44" s="1"/>
  <c r="B67" i="38"/>
  <c r="B51" i="38"/>
  <c r="B50" i="38"/>
  <c r="C46" i="38"/>
  <c r="B66" i="38"/>
  <c r="C46" i="34"/>
  <c r="B64" i="34"/>
  <c r="B50" i="34"/>
  <c r="B64" i="40"/>
  <c r="B50" i="40"/>
  <c r="C46" i="40"/>
  <c r="B50" i="39"/>
  <c r="C46" i="39"/>
  <c r="B64" i="39"/>
  <c r="G43" i="44" l="1"/>
  <c r="C41" i="44"/>
  <c r="B74" i="38"/>
  <c r="B58" i="38"/>
  <c r="B60" i="38" s="1"/>
  <c r="F74" i="38" s="1"/>
  <c r="C42" i="44" l="1"/>
  <c r="G44" i="44"/>
  <c r="C74" i="38"/>
  <c r="H71" i="38" s="1"/>
  <c r="I52" i="38"/>
  <c r="H70" i="38"/>
  <c r="I70" i="38" s="1"/>
  <c r="D65" i="38"/>
  <c r="E63" i="38"/>
  <c r="B50" i="44" l="1"/>
  <c r="C46" i="44"/>
  <c r="B64" i="44"/>
  <c r="H72" i="38"/>
  <c r="I72" i="38" s="1"/>
  <c r="I71" i="38"/>
  <c r="B51" i="44" l="1"/>
  <c r="B58" i="44" s="1"/>
  <c r="B59" i="44" s="1"/>
  <c r="B65" i="44"/>
  <c r="B70" i="44"/>
  <c r="D63" i="44" s="1"/>
  <c r="F78" i="38" l="1"/>
  <c r="G68" i="44"/>
  <c r="H68" i="44" s="1"/>
  <c r="C70" i="44"/>
  <c r="I52" i="44"/>
  <c r="G69" i="44" l="1"/>
  <c r="H69" i="44" s="1"/>
  <c r="C78" i="38"/>
  <c r="G70" i="44" l="1"/>
  <c r="H70" i="44" s="1"/>
  <c r="B51" i="40"/>
  <c r="B58" i="40" s="1"/>
  <c r="B59" i="40" s="1"/>
  <c r="B65" i="40"/>
  <c r="B70" i="40" s="1"/>
  <c r="F79" i="38" l="1"/>
  <c r="G68" i="40"/>
  <c r="H68" i="40" s="1"/>
  <c r="I52" i="40"/>
  <c r="C70" i="40"/>
  <c r="G69" i="40" l="1"/>
  <c r="H69" i="40" s="1"/>
  <c r="C79" i="38"/>
  <c r="G70" i="40" l="1"/>
  <c r="H70" i="40" s="1"/>
  <c r="B51" i="39"/>
  <c r="B65" i="39"/>
  <c r="B70" i="39" s="1"/>
  <c r="B58" i="39" l="1"/>
  <c r="B59" i="39" s="1"/>
  <c r="I52" i="39"/>
  <c r="C70" i="39"/>
  <c r="G68" i="39" l="1"/>
  <c r="H68" i="39" s="1"/>
  <c r="F80" i="38"/>
  <c r="G69" i="39"/>
  <c r="C80" i="38"/>
  <c r="H69" i="39" l="1"/>
  <c r="G70" i="39"/>
  <c r="H70" i="39" s="1"/>
  <c r="B65" i="34"/>
  <c r="B71" i="34" s="1"/>
  <c r="B51" i="34"/>
  <c r="B58" i="34"/>
  <c r="B59" i="34" s="1"/>
  <c r="G69" i="34" l="1"/>
  <c r="H69" i="34" s="1"/>
  <c r="F77" i="38"/>
  <c r="C71" i="34"/>
  <c r="I52" i="34"/>
  <c r="G70" i="34" l="1"/>
  <c r="C77" i="38"/>
  <c r="H70" i="34" l="1"/>
  <c r="G71" i="34"/>
  <c r="H71" i="34" s="1"/>
  <c r="B51" i="42"/>
  <c r="B58" i="42"/>
  <c r="B59" i="42" s="1"/>
  <c r="B66" i="42"/>
  <c r="B72" i="42" s="1"/>
  <c r="G70" i="42" l="1"/>
  <c r="H70" i="42" s="1"/>
  <c r="F76" i="38"/>
  <c r="I52" i="42"/>
  <c r="C72" i="42"/>
  <c r="G71" i="42" l="1"/>
  <c r="C76" i="38"/>
  <c r="H71" i="42" l="1"/>
  <c r="G72" i="42"/>
  <c r="H72" i="42" s="1"/>
  <c r="B65" i="43"/>
  <c r="B71" i="43" s="1"/>
  <c r="B51" i="43"/>
  <c r="B58" i="43" s="1"/>
  <c r="B59" i="43" s="1"/>
  <c r="G69" i="43" l="1"/>
  <c r="H69" i="43" s="1"/>
  <c r="F75" i="38"/>
  <c r="F81" i="38" s="1"/>
  <c r="G81" i="38" s="1"/>
  <c r="I52" i="43"/>
  <c r="C71" i="43"/>
  <c r="G70" i="43" l="1"/>
  <c r="C75" i="38"/>
  <c r="C81" i="38" s="1"/>
  <c r="A81" i="38" s="1"/>
  <c r="I73" i="38" l="1"/>
  <c r="I81" i="38"/>
  <c r="H70" i="43"/>
  <c r="G71" i="43"/>
  <c r="H71" i="43" s="1"/>
</calcChain>
</file>

<file path=xl/sharedStrings.xml><?xml version="1.0" encoding="utf-8"?>
<sst xmlns="http://schemas.openxmlformats.org/spreadsheetml/2006/main" count="791" uniqueCount="177">
  <si>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</si>
  <si>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</si>
  <si>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</si>
  <si>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</si>
  <si>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</si>
  <si>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</si>
  <si>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</si>
  <si>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</si>
  <si>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</si>
  <si>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</si>
  <si>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</si>
  <si>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</si>
  <si>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</si>
  <si>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</si>
  <si>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</si>
  <si>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</si>
  <si>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</si>
  <si>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</si>
  <si>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</si>
  <si>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</si>
  <si>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</si>
  <si>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</si>
  <si>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</si>
  <si>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</si>
  <si>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</si>
  <si>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</si>
  <si>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</si>
  <si>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</si>
  <si>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</si>
  <si>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</si>
  <si>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</si>
  <si>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</si>
  <si>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</si>
  <si>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</si>
  <si>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</si>
  <si>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</si>
  <si>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</si>
  <si>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</si>
  <si>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</si>
  <si>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</si>
  <si>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</si>
  <si>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</si>
  <si>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</si>
  <si>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</si>
  <si>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</si>
  <si>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</si>
  <si>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</si>
  <si>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</si>
  <si>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</si>
  <si>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</si>
  <si>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</si>
  <si>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</si>
  <si>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</si>
  <si>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</si>
  <si>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</si>
  <si>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</si>
  <si>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</si>
  <si>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</si>
  <si>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</si>
  <si>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</si>
  <si>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</si>
  <si>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</si>
  <si>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</si>
  <si>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</si>
  <si>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</si>
  <si>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Costo</t>
  </si>
  <si>
    <t>Precio final</t>
  </si>
  <si>
    <t>Utilidad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</si>
  <si>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</si>
  <si>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</si>
  <si>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</si>
  <si>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</si>
  <si>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</si>
  <si>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</si>
  <si>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</si>
  <si>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</si>
  <si>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</si>
  <si>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</si>
  <si>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</si>
  <si>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</si>
  <si>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</si>
  <si>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</si>
  <si>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</si>
  <si>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</si>
  <si>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</si>
  <si>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</si>
  <si>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</si>
  <si>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#5</t>
  </si>
  <si>
    <t>Placas HS</t>
  </si>
  <si>
    <t>Arreglo HS</t>
  </si>
  <si>
    <t>Encuadernación</t>
  </si>
  <si>
    <t>Imán</t>
  </si>
  <si>
    <t xml:space="preserve">tapa con imán para cierre </t>
  </si>
  <si>
    <t>corte</t>
  </si>
  <si>
    <t>TOTAL</t>
  </si>
  <si>
    <t>Area</t>
  </si>
  <si>
    <t>area + cantidad de hojas</t>
  </si>
  <si>
    <t>arreglo</t>
  </si>
  <si>
    <t>total a pagar</t>
  </si>
  <si>
    <t>Cartón Gris</t>
  </si>
  <si>
    <t xml:space="preserve">forrado en papel importación </t>
  </si>
  <si>
    <t>Rainbow</t>
  </si>
  <si>
    <t>empalme</t>
  </si>
  <si>
    <t>cartón cajón</t>
  </si>
  <si>
    <t>forro cajón INT</t>
  </si>
  <si>
    <t>Arreglo</t>
  </si>
  <si>
    <t>Empaque</t>
  </si>
  <si>
    <t>forro cajón EXT</t>
  </si>
  <si>
    <t>Comisiones</t>
  </si>
  <si>
    <t>Suajado</t>
  </si>
  <si>
    <t>Negro</t>
  </si>
  <si>
    <t>Colocado</t>
  </si>
  <si>
    <t>Venta</t>
  </si>
  <si>
    <t>Vinos Wagner</t>
  </si>
  <si>
    <t>Cartera</t>
  </si>
  <si>
    <t>impreso a 1 tinta serigrafía  +</t>
  </si>
  <si>
    <t xml:space="preserve">eva para sujetar botellas </t>
  </si>
  <si>
    <t>Eva</t>
  </si>
  <si>
    <t>Negra 12 mm</t>
  </si>
  <si>
    <t>eva</t>
  </si>
  <si>
    <t>Envio</t>
  </si>
  <si>
    <t>Villatoro</t>
  </si>
  <si>
    <t>Fecha:</t>
  </si>
  <si>
    <t>Cliente:</t>
  </si>
  <si>
    <t>Proyecto:</t>
  </si>
  <si>
    <t>Cantidad:</t>
  </si>
  <si>
    <t>piezas</t>
  </si>
  <si>
    <t>merma</t>
  </si>
  <si>
    <t>CAJÓN</t>
  </si>
  <si>
    <t>Medida Cajón</t>
  </si>
  <si>
    <t>Horizontal</t>
  </si>
  <si>
    <t>Vertical</t>
  </si>
  <si>
    <t>Fondo</t>
  </si>
  <si>
    <t>TT Horizontal</t>
  </si>
  <si>
    <t>TT Vertical</t>
  </si>
  <si>
    <t>CARTÓN</t>
  </si>
  <si>
    <t>TT Pliegos</t>
  </si>
  <si>
    <t>Empalme Interior</t>
  </si>
  <si>
    <t>Empalme Exterior</t>
  </si>
  <si>
    <t>Medida Tapa</t>
  </si>
  <si>
    <t xml:space="preserve">Cartón </t>
  </si>
  <si>
    <t>06 de diciembre de 2016.</t>
  </si>
  <si>
    <t>Botella Magnum</t>
  </si>
  <si>
    <t>Rainbow/ Villatoro</t>
  </si>
  <si>
    <t>Lado 1</t>
  </si>
  <si>
    <t>Frente</t>
  </si>
  <si>
    <t>Lado 2</t>
  </si>
  <si>
    <t>Altura</t>
  </si>
  <si>
    <t>Guarda Interior</t>
  </si>
  <si>
    <t>#4</t>
  </si>
  <si>
    <t>tamaño extendido 33 X 58.2 cm.</t>
  </si>
  <si>
    <t>tamaño extendido 33.5 X 36.7 cm.</t>
  </si>
  <si>
    <t>tamaño extendido 11  X 11 cm.</t>
  </si>
  <si>
    <t>tamaño 11 X 36.7 X 11 cm.</t>
  </si>
  <si>
    <t xml:space="preserve">mínimo </t>
  </si>
  <si>
    <t>EMPALME</t>
  </si>
  <si>
    <t>LAMINADO</t>
  </si>
  <si>
    <t>LAMINADOS/ EMPALMES/ UV</t>
  </si>
  <si>
    <t>500 piezas siempre de sobrante para correr</t>
  </si>
  <si>
    <t>Caja Botella Almeja Magnum</t>
  </si>
  <si>
    <t>Arreglo Suajado</t>
  </si>
  <si>
    <t>Costo procesos</t>
  </si>
  <si>
    <t>Porcentaje 1</t>
  </si>
  <si>
    <t>Porcentaje 2</t>
  </si>
  <si>
    <t>Porcentaje 3</t>
  </si>
  <si>
    <t>URGENCIA</t>
  </si>
  <si>
    <t>tamaño</t>
  </si>
  <si>
    <t>forro cartera final</t>
  </si>
  <si>
    <t>forro guarda cartera</t>
  </si>
  <si>
    <t>Material</t>
  </si>
  <si>
    <t>$ compra dcto</t>
  </si>
  <si>
    <t>Pliegos</t>
  </si>
  <si>
    <t>TT</t>
  </si>
  <si>
    <t>Gris #4</t>
  </si>
  <si>
    <t>Tablas</t>
  </si>
  <si>
    <t>cartón cartera</t>
  </si>
  <si>
    <t>.12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</si>
</sst>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17" applyNumberFormat="0" applyAlignment="0" applyProtection="0"/>
    <xf numFmtId="0" fontId="15" fillId="5" borderId="18" applyNumberFormat="0" applyAlignment="0" applyProtection="0"/>
    <xf numFmtId="0" fontId="16" fillId="6" borderId="0" applyNumberFormat="0" applyBorder="0" applyAlignment="0" applyProtection="0"/>
    <xf numFmtId="0" fontId="17" fillId="0" borderId="19" applyNumberFormat="0" applyFill="0" applyAlignment="0" applyProtection="0"/>
    <xf numFmtId="0" fontId="18" fillId="0" borderId="20" applyNumberFormat="0" applyFill="0" applyAlignment="0" applyProtection="0"/>
    <xf numFmtId="0" fontId="19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7" borderId="22" applyNumberFormat="0" applyFont="0" applyAlignment="0" applyProtection="0"/>
  </cellStyleXfs>
  <cellXfs count="1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8" borderId="0" xfId="1" applyFont="1" applyFill="1"/>
    <xf numFmtId="44" fontId="2" fillId="0" borderId="0" xfId="1" applyFont="1" applyAlignment="1">
      <alignment horizontal="center"/>
    </xf>
    <xf numFmtId="0" fontId="25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6" fillId="0" borderId="0" xfId="0" applyFont="1"/>
    <xf numFmtId="0" fontId="25" fillId="0" borderId="0" xfId="0" applyFont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44" fontId="10" fillId="0" borderId="0" xfId="1" applyFont="1"/>
    <xf numFmtId="44" fontId="25" fillId="0" borderId="0" xfId="1" applyFont="1"/>
    <xf numFmtId="2" fontId="10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24" fillId="8" borderId="0" xfId="0" applyNumberFormat="1" applyFont="1" applyFill="1" applyBorder="1" applyAlignment="1">
      <alignment horizontal="center"/>
    </xf>
    <xf numFmtId="44" fontId="2" fillId="0" borderId="0" xfId="1" applyFont="1" applyBorder="1"/>
    <xf numFmtId="0" fontId="6" fillId="0" borderId="5" xfId="0" applyFont="1" applyBorder="1"/>
    <xf numFmtId="2" fontId="4" fillId="0" borderId="9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44" fontId="28" fillId="0" borderId="27" xfId="0" applyNumberFormat="1" applyFont="1" applyBorder="1" applyAlignment="1">
      <alignment horizontal="center"/>
    </xf>
    <xf numFmtId="1" fontId="28" fillId="0" borderId="27" xfId="0" applyNumberFormat="1" applyFont="1" applyBorder="1" applyAlignment="1">
      <alignment horizontal="center"/>
    </xf>
    <xf numFmtId="44" fontId="28" fillId="0" borderId="28" xfId="0" applyNumberFormat="1" applyFont="1" applyBorder="1" applyAlignment="1">
      <alignment horizontal="center"/>
    </xf>
    <xf numFmtId="0" fontId="28" fillId="0" borderId="11" xfId="0" applyFont="1" applyBorder="1" applyAlignment="1">
      <alignment horizontal="right"/>
    </xf>
    <xf numFmtId="0" fontId="28" fillId="0" borderId="12" xfId="0" applyFont="1" applyBorder="1" applyAlignment="1">
      <alignment horizontal="left"/>
    </xf>
    <xf numFmtId="44" fontId="28" fillId="0" borderId="12" xfId="0" applyNumberFormat="1" applyFont="1" applyBorder="1" applyAlignment="1">
      <alignment horizontal="center"/>
    </xf>
    <xf numFmtId="1" fontId="28" fillId="0" borderId="12" xfId="0" applyNumberFormat="1" applyFont="1" applyBorder="1" applyAlignment="1">
      <alignment horizontal="center"/>
    </xf>
    <xf numFmtId="44" fontId="28" fillId="0" borderId="13" xfId="0" applyNumberFormat="1" applyFont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27" fillId="0" borderId="29" xfId="0" applyFont="1" applyBorder="1"/>
    <xf numFmtId="44" fontId="27" fillId="0" borderId="30" xfId="0" applyNumberFormat="1" applyFont="1" applyBorder="1"/>
    <xf numFmtId="1" fontId="28" fillId="0" borderId="27" xfId="0" applyNumberFormat="1" applyFont="1" applyBorder="1" applyAlignment="1">
      <alignment horizontal="left"/>
    </xf>
    <xf numFmtId="0" fontId="28" fillId="0" borderId="26" xfId="0" applyFont="1" applyBorder="1" applyAlignment="1">
      <alignment horizontal="right" wrapText="1"/>
    </xf>
    <xf numFmtId="0" fontId="28" fillId="0" borderId="11" xfId="0" applyFont="1" applyBorder="1" applyAlignment="1">
      <alignment horizontal="right" wrapText="1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148829</xdr:colOff>
      <xdr:row>13</xdr:row>
      <xdr:rowOff>208359</xdr:rowOff>
    </xdr:from>
    <xdr:to>
      <xdr:col>3</xdr:col>
      <xdr:colOff>714375</xdr:colOff>
      <xdr:row>22</xdr:row>
      <xdr:rowOff>168671</xdr:rowOff>
    </xdr:to>
    <xdr:sp macro="" textlink="">
      <xdr:nvSpPr>
        <xdr:cNvPr id="4" name="3 Rectángulo"/>
        <xdr:cNvSpPr/>
      </xdr:nvSpPr>
      <xdr:spPr>
        <a:xfrm>
          <a:off x="2659063" y="2966640"/>
          <a:ext cx="565546" cy="18355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724297</xdr:colOff>
      <xdr:row>14</xdr:row>
      <xdr:rowOff>19844</xdr:rowOff>
    </xdr:from>
    <xdr:to>
      <xdr:col>5</xdr:col>
      <xdr:colOff>228203</xdr:colOff>
      <xdr:row>22</xdr:row>
      <xdr:rowOff>168672</xdr:rowOff>
    </xdr:to>
    <xdr:sp macro="" textlink="">
      <xdr:nvSpPr>
        <xdr:cNvPr id="17" name="16 Rectángulo"/>
        <xdr:cNvSpPr/>
      </xdr:nvSpPr>
      <xdr:spPr>
        <a:xfrm>
          <a:off x="3234531" y="2986485"/>
          <a:ext cx="1031875" cy="18157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714375</xdr:colOff>
      <xdr:row>12</xdr:row>
      <xdr:rowOff>188516</xdr:rowOff>
    </xdr:from>
    <xdr:to>
      <xdr:col>5</xdr:col>
      <xdr:colOff>218281</xdr:colOff>
      <xdr:row>13</xdr:row>
      <xdr:rowOff>198438</xdr:rowOff>
    </xdr:to>
    <xdr:sp macro="" textlink="">
      <xdr:nvSpPr>
        <xdr:cNvPr id="20" name="19 Rectángulo"/>
        <xdr:cNvSpPr/>
      </xdr:nvSpPr>
      <xdr:spPr>
        <a:xfrm>
          <a:off x="3224609" y="2738438"/>
          <a:ext cx="1031875" cy="2182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734219</xdr:colOff>
      <xdr:row>22</xdr:row>
      <xdr:rowOff>188513</xdr:rowOff>
    </xdr:from>
    <xdr:to>
      <xdr:col>5</xdr:col>
      <xdr:colOff>238125</xdr:colOff>
      <xdr:row>23</xdr:row>
      <xdr:rowOff>198436</xdr:rowOff>
    </xdr:to>
    <xdr:sp macro="" textlink="">
      <xdr:nvSpPr>
        <xdr:cNvPr id="21" name="20 Rectángulo"/>
        <xdr:cNvSpPr/>
      </xdr:nvSpPr>
      <xdr:spPr>
        <a:xfrm>
          <a:off x="3244453" y="4822029"/>
          <a:ext cx="1031875" cy="218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257972</xdr:colOff>
      <xdr:row>14</xdr:row>
      <xdr:rowOff>0</xdr:rowOff>
    </xdr:from>
    <xdr:to>
      <xdr:col>6</xdr:col>
      <xdr:colOff>59530</xdr:colOff>
      <xdr:row>22</xdr:row>
      <xdr:rowOff>168672</xdr:rowOff>
    </xdr:to>
    <xdr:sp macro="" textlink="">
      <xdr:nvSpPr>
        <xdr:cNvPr id="22" name="21 Rectángulo"/>
        <xdr:cNvSpPr/>
      </xdr:nvSpPr>
      <xdr:spPr>
        <a:xfrm>
          <a:off x="4296175" y="2966641"/>
          <a:ext cx="565543" cy="18355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754064</xdr:colOff>
      <xdr:row>56</xdr:row>
      <xdr:rowOff>198437</xdr:rowOff>
    </xdr:from>
    <xdr:to>
      <xdr:col>3</xdr:col>
      <xdr:colOff>744142</xdr:colOff>
      <xdr:row>65</xdr:row>
      <xdr:rowOff>198437</xdr:rowOff>
    </xdr:to>
    <xdr:sp macro="" textlink="">
      <xdr:nvSpPr>
        <xdr:cNvPr id="25" name="24 Rectángulo"/>
        <xdr:cNvSpPr/>
      </xdr:nvSpPr>
      <xdr:spPr>
        <a:xfrm>
          <a:off x="2500314" y="10705703"/>
          <a:ext cx="754062" cy="18752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9922</xdr:colOff>
      <xdr:row>57</xdr:row>
      <xdr:rowOff>9922</xdr:rowOff>
    </xdr:from>
    <xdr:to>
      <xdr:col>5</xdr:col>
      <xdr:colOff>9922</xdr:colOff>
      <xdr:row>65</xdr:row>
      <xdr:rowOff>198438</xdr:rowOff>
    </xdr:to>
    <xdr:sp macro="" textlink="">
      <xdr:nvSpPr>
        <xdr:cNvPr id="26" name="25 Rectángulo"/>
        <xdr:cNvSpPr/>
      </xdr:nvSpPr>
      <xdr:spPr>
        <a:xfrm>
          <a:off x="3284141" y="10725547"/>
          <a:ext cx="763984" cy="18553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29766</xdr:colOff>
      <xdr:row>56</xdr:row>
      <xdr:rowOff>198440</xdr:rowOff>
    </xdr:from>
    <xdr:to>
      <xdr:col>6</xdr:col>
      <xdr:colOff>19843</xdr:colOff>
      <xdr:row>65</xdr:row>
      <xdr:rowOff>198440</xdr:rowOff>
    </xdr:to>
    <xdr:sp macro="" textlink="">
      <xdr:nvSpPr>
        <xdr:cNvPr id="28" name="27 Rectángulo"/>
        <xdr:cNvSpPr/>
      </xdr:nvSpPr>
      <xdr:spPr>
        <a:xfrm>
          <a:off x="4067969" y="10705706"/>
          <a:ext cx="754062" cy="18752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7"/>
  <sheetViews>
    <sheetView topLeftCell="A71" zoomScale="96" zoomScaleNormal="96" workbookViewId="0">
      <selection activeCell="A74" sqref="A74"/>
    </sheetView>
  </sheetViews>
  <sheetFormatPr baseColWidth="10" defaultRowHeight="16.5" x14ac:dyDescent="0.3"/>
  <cols>
    <col min="1" max="1" width="12.5703125" style="55" customWidth="1"/>
    <col min="2" max="2" width="13.7109375" style="55" customWidth="1"/>
    <col min="3" max="7" width="11.42578125" style="55"/>
    <col min="8" max="8" width="14.28515625" style="55" customWidth="1"/>
    <col min="9" max="16384" width="11.42578125" style="55"/>
  </cols>
  <sheetData>
    <row r="1" spans="1:8" x14ac:dyDescent="0.3">
      <c r="A1" s="85" t="s">
        <v>122</v>
      </c>
      <c r="B1" s="55" t="s">
        <v>141</v>
      </c>
    </row>
    <row r="3" spans="1:8" x14ac:dyDescent="0.3">
      <c r="A3" s="85" t="s">
        <v>123</v>
      </c>
      <c r="B3" s="55" t="s">
        <v>113</v>
      </c>
    </row>
    <row r="5" spans="1:8" x14ac:dyDescent="0.3">
      <c r="A5" s="85" t="s">
        <v>124</v>
      </c>
      <c r="B5" s="55" t="s">
        <v>142</v>
      </c>
    </row>
    <row r="6" spans="1:8" x14ac:dyDescent="0.3">
      <c r="A6" s="85"/>
    </row>
    <row r="7" spans="1:8" x14ac:dyDescent="0.3">
      <c r="A7" s="85" t="s">
        <v>125</v>
      </c>
      <c r="B7" s="86">
        <v>100</v>
      </c>
      <c r="C7" s="55" t="s">
        <v>126</v>
      </c>
      <c r="D7" s="55">
        <v>50</v>
      </c>
      <c r="E7" s="55" t="s">
        <v>127</v>
      </c>
    </row>
    <row r="8" spans="1:8" x14ac:dyDescent="0.3">
      <c r="C8" s="86"/>
    </row>
    <row r="9" spans="1:8" ht="20.25" x14ac:dyDescent="0.3">
      <c r="A9" s="87" t="s">
        <v>128</v>
      </c>
    </row>
    <row r="10" spans="1:8" x14ac:dyDescent="0.3">
      <c r="A10" s="88" t="s">
        <v>129</v>
      </c>
      <c r="C10" s="89" t="s">
        <v>130</v>
      </c>
      <c r="D10" s="89" t="s">
        <v>131</v>
      </c>
      <c r="E10" s="89" t="s">
        <v>132</v>
      </c>
    </row>
    <row r="11" spans="1:8" x14ac:dyDescent="0.3">
      <c r="A11" s="88"/>
      <c r="C11" s="86">
        <v>11</v>
      </c>
      <c r="D11" s="86">
        <v>36.200000000000003</v>
      </c>
      <c r="E11" s="86">
        <v>11</v>
      </c>
    </row>
    <row r="12" spans="1:8" x14ac:dyDescent="0.3">
      <c r="A12" s="88"/>
    </row>
    <row r="13" spans="1:8" x14ac:dyDescent="0.3">
      <c r="E13" s="55">
        <f>+C11</f>
        <v>11</v>
      </c>
    </row>
    <row r="14" spans="1:8" x14ac:dyDescent="0.3">
      <c r="D14" s="91">
        <f>+E11</f>
        <v>11</v>
      </c>
      <c r="G14" s="91">
        <f>+E11</f>
        <v>11</v>
      </c>
    </row>
    <row r="15" spans="1:8" x14ac:dyDescent="0.3">
      <c r="A15" s="90" t="s">
        <v>133</v>
      </c>
      <c r="B15" s="90">
        <f>+G14+E13+D14</f>
        <v>33</v>
      </c>
      <c r="H15" s="91"/>
    </row>
    <row r="16" spans="1:8" x14ac:dyDescent="0.3">
      <c r="G16" s="91"/>
      <c r="H16" s="91"/>
    </row>
    <row r="17" spans="1:9" x14ac:dyDescent="0.3">
      <c r="G17" s="91"/>
      <c r="H17" s="91"/>
    </row>
    <row r="18" spans="1:9" x14ac:dyDescent="0.3">
      <c r="G18" s="91"/>
      <c r="H18" s="91"/>
    </row>
    <row r="19" spans="1:9" x14ac:dyDescent="0.3">
      <c r="C19" s="91">
        <f>+D11</f>
        <v>36.200000000000003</v>
      </c>
      <c r="H19" s="91">
        <f>+D11</f>
        <v>36.200000000000003</v>
      </c>
    </row>
    <row r="20" spans="1:9" x14ac:dyDescent="0.3">
      <c r="G20" s="91"/>
      <c r="H20" s="91"/>
    </row>
    <row r="21" spans="1:9" x14ac:dyDescent="0.3">
      <c r="G21" s="91"/>
      <c r="H21" s="91"/>
    </row>
    <row r="22" spans="1:9" x14ac:dyDescent="0.3">
      <c r="G22" s="91"/>
      <c r="H22" s="91"/>
    </row>
    <row r="23" spans="1:9" x14ac:dyDescent="0.3">
      <c r="H23" s="91"/>
    </row>
    <row r="24" spans="1:9" x14ac:dyDescent="0.3">
      <c r="D24" s="91">
        <f>+E11</f>
        <v>11</v>
      </c>
      <c r="G24" s="91">
        <f>+E11</f>
        <v>11</v>
      </c>
      <c r="H24" s="88">
        <f>+G14+H19+G24</f>
        <v>58.2</v>
      </c>
      <c r="I24" s="90" t="s">
        <v>134</v>
      </c>
    </row>
    <row r="25" spans="1:9" x14ac:dyDescent="0.3">
      <c r="E25" s="55">
        <f>+C11</f>
        <v>11</v>
      </c>
    </row>
    <row r="27" spans="1:9" s="88" customFormat="1" x14ac:dyDescent="0.3">
      <c r="A27" s="88" t="s">
        <v>135</v>
      </c>
      <c r="B27" s="88" t="s">
        <v>87</v>
      </c>
      <c r="C27" s="89">
        <v>90</v>
      </c>
      <c r="D27" s="89" t="s">
        <v>73</v>
      </c>
      <c r="E27" s="89">
        <v>130</v>
      </c>
      <c r="F27" s="92">
        <v>47.27</v>
      </c>
      <c r="H27" s="93">
        <f>+F27*H28</f>
        <v>1181.75</v>
      </c>
    </row>
    <row r="28" spans="1:9" x14ac:dyDescent="0.3">
      <c r="C28" s="86">
        <f>+B15</f>
        <v>33</v>
      </c>
      <c r="D28" s="86" t="s">
        <v>73</v>
      </c>
      <c r="E28" s="86">
        <f>+H24</f>
        <v>58.2</v>
      </c>
      <c r="G28" s="88" t="s">
        <v>136</v>
      </c>
      <c r="H28" s="88">
        <v>25</v>
      </c>
    </row>
    <row r="29" spans="1:9" x14ac:dyDescent="0.3">
      <c r="C29" s="94">
        <f>+C27/C28</f>
        <v>2.7272727272727271</v>
      </c>
      <c r="D29" s="94"/>
      <c r="E29" s="94">
        <f>+E27/E28</f>
        <v>2.2336769759450172</v>
      </c>
      <c r="F29" s="88">
        <v>4</v>
      </c>
      <c r="G29" s="55">
        <f>+((B7+D7)/F29)</f>
        <v>37.5</v>
      </c>
    </row>
    <row r="30" spans="1:9" x14ac:dyDescent="0.3">
      <c r="C30" s="94">
        <f>+E27/C28</f>
        <v>3.9393939393939394</v>
      </c>
      <c r="D30" s="94"/>
      <c r="E30" s="94">
        <f>+C27/E28</f>
        <v>1.5463917525773194</v>
      </c>
      <c r="F30" s="55">
        <v>3</v>
      </c>
    </row>
    <row r="31" spans="1:9" x14ac:dyDescent="0.3">
      <c r="C31" s="86"/>
      <c r="D31" s="86"/>
      <c r="E31" s="86"/>
    </row>
    <row r="32" spans="1:9" x14ac:dyDescent="0.3">
      <c r="A32" s="88" t="s">
        <v>137</v>
      </c>
      <c r="C32" s="86">
        <f>0.25+D24+E25+0.25+G24</f>
        <v>33.5</v>
      </c>
      <c r="D32" s="86" t="s">
        <v>73</v>
      </c>
      <c r="E32" s="86">
        <f>+G14+0.25+H19+0.25+G24</f>
        <v>58.7</v>
      </c>
    </row>
    <row r="33" spans="1:8" ht="7.5" customHeight="1" x14ac:dyDescent="0.3">
      <c r="A33" s="88"/>
      <c r="C33" s="86"/>
      <c r="D33" s="86"/>
      <c r="E33" s="86"/>
    </row>
    <row r="34" spans="1:8" s="88" customFormat="1" x14ac:dyDescent="0.3">
      <c r="A34" s="88" t="s">
        <v>143</v>
      </c>
      <c r="B34" s="88" t="s">
        <v>110</v>
      </c>
      <c r="C34" s="89">
        <v>100</v>
      </c>
      <c r="D34" s="89" t="s">
        <v>73</v>
      </c>
      <c r="E34" s="89">
        <v>135</v>
      </c>
      <c r="F34" s="92">
        <v>35</v>
      </c>
      <c r="H34" s="93">
        <f>+F34*H35</f>
        <v>875</v>
      </c>
    </row>
    <row r="35" spans="1:8" x14ac:dyDescent="0.3">
      <c r="C35" s="86">
        <f>1+C32+1</f>
        <v>35.5</v>
      </c>
      <c r="D35" s="86" t="s">
        <v>73</v>
      </c>
      <c r="E35" s="86">
        <f>1+E32+1</f>
        <v>60.7</v>
      </c>
      <c r="G35" s="88" t="s">
        <v>136</v>
      </c>
      <c r="H35" s="88">
        <v>25</v>
      </c>
    </row>
    <row r="36" spans="1:8" x14ac:dyDescent="0.3">
      <c r="C36" s="94">
        <f>+C34/C35</f>
        <v>2.816901408450704</v>
      </c>
      <c r="D36" s="94"/>
      <c r="E36" s="94">
        <f>+E34/E35</f>
        <v>2.2240527182866554</v>
      </c>
      <c r="F36" s="88">
        <v>4</v>
      </c>
      <c r="G36" s="55">
        <f>+((B7+D7)/F36)</f>
        <v>37.5</v>
      </c>
    </row>
    <row r="37" spans="1:8" x14ac:dyDescent="0.3">
      <c r="C37" s="94">
        <f>+E34/C35</f>
        <v>3.8028169014084505</v>
      </c>
      <c r="D37" s="94"/>
      <c r="E37" s="94">
        <f>+C34/E35</f>
        <v>1.6474464579901154</v>
      </c>
      <c r="F37" s="55">
        <v>3</v>
      </c>
    </row>
    <row r="39" spans="1:8" x14ac:dyDescent="0.3">
      <c r="A39" s="88" t="s">
        <v>138</v>
      </c>
      <c r="C39" s="86">
        <f>1.5+0.25+D24+0.25+E25+0.25+G24+0.25+1.5</f>
        <v>37</v>
      </c>
      <c r="D39" s="86" t="s">
        <v>73</v>
      </c>
      <c r="E39" s="86">
        <f>1.5+0.25+G14+0.25+H19+0.25+G24+0.25+1.5</f>
        <v>62.2</v>
      </c>
    </row>
    <row r="40" spans="1:8" ht="7.5" customHeight="1" x14ac:dyDescent="0.3">
      <c r="A40" s="88"/>
      <c r="C40" s="86"/>
      <c r="D40" s="86"/>
      <c r="E40" s="86"/>
    </row>
    <row r="41" spans="1:8" s="88" customFormat="1" x14ac:dyDescent="0.3">
      <c r="A41" s="88" t="s">
        <v>143</v>
      </c>
      <c r="B41" s="88" t="s">
        <v>110</v>
      </c>
      <c r="C41" s="89">
        <v>100</v>
      </c>
      <c r="D41" s="89" t="s">
        <v>73</v>
      </c>
      <c r="E41" s="89">
        <v>135</v>
      </c>
      <c r="F41" s="92">
        <v>35</v>
      </c>
      <c r="H41" s="93">
        <f>+F41*H42</f>
        <v>875</v>
      </c>
    </row>
    <row r="42" spans="1:8" x14ac:dyDescent="0.3">
      <c r="C42" s="86">
        <f>2+C39+2</f>
        <v>41</v>
      </c>
      <c r="D42" s="86" t="s">
        <v>73</v>
      </c>
      <c r="E42" s="86">
        <f>2+E39+2</f>
        <v>66.2</v>
      </c>
      <c r="G42" s="88" t="s">
        <v>136</v>
      </c>
      <c r="H42" s="88">
        <v>25</v>
      </c>
    </row>
    <row r="43" spans="1:8" x14ac:dyDescent="0.3">
      <c r="C43" s="94">
        <f>+C41/C42</f>
        <v>2.4390243902439024</v>
      </c>
      <c r="D43" s="94"/>
      <c r="E43" s="94">
        <f>+E41/E42</f>
        <v>2.0392749244712989</v>
      </c>
      <c r="F43" s="88">
        <v>4</v>
      </c>
      <c r="G43" s="55">
        <f>+((B7+D7)/F43)</f>
        <v>37.5</v>
      </c>
    </row>
    <row r="44" spans="1:8" x14ac:dyDescent="0.3">
      <c r="C44" s="94">
        <f>+E41/C42</f>
        <v>3.2926829268292681</v>
      </c>
      <c r="D44" s="94"/>
      <c r="E44" s="94">
        <f>+C41/E42</f>
        <v>1.5105740181268881</v>
      </c>
      <c r="F44" s="55">
        <v>3</v>
      </c>
    </row>
    <row r="53" spans="1:8" ht="20.25" x14ac:dyDescent="0.3">
      <c r="A53" s="87" t="s">
        <v>114</v>
      </c>
      <c r="C53" s="89" t="s">
        <v>144</v>
      </c>
      <c r="D53" s="89" t="s">
        <v>145</v>
      </c>
      <c r="E53" s="89" t="s">
        <v>146</v>
      </c>
      <c r="F53" s="89" t="s">
        <v>147</v>
      </c>
    </row>
    <row r="54" spans="1:8" x14ac:dyDescent="0.3">
      <c r="A54" s="88" t="s">
        <v>139</v>
      </c>
      <c r="C54" s="86">
        <v>11.25</v>
      </c>
      <c r="D54" s="86">
        <v>11</v>
      </c>
      <c r="E54" s="86">
        <v>11.25</v>
      </c>
      <c r="F54" s="86">
        <f>0.25+D11+0.25</f>
        <v>36.700000000000003</v>
      </c>
    </row>
    <row r="55" spans="1:8" x14ac:dyDescent="0.3">
      <c r="A55" s="88"/>
    </row>
    <row r="57" spans="1:8" x14ac:dyDescent="0.3">
      <c r="D57" s="86">
        <f>+C54</f>
        <v>11.25</v>
      </c>
      <c r="E57" s="86">
        <f>+D54</f>
        <v>11</v>
      </c>
      <c r="F57" s="55">
        <f>+E54</f>
        <v>11.25</v>
      </c>
    </row>
    <row r="58" spans="1:8" x14ac:dyDescent="0.3">
      <c r="A58" s="90" t="s">
        <v>133</v>
      </c>
      <c r="B58" s="90">
        <f>+D57+E57+F57</f>
        <v>33.5</v>
      </c>
      <c r="G58" s="91"/>
      <c r="H58" s="91"/>
    </row>
    <row r="59" spans="1:8" x14ac:dyDescent="0.3">
      <c r="G59" s="91"/>
      <c r="H59" s="91"/>
    </row>
    <row r="60" spans="1:8" x14ac:dyDescent="0.3">
      <c r="G60" s="91"/>
      <c r="H60" s="91"/>
    </row>
    <row r="61" spans="1:8" x14ac:dyDescent="0.3">
      <c r="G61" s="91">
        <f>+F54</f>
        <v>36.700000000000003</v>
      </c>
      <c r="H61" s="91"/>
    </row>
    <row r="62" spans="1:8" x14ac:dyDescent="0.3">
      <c r="C62" s="91"/>
      <c r="G62" s="91"/>
      <c r="H62" s="91"/>
    </row>
    <row r="63" spans="1:8" x14ac:dyDescent="0.3">
      <c r="G63" s="91"/>
      <c r="H63" s="91"/>
    </row>
    <row r="64" spans="1:8" x14ac:dyDescent="0.3">
      <c r="G64" s="91"/>
      <c r="H64" s="91"/>
    </row>
    <row r="65" spans="1:9" x14ac:dyDescent="0.3">
      <c r="G65" s="91"/>
      <c r="H65" s="91"/>
    </row>
    <row r="66" spans="1:9" x14ac:dyDescent="0.3">
      <c r="G66" s="91"/>
      <c r="H66" s="91"/>
    </row>
    <row r="67" spans="1:9" x14ac:dyDescent="0.3">
      <c r="H67" s="88">
        <f>+G61+0</f>
        <v>36.700000000000003</v>
      </c>
      <c r="I67" s="90" t="s">
        <v>134</v>
      </c>
    </row>
    <row r="70" spans="1:9" s="88" customFormat="1" x14ac:dyDescent="0.3">
      <c r="A70" s="88" t="s">
        <v>140</v>
      </c>
      <c r="B70" s="88" t="s">
        <v>149</v>
      </c>
      <c r="C70" s="89">
        <v>90</v>
      </c>
      <c r="D70" s="89" t="s">
        <v>73</v>
      </c>
      <c r="E70" s="89">
        <v>130</v>
      </c>
      <c r="F70" s="92">
        <v>38.161999999999999</v>
      </c>
      <c r="H70" s="93">
        <f>+F70*H71</f>
        <v>648.75400000000002</v>
      </c>
    </row>
    <row r="71" spans="1:9" x14ac:dyDescent="0.3">
      <c r="C71" s="86">
        <f>+B58</f>
        <v>33.5</v>
      </c>
      <c r="D71" s="86" t="s">
        <v>73</v>
      </c>
      <c r="E71" s="86">
        <f>+H67</f>
        <v>36.700000000000003</v>
      </c>
      <c r="G71" s="88" t="s">
        <v>136</v>
      </c>
      <c r="H71" s="88">
        <v>17</v>
      </c>
    </row>
    <row r="72" spans="1:9" x14ac:dyDescent="0.3">
      <c r="C72" s="94">
        <f>+C70/C71</f>
        <v>2.6865671641791047</v>
      </c>
      <c r="D72" s="94"/>
      <c r="E72" s="94">
        <f>+E70/E71</f>
        <v>3.542234332425068</v>
      </c>
      <c r="F72" s="55">
        <v>6</v>
      </c>
    </row>
    <row r="73" spans="1:9" x14ac:dyDescent="0.3">
      <c r="C73" s="94">
        <f>+E70/C71</f>
        <v>3.8805970149253732</v>
      </c>
      <c r="D73" s="94"/>
      <c r="E73" s="94">
        <f>+C70/E71</f>
        <v>2.4523160762942777</v>
      </c>
      <c r="F73" s="88">
        <v>6</v>
      </c>
      <c r="G73" s="55">
        <f>+((B7+D7)/F73)</f>
        <v>25</v>
      </c>
    </row>
    <row r="74" spans="1:9" x14ac:dyDescent="0.3">
      <c r="C74" s="86"/>
      <c r="D74" s="86"/>
      <c r="E74" s="86"/>
    </row>
    <row r="75" spans="1:9" x14ac:dyDescent="0.3">
      <c r="A75" s="88" t="s">
        <v>148</v>
      </c>
      <c r="C75" s="86">
        <f>0.25+D57+E57+0.25+F57</f>
        <v>34</v>
      </c>
      <c r="D75" s="86" t="s">
        <v>73</v>
      </c>
      <c r="E75" s="86">
        <f>+G61</f>
        <v>36.700000000000003</v>
      </c>
    </row>
    <row r="76" spans="1:9" ht="7.5" customHeight="1" x14ac:dyDescent="0.3">
      <c r="A76" s="88"/>
      <c r="C76" s="86"/>
      <c r="D76" s="86"/>
      <c r="E76" s="86"/>
    </row>
    <row r="77" spans="1:9" s="88" customFormat="1" x14ac:dyDescent="0.3">
      <c r="A77" s="88" t="s">
        <v>143</v>
      </c>
      <c r="B77" s="88" t="s">
        <v>110</v>
      </c>
      <c r="C77" s="89">
        <v>100</v>
      </c>
      <c r="D77" s="89" t="s">
        <v>73</v>
      </c>
      <c r="E77" s="89">
        <v>135</v>
      </c>
      <c r="F77" s="92">
        <v>35</v>
      </c>
      <c r="H77" s="93">
        <f>+F77*H78</f>
        <v>595</v>
      </c>
    </row>
    <row r="78" spans="1:9" x14ac:dyDescent="0.3">
      <c r="C78" s="86">
        <f>1+C75+1</f>
        <v>36</v>
      </c>
      <c r="D78" s="86" t="s">
        <v>73</v>
      </c>
      <c r="E78" s="86">
        <f>1+E75+1</f>
        <v>38.700000000000003</v>
      </c>
      <c r="G78" s="88" t="s">
        <v>136</v>
      </c>
      <c r="H78" s="88">
        <v>17</v>
      </c>
    </row>
    <row r="79" spans="1:9" x14ac:dyDescent="0.3">
      <c r="C79" s="94">
        <f>+C77/C78</f>
        <v>2.7777777777777777</v>
      </c>
      <c r="D79" s="94"/>
      <c r="E79" s="94">
        <f>+E77/E78</f>
        <v>3.4883720930232553</v>
      </c>
      <c r="F79" s="55">
        <v>6</v>
      </c>
    </row>
    <row r="80" spans="1:9" x14ac:dyDescent="0.3">
      <c r="C80" s="94">
        <f>+E77/C78</f>
        <v>3.75</v>
      </c>
      <c r="D80" s="94"/>
      <c r="E80" s="94">
        <f>+C77/E78</f>
        <v>2.5839793281653747</v>
      </c>
      <c r="F80" s="88">
        <v>6</v>
      </c>
      <c r="G80" s="55">
        <f>+((B7+D7)/F80)</f>
        <v>25</v>
      </c>
    </row>
    <row r="82" spans="1:8" x14ac:dyDescent="0.3">
      <c r="A82" s="88" t="s">
        <v>138</v>
      </c>
      <c r="C82" s="86">
        <f>1.5+0.25+D57+0.25+E57+0.25+F57+0.25+1.5</f>
        <v>37.5</v>
      </c>
      <c r="D82" s="86" t="s">
        <v>73</v>
      </c>
      <c r="E82" s="86">
        <f>1.5+0.25+G61+0.25+1.5</f>
        <v>40.200000000000003</v>
      </c>
    </row>
    <row r="83" spans="1:8" ht="7.5" customHeight="1" x14ac:dyDescent="0.3">
      <c r="A83" s="88"/>
      <c r="C83" s="86"/>
      <c r="D83" s="86"/>
      <c r="E83" s="86"/>
    </row>
    <row r="84" spans="1:8" s="88" customFormat="1" x14ac:dyDescent="0.3">
      <c r="A84" s="88" t="s">
        <v>143</v>
      </c>
      <c r="B84" s="88" t="s">
        <v>110</v>
      </c>
      <c r="C84" s="89">
        <v>100</v>
      </c>
      <c r="D84" s="89" t="s">
        <v>73</v>
      </c>
      <c r="E84" s="89">
        <v>135</v>
      </c>
      <c r="F84" s="92">
        <v>35</v>
      </c>
      <c r="H84" s="93">
        <f>+F84*H85</f>
        <v>595</v>
      </c>
    </row>
    <row r="85" spans="1:8" x14ac:dyDescent="0.3">
      <c r="C85" s="86">
        <f>2+C82+2</f>
        <v>41.5</v>
      </c>
      <c r="D85" s="86" t="s">
        <v>73</v>
      </c>
      <c r="E85" s="86">
        <f>2+E82+2</f>
        <v>44.2</v>
      </c>
      <c r="G85" s="88" t="s">
        <v>136</v>
      </c>
      <c r="H85" s="88">
        <v>17</v>
      </c>
    </row>
    <row r="86" spans="1:8" x14ac:dyDescent="0.3">
      <c r="C86" s="94">
        <f>+C84/C85</f>
        <v>2.4096385542168677</v>
      </c>
      <c r="D86" s="94"/>
      <c r="E86" s="94">
        <f>+E84/E85</f>
        <v>3.0542986425339365</v>
      </c>
      <c r="F86" s="88">
        <v>6</v>
      </c>
    </row>
    <row r="87" spans="1:8" x14ac:dyDescent="0.3">
      <c r="C87" s="94">
        <f>+E84/C85</f>
        <v>3.2530120481927711</v>
      </c>
      <c r="D87" s="94"/>
      <c r="E87" s="94">
        <f>+C84/E85</f>
        <v>2.2624434389140271</v>
      </c>
      <c r="F87" s="55">
        <v>6</v>
      </c>
      <c r="G87" s="55">
        <f>+((B7+D7)/F87)</f>
        <v>25</v>
      </c>
    </row>
  </sheetData>
  <pageMargins left="0.70866141732283472" right="0.70866141732283472" top="0.74803149606299213" bottom="0.74803149606299213" header="0.31496062992125984" footer="0.31496062992125984"/>
  <pageSetup scale="8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3"/>
  <sheetViews>
    <sheetView topLeftCell="A49" zoomScale="80" zoomScaleNormal="80" workbookViewId="0">
      <selection activeCell="B77" sqref="B7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9" customFormat="1" ht="15.75" x14ac:dyDescent="0.3">
      <c r="A1" s="1"/>
      <c r="B1" s="1"/>
      <c r="C1" s="1"/>
      <c r="D1" s="1"/>
      <c r="E1" s="1"/>
      <c r="F1" s="1"/>
      <c r="G1" s="1"/>
      <c r="H1" s="1"/>
      <c r="I1" s="1"/>
    </row>
    <row r="2" spans="1:9" customFormat="1" ht="15.75" x14ac:dyDescent="0.3">
      <c r="A2" s="1"/>
      <c r="B2" s="1"/>
      <c r="C2" s="1"/>
      <c r="D2" s="1"/>
      <c r="E2" s="1"/>
      <c r="F2" s="1"/>
      <c r="G2" s="1"/>
      <c r="H2" s="1"/>
      <c r="I2" s="1"/>
    </row>
    <row r="3" spans="1:9" customFormat="1" ht="15.75" x14ac:dyDescent="0.3">
      <c r="A3" s="1"/>
      <c r="B3" s="1"/>
      <c r="C3" s="1"/>
      <c r="D3" s="1"/>
      <c r="E3" s="1"/>
      <c r="F3" s="1"/>
      <c r="G3" s="1"/>
      <c r="H3" s="1"/>
      <c r="I3" s="1"/>
    </row>
    <row r="4" spans="1:9" customFormat="1" ht="15.75" x14ac:dyDescent="0.3">
      <c r="A4" s="1"/>
      <c r="B4" s="1"/>
      <c r="C4" s="1"/>
      <c r="D4" s="1"/>
      <c r="E4" s="1"/>
      <c r="F4" s="1"/>
      <c r="G4" s="1"/>
      <c r="H4" s="1"/>
      <c r="I4" s="1"/>
    </row>
    <row r="5" spans="1:9" customFormat="1" ht="15.75" x14ac:dyDescent="0.3">
      <c r="A5" s="5"/>
      <c r="B5" s="1"/>
      <c r="C5" s="1"/>
      <c r="D5" s="1"/>
      <c r="E5" s="1"/>
      <c r="F5" s="1"/>
      <c r="G5" s="1"/>
      <c r="H5" s="1"/>
      <c r="I5" s="1"/>
    </row>
    <row r="6" spans="1:9" customFormat="1" ht="18.75" x14ac:dyDescent="0.3">
      <c r="A6" s="2" t="s">
        <v>1</v>
      </c>
      <c r="B6" s="1"/>
      <c r="C6" s="1"/>
      <c r="D6" s="1"/>
      <c r="E6" s="5" t="s">
        <v>2</v>
      </c>
      <c r="F6" s="1" t="s">
        <v>3</v>
      </c>
      <c r="G6" s="1"/>
      <c r="H6" s="1"/>
      <c r="I6" s="1"/>
    </row>
    <row r="7" spans="1:9" customFormat="1" ht="15.75" x14ac:dyDescent="0.3">
      <c r="A7" s="1"/>
      <c r="B7" s="1"/>
      <c r="C7" s="1"/>
      <c r="D7" s="1"/>
      <c r="E7" s="1"/>
      <c r="F7" s="1"/>
      <c r="G7" s="1"/>
      <c r="H7" s="1"/>
      <c r="I7" s="1"/>
    </row>
    <row r="8" spans="1:9" customFormat="1" ht="15.75" x14ac:dyDescent="0.3">
      <c r="A8" s="1"/>
      <c r="B8" s="1"/>
      <c r="C8" s="1"/>
      <c r="D8" s="1"/>
      <c r="E8" s="1"/>
      <c r="F8" s="1"/>
      <c r="G8" s="1"/>
      <c r="H8" s="1"/>
      <c r="I8" s="1"/>
    </row>
    <row r="9" spans="1:9" customFormat="1" ht="15" x14ac:dyDescent="0.25">
      <c r="A9" s="5" t="s">
        <v>5</v>
      </c>
      <c r="B9" s="5"/>
      <c r="C9" s="5" t="str">
        <f>+Desarrollo!B1</f>
        <v>06 de diciembre de 2016.</v>
      </c>
      <c r="D9" s="5"/>
      <c r="E9" s="5"/>
      <c r="F9" s="5"/>
      <c r="G9" s="5"/>
      <c r="H9" s="5" t="s">
        <v>6</v>
      </c>
      <c r="I9" s="5"/>
    </row>
    <row r="10" spans="1:9" customFormat="1" ht="15.75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customFormat="1" ht="16.5" thickBot="1" x14ac:dyDescent="0.35">
      <c r="A11" s="5" t="s">
        <v>7</v>
      </c>
      <c r="B11" s="1"/>
      <c r="C11" s="1" t="s">
        <v>113</v>
      </c>
      <c r="D11" s="1"/>
      <c r="E11" s="1"/>
      <c r="F11" s="5" t="s">
        <v>0</v>
      </c>
      <c r="G11" s="1"/>
      <c r="H11" s="1"/>
      <c r="I11" s="1"/>
    </row>
    <row r="12" spans="1:9" customFormat="1" ht="15.75" x14ac:dyDescent="0.3">
      <c r="A12" s="5"/>
      <c r="B12" s="1"/>
      <c r="C12" s="1"/>
      <c r="D12" s="1"/>
      <c r="E12" s="1"/>
      <c r="F12" s="11"/>
      <c r="G12" s="12"/>
      <c r="H12" s="13"/>
      <c r="I12" s="1"/>
    </row>
    <row r="13" spans="1:9" customFormat="1" ht="15.75" x14ac:dyDescent="0.3">
      <c r="A13" s="5" t="s">
        <v>8</v>
      </c>
      <c r="B13" s="1"/>
      <c r="C13" s="1"/>
      <c r="D13" s="1"/>
      <c r="E13" s="1"/>
      <c r="F13" s="6"/>
      <c r="G13" s="7"/>
      <c r="H13" s="8"/>
      <c r="I13" s="1"/>
    </row>
    <row r="14" spans="1:9" customFormat="1" ht="15.75" x14ac:dyDescent="0.3">
      <c r="A14" s="5"/>
      <c r="B14" s="1"/>
      <c r="C14" s="1"/>
      <c r="D14" s="1"/>
      <c r="E14" s="1"/>
      <c r="F14" s="6"/>
      <c r="G14" s="7"/>
      <c r="H14" s="8"/>
      <c r="I14" s="1"/>
    </row>
    <row r="15" spans="1:9" customFormat="1" ht="15.75" x14ac:dyDescent="0.3">
      <c r="A15" s="5" t="s">
        <v>9</v>
      </c>
      <c r="B15" s="1"/>
      <c r="C15" s="19" t="s">
        <v>84</v>
      </c>
      <c r="D15" s="18"/>
      <c r="E15" s="18"/>
      <c r="F15" s="70" t="s">
        <v>79</v>
      </c>
      <c r="G15" s="7"/>
      <c r="H15" s="8"/>
      <c r="I15" s="1"/>
    </row>
    <row r="16" spans="1:9" customFormat="1" ht="15.75" x14ac:dyDescent="0.3">
      <c r="A16" s="1"/>
      <c r="B16" s="1"/>
      <c r="C16" s="17" t="s">
        <v>150</v>
      </c>
      <c r="D16" s="18"/>
      <c r="E16" s="18"/>
      <c r="F16" s="46">
        <v>33</v>
      </c>
      <c r="G16" s="71" t="s">
        <v>73</v>
      </c>
      <c r="H16" s="72">
        <v>58.2</v>
      </c>
      <c r="I16" s="1"/>
    </row>
    <row r="17" spans="1:9" customFormat="1" ht="15.75" x14ac:dyDescent="0.3">
      <c r="A17" s="1"/>
      <c r="B17" s="1"/>
      <c r="C17" s="17" t="s">
        <v>85</v>
      </c>
      <c r="D17" s="18"/>
      <c r="E17" s="18"/>
      <c r="F17" s="70">
        <v>1</v>
      </c>
      <c r="G17" s="73" t="s">
        <v>74</v>
      </c>
      <c r="H17" s="8"/>
      <c r="I17" s="1"/>
    </row>
    <row r="18" spans="1:9" customFormat="1" ht="15.75" x14ac:dyDescent="0.3">
      <c r="A18" s="1"/>
      <c r="B18" s="1"/>
      <c r="C18" s="17"/>
      <c r="D18" s="18"/>
      <c r="E18" s="18"/>
      <c r="F18" s="70"/>
      <c r="G18" s="7"/>
      <c r="H18" s="8"/>
      <c r="I18" s="1"/>
    </row>
    <row r="19" spans="1:9" customFormat="1" ht="15.75" x14ac:dyDescent="0.3">
      <c r="A19" s="1"/>
      <c r="B19" s="1"/>
      <c r="C19" s="20"/>
      <c r="D19" s="18"/>
      <c r="E19" s="18"/>
      <c r="F19" s="46"/>
      <c r="G19" s="71"/>
      <c r="H19" s="72"/>
      <c r="I19" s="1"/>
    </row>
    <row r="20" spans="1:9" customFormat="1" ht="15.75" x14ac:dyDescent="0.3">
      <c r="A20" s="1"/>
      <c r="B20" s="1"/>
      <c r="C20" s="18"/>
      <c r="D20" s="18"/>
      <c r="E20" s="18"/>
      <c r="F20" s="70"/>
      <c r="G20" s="73"/>
      <c r="H20" s="8"/>
      <c r="I20" s="1"/>
    </row>
    <row r="21" spans="1:9" customFormat="1" ht="15.75" x14ac:dyDescent="0.3">
      <c r="A21" s="1"/>
      <c r="B21" s="1"/>
      <c r="C21" s="18"/>
      <c r="D21" s="18"/>
      <c r="E21" s="18"/>
      <c r="F21" s="6"/>
      <c r="G21" s="7"/>
      <c r="H21" s="8"/>
      <c r="I21" s="1"/>
    </row>
    <row r="22" spans="1:9" customFormat="1" ht="16.5" thickBot="1" x14ac:dyDescent="0.35">
      <c r="A22" s="1"/>
      <c r="B22" s="1"/>
      <c r="C22" s="18"/>
      <c r="D22" s="18"/>
      <c r="E22" s="18"/>
      <c r="F22" s="14"/>
      <c r="G22" s="15"/>
      <c r="H22" s="16"/>
      <c r="I22" s="1"/>
    </row>
    <row r="23" spans="1:9" customFormat="1" ht="15.75" x14ac:dyDescent="0.3">
      <c r="A23" s="4" t="s">
        <v>11</v>
      </c>
      <c r="B23" s="1"/>
      <c r="C23" s="21" t="s">
        <v>99</v>
      </c>
      <c r="D23" s="5" t="s">
        <v>12</v>
      </c>
      <c r="E23" s="22" t="s">
        <v>86</v>
      </c>
      <c r="F23" s="1" t="s">
        <v>87</v>
      </c>
      <c r="G23" s="1"/>
      <c r="H23" s="1"/>
      <c r="I23" s="1"/>
    </row>
    <row r="24" spans="1:9" customFormat="1" ht="15.75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customFormat="1" ht="15.75" x14ac:dyDescent="0.3">
      <c r="A25" s="4" t="s">
        <v>13</v>
      </c>
      <c r="B25" s="1"/>
      <c r="C25" s="23">
        <v>90</v>
      </c>
      <c r="D25" s="22" t="s">
        <v>14</v>
      </c>
      <c r="E25" s="24">
        <v>130</v>
      </c>
      <c r="F25" s="25">
        <f>+C25</f>
        <v>90</v>
      </c>
      <c r="G25" s="26" t="s">
        <v>14</v>
      </c>
      <c r="H25" s="26">
        <f>+E25</f>
        <v>130</v>
      </c>
      <c r="I25" s="1"/>
    </row>
    <row r="26" spans="1:9" customFormat="1" ht="15.75" x14ac:dyDescent="0.3">
      <c r="A26" s="4" t="s">
        <v>15</v>
      </c>
      <c r="B26" s="3"/>
      <c r="C26" s="27">
        <f>+F16</f>
        <v>33</v>
      </c>
      <c r="D26" s="28" t="s">
        <v>14</v>
      </c>
      <c r="E26" s="27">
        <f>+H16</f>
        <v>58.2</v>
      </c>
      <c r="F26" s="29">
        <f>+E26</f>
        <v>58.2</v>
      </c>
      <c r="G26" s="29" t="s">
        <v>14</v>
      </c>
      <c r="H26" s="29">
        <f>+C26</f>
        <v>33</v>
      </c>
      <c r="I26" s="30"/>
    </row>
    <row r="27" spans="1:9" customFormat="1" ht="16.5" thickBot="1" x14ac:dyDescent="0.35">
      <c r="A27" s="3" t="s">
        <v>16</v>
      </c>
      <c r="B27" s="31"/>
      <c r="C27" s="32">
        <f>+C25/C26</f>
        <v>2.7272727272727271</v>
      </c>
      <c r="D27" s="33"/>
      <c r="E27" s="32">
        <f>+E25/E26</f>
        <v>2.2336769759450172</v>
      </c>
      <c r="F27" s="32">
        <f>+F25/F26</f>
        <v>1.5463917525773194</v>
      </c>
      <c r="G27" s="33"/>
      <c r="H27" s="32">
        <f>+H25/H26</f>
        <v>3.9393939393939394</v>
      </c>
      <c r="I27" s="30"/>
    </row>
    <row r="28" spans="1:9" customFormat="1" ht="16.5" thickBot="1" x14ac:dyDescent="0.35">
      <c r="A28" s="3" t="s">
        <v>17</v>
      </c>
      <c r="B28" s="34"/>
      <c r="C28" s="35"/>
      <c r="D28" s="36">
        <v>4</v>
      </c>
      <c r="E28" s="37"/>
      <c r="F28" s="38"/>
      <c r="G28" s="39">
        <v>3</v>
      </c>
      <c r="H28" s="40" t="s">
        <v>18</v>
      </c>
      <c r="I28" s="1"/>
    </row>
    <row r="29" spans="1:9" customFormat="1" ht="15.75" x14ac:dyDescent="0.3">
      <c r="A29" s="3"/>
      <c r="B29" s="21"/>
      <c r="C29" s="30"/>
      <c r="D29" s="1"/>
      <c r="E29" s="1"/>
      <c r="F29" s="1"/>
      <c r="G29" s="41"/>
      <c r="H29" s="30"/>
      <c r="I29" s="1"/>
    </row>
    <row r="30" spans="1:9" customFormat="1" ht="15.75" x14ac:dyDescent="0.3">
      <c r="A30" s="25" t="s">
        <v>19</v>
      </c>
      <c r="B30" s="25" t="s">
        <v>80</v>
      </c>
      <c r="C30" s="1"/>
      <c r="D30" s="41" t="s">
        <v>20</v>
      </c>
      <c r="E30" s="42">
        <f>+Desarrollo!F27</f>
        <v>47.27</v>
      </c>
      <c r="F30" s="1"/>
      <c r="G30" s="1" t="s">
        <v>21</v>
      </c>
      <c r="H30" s="43">
        <v>0</v>
      </c>
      <c r="I30" s="1"/>
    </row>
    <row r="31" spans="1:9" customFormat="1" ht="15.75" x14ac:dyDescent="0.3">
      <c r="A31" s="3"/>
      <c r="B31" s="3"/>
      <c r="C31" s="3"/>
      <c r="D31" s="44" t="s">
        <v>22</v>
      </c>
      <c r="E31" s="42">
        <f>+H30*E30</f>
        <v>0</v>
      </c>
      <c r="F31" s="1"/>
      <c r="G31" s="1"/>
      <c r="H31" s="43"/>
      <c r="I31" s="30"/>
    </row>
    <row r="32" spans="1:9" customFormat="1" ht="15.75" x14ac:dyDescent="0.3">
      <c r="A32" s="1"/>
      <c r="B32" s="1"/>
      <c r="C32" s="1"/>
      <c r="D32" s="44" t="s">
        <v>23</v>
      </c>
      <c r="E32" s="45">
        <f>+E30-E31</f>
        <v>47.27</v>
      </c>
      <c r="F32" s="1"/>
      <c r="G32" s="1"/>
      <c r="H32" s="1"/>
      <c r="I32" s="30"/>
    </row>
    <row r="33" spans="1:9" customFormat="1" ht="15.75" x14ac:dyDescent="0.3">
      <c r="A33" s="1"/>
      <c r="B33" s="1"/>
      <c r="C33" s="1"/>
      <c r="D33" s="1"/>
      <c r="E33" s="21" t="s">
        <v>25</v>
      </c>
      <c r="F33" s="21" t="s">
        <v>26</v>
      </c>
      <c r="G33" s="21" t="s">
        <v>26</v>
      </c>
      <c r="H33" s="21" t="s">
        <v>26</v>
      </c>
      <c r="I33" s="30"/>
    </row>
    <row r="34" spans="1:9" customFormat="1" ht="15.75" x14ac:dyDescent="0.3">
      <c r="A34" s="1"/>
      <c r="B34" s="1"/>
      <c r="C34" s="1"/>
      <c r="D34" s="41" t="s">
        <v>27</v>
      </c>
      <c r="E34" s="47">
        <f>+E32</f>
        <v>47.27</v>
      </c>
      <c r="F34" s="47">
        <v>0</v>
      </c>
      <c r="G34" s="47">
        <v>0</v>
      </c>
      <c r="H34" s="47">
        <v>0</v>
      </c>
      <c r="I34" s="1"/>
    </row>
    <row r="35" spans="1:9" customFormat="1" ht="15.75" x14ac:dyDescent="0.3">
      <c r="A35" s="1"/>
      <c r="B35" s="1"/>
      <c r="C35" s="1"/>
      <c r="D35" s="41" t="s">
        <v>28</v>
      </c>
      <c r="E35" s="47">
        <f>+E34*1.15</f>
        <v>54.360500000000002</v>
      </c>
      <c r="F35" s="47">
        <v>0</v>
      </c>
      <c r="G35" s="47">
        <v>0</v>
      </c>
      <c r="H35" s="47">
        <v>0</v>
      </c>
      <c r="I35" s="1"/>
    </row>
    <row r="36" spans="1:9" customFormat="1" ht="16.5" thickBot="1" x14ac:dyDescent="0.35">
      <c r="A36" s="3"/>
      <c r="B36" s="1"/>
      <c r="C36" s="1"/>
      <c r="D36" s="1"/>
      <c r="E36" s="1"/>
      <c r="F36" s="1"/>
      <c r="G36" s="41"/>
      <c r="H36" s="1"/>
      <c r="I36" s="1"/>
    </row>
    <row r="37" spans="1:9" customFormat="1" ht="15.75" x14ac:dyDescent="0.3">
      <c r="A37" s="3"/>
      <c r="B37" s="21"/>
      <c r="C37" s="30"/>
      <c r="D37" s="1"/>
      <c r="E37" s="11" t="s">
        <v>30</v>
      </c>
      <c r="F37" s="12" t="s">
        <v>31</v>
      </c>
      <c r="G37" s="12"/>
      <c r="H37" s="13"/>
      <c r="I37" s="1"/>
    </row>
    <row r="38" spans="1:9" customFormat="1" ht="16.5" thickBot="1" x14ac:dyDescent="0.35">
      <c r="A38" s="4" t="s">
        <v>32</v>
      </c>
      <c r="B38" s="1"/>
      <c r="C38" s="48">
        <v>4</v>
      </c>
      <c r="D38" s="49" t="s">
        <v>33</v>
      </c>
      <c r="E38" s="14"/>
      <c r="F38" s="15" t="s">
        <v>34</v>
      </c>
      <c r="G38" s="15"/>
      <c r="H38" s="16"/>
      <c r="I38" s="1"/>
    </row>
    <row r="39" spans="1:9" customFormat="1" ht="15.75" x14ac:dyDescent="0.3">
      <c r="A39" s="4"/>
      <c r="B39" s="1"/>
      <c r="C39" s="21"/>
      <c r="D39" s="1" t="s">
        <v>35</v>
      </c>
      <c r="E39" s="3"/>
      <c r="F39" s="3"/>
      <c r="G39" s="1"/>
      <c r="H39" s="1"/>
      <c r="I39" s="1"/>
    </row>
    <row r="40" spans="1:9" customFormat="1" ht="15.75" x14ac:dyDescent="0.3">
      <c r="A40" s="4" t="s">
        <v>36</v>
      </c>
      <c r="B40" s="5"/>
      <c r="C40" s="50">
        <f>+B48/F17</f>
        <v>100</v>
      </c>
      <c r="D40" s="24">
        <v>50</v>
      </c>
      <c r="E40" s="1"/>
      <c r="F40" s="44" t="s">
        <v>37</v>
      </c>
      <c r="G40" s="23">
        <v>1</v>
      </c>
      <c r="H40" s="3"/>
      <c r="I40" s="1"/>
    </row>
    <row r="41" spans="1:9" customFormat="1" ht="15.75" x14ac:dyDescent="0.3">
      <c r="A41" s="4" t="s">
        <v>38</v>
      </c>
      <c r="B41" s="1"/>
      <c r="C41" s="34">
        <f>+C40+D40</f>
        <v>150</v>
      </c>
      <c r="D41" s="1"/>
      <c r="E41" s="1"/>
      <c r="F41" s="44" t="s">
        <v>39</v>
      </c>
      <c r="G41" s="23">
        <v>1</v>
      </c>
      <c r="H41" s="3"/>
      <c r="I41" s="1"/>
    </row>
    <row r="42" spans="1:9" customFormat="1" ht="15.75" x14ac:dyDescent="0.3">
      <c r="A42" s="4" t="s">
        <v>40</v>
      </c>
      <c r="B42" s="1"/>
      <c r="C42" s="34">
        <f>+C41/C38</f>
        <v>37.5</v>
      </c>
      <c r="D42" s="1"/>
      <c r="E42" s="1"/>
      <c r="F42" s="44" t="s">
        <v>41</v>
      </c>
      <c r="G42" s="23"/>
      <c r="H42" s="3"/>
      <c r="I42" s="1"/>
    </row>
    <row r="43" spans="1:9" customFormat="1" ht="15.75" x14ac:dyDescent="0.3">
      <c r="A43" s="4"/>
      <c r="B43" s="1"/>
      <c r="C43" s="21"/>
      <c r="D43" s="1"/>
      <c r="E43" s="1"/>
      <c r="F43" s="41" t="s">
        <v>42</v>
      </c>
      <c r="G43" s="23">
        <f>+C40/1000</f>
        <v>0.1</v>
      </c>
      <c r="H43" s="3"/>
      <c r="I43" s="1"/>
    </row>
    <row r="44" spans="1:9" customFormat="1" ht="15.75" x14ac:dyDescent="0.3">
      <c r="A44" s="4"/>
      <c r="B44" s="1"/>
      <c r="C44" s="51"/>
      <c r="D44" s="1"/>
      <c r="E44" s="1"/>
      <c r="F44" s="44" t="s">
        <v>43</v>
      </c>
      <c r="G44" s="48">
        <f>+C41</f>
        <v>150</v>
      </c>
      <c r="H44" s="3"/>
      <c r="I44" s="1"/>
    </row>
    <row r="45" spans="1:9" customFormat="1" ht="15.75" x14ac:dyDescent="0.3">
      <c r="A45" s="4"/>
      <c r="B45" s="1"/>
      <c r="C45" s="21"/>
      <c r="D45" s="1"/>
      <c r="E45" s="44"/>
      <c r="F45" s="44"/>
      <c r="G45" s="30"/>
      <c r="H45" s="1"/>
      <c r="I45" s="3"/>
    </row>
    <row r="46" spans="1:9" customFormat="1" ht="15.75" x14ac:dyDescent="0.3">
      <c r="A46" s="4" t="s">
        <v>44</v>
      </c>
      <c r="B46" s="1"/>
      <c r="C46" s="25">
        <f>+C42*C38</f>
        <v>150</v>
      </c>
      <c r="D46" s="1"/>
      <c r="E46" s="1"/>
      <c r="F46" s="44"/>
      <c r="G46" s="30"/>
      <c r="H46" s="3"/>
      <c r="I46" s="1"/>
    </row>
    <row r="47" spans="1:9" customFormat="1" ht="15.75" x14ac:dyDescent="0.3">
      <c r="A47" s="3"/>
      <c r="B47" s="3"/>
      <c r="C47" s="3"/>
      <c r="D47" s="3"/>
      <c r="E47" s="3"/>
      <c r="F47" s="1"/>
      <c r="G47" s="1"/>
      <c r="H47" s="3"/>
      <c r="I47" s="1"/>
    </row>
    <row r="48" spans="1:9" customFormat="1" ht="15.75" x14ac:dyDescent="0.3">
      <c r="A48" s="4" t="s">
        <v>68</v>
      </c>
      <c r="B48" s="21">
        <f>+Desarrollo!B7</f>
        <v>100</v>
      </c>
      <c r="C48" s="3"/>
      <c r="D48" s="25" t="s">
        <v>45</v>
      </c>
      <c r="E48" s="25" t="s">
        <v>46</v>
      </c>
      <c r="F48" s="25" t="s">
        <v>47</v>
      </c>
      <c r="G48" s="25" t="s">
        <v>48</v>
      </c>
      <c r="H48" s="25" t="s">
        <v>49</v>
      </c>
      <c r="I48" s="1"/>
    </row>
    <row r="49" spans="1:9" customFormat="1" ht="15.75" x14ac:dyDescent="0.3">
      <c r="A49" s="52" t="s">
        <v>65</v>
      </c>
      <c r="B49" s="53"/>
      <c r="C49" s="3"/>
      <c r="D49" s="21">
        <v>1</v>
      </c>
      <c r="E49" s="21">
        <v>0</v>
      </c>
      <c r="F49" s="21" t="s">
        <v>81</v>
      </c>
      <c r="G49" s="30">
        <v>7</v>
      </c>
      <c r="H49" s="30">
        <f>+(D49*E49)*G49</f>
        <v>0</v>
      </c>
      <c r="I49" s="1"/>
    </row>
    <row r="50" spans="1:9" customFormat="1" ht="15.75" x14ac:dyDescent="0.3">
      <c r="A50" s="53" t="s">
        <v>52</v>
      </c>
      <c r="B50" s="54">
        <f>+E34*C42</f>
        <v>1772.6250000000002</v>
      </c>
      <c r="C50" s="3"/>
      <c r="D50" s="21">
        <v>0</v>
      </c>
      <c r="E50" s="21">
        <v>0</v>
      </c>
      <c r="F50" s="21" t="s">
        <v>82</v>
      </c>
      <c r="G50" s="30">
        <v>250</v>
      </c>
      <c r="H50" s="30">
        <f>+(D50*E50)*G50</f>
        <v>0</v>
      </c>
      <c r="I50" s="1"/>
    </row>
    <row r="51" spans="1:9" customFormat="1" ht="15.75" x14ac:dyDescent="0.3">
      <c r="A51" s="53" t="s">
        <v>10</v>
      </c>
      <c r="B51" s="54">
        <f>+H59</f>
        <v>300</v>
      </c>
      <c r="C51" s="3"/>
      <c r="D51" s="21">
        <v>0</v>
      </c>
      <c r="E51" s="21">
        <v>0</v>
      </c>
      <c r="F51" s="21" t="s">
        <v>75</v>
      </c>
      <c r="G51" s="30">
        <v>500</v>
      </c>
      <c r="H51" s="30">
        <f>+G51*E51*D51</f>
        <v>0</v>
      </c>
      <c r="I51" s="1"/>
    </row>
    <row r="52" spans="1:9" customFormat="1" ht="15.75" x14ac:dyDescent="0.3">
      <c r="A52" s="53"/>
      <c r="B52" s="54"/>
      <c r="C52" s="3"/>
      <c r="D52" s="21">
        <v>1</v>
      </c>
      <c r="E52" s="21">
        <v>1</v>
      </c>
      <c r="F52" s="21" t="s">
        <v>93</v>
      </c>
      <c r="G52" s="30">
        <v>300</v>
      </c>
      <c r="H52" s="30">
        <f t="shared" ref="H52:H58" si="0">+G52*E52</f>
        <v>300</v>
      </c>
      <c r="I52" s="30">
        <f>+(B70/100)*2</f>
        <v>49.170375000000007</v>
      </c>
    </row>
    <row r="53" spans="1:9" customFormat="1" ht="16.5" x14ac:dyDescent="0.3">
      <c r="A53" s="53" t="s">
        <v>24</v>
      </c>
      <c r="B53" s="54">
        <v>0</v>
      </c>
      <c r="C53" s="3"/>
      <c r="D53" s="21">
        <v>1</v>
      </c>
      <c r="E53" s="21">
        <v>0</v>
      </c>
      <c r="F53" s="21" t="s">
        <v>70</v>
      </c>
      <c r="G53" s="30">
        <v>120</v>
      </c>
      <c r="H53" s="30">
        <f t="shared" si="0"/>
        <v>0</v>
      </c>
      <c r="I53" s="55"/>
    </row>
    <row r="54" spans="1:9" customFormat="1" ht="15.75" x14ac:dyDescent="0.3">
      <c r="A54" s="56" t="s">
        <v>76</v>
      </c>
      <c r="B54" s="54">
        <v>0</v>
      </c>
      <c r="C54" s="3"/>
      <c r="D54" s="21">
        <v>1</v>
      </c>
      <c r="E54" s="21">
        <v>0</v>
      </c>
      <c r="F54" s="21" t="s">
        <v>71</v>
      </c>
      <c r="G54" s="30">
        <v>120</v>
      </c>
      <c r="H54" s="30">
        <f t="shared" si="0"/>
        <v>0</v>
      </c>
      <c r="I54" s="1"/>
    </row>
    <row r="55" spans="1:9" customFormat="1" ht="15.75" x14ac:dyDescent="0.3">
      <c r="A55" s="56" t="s">
        <v>77</v>
      </c>
      <c r="B55" s="54">
        <v>0</v>
      </c>
      <c r="C55" s="1"/>
      <c r="D55" s="21">
        <v>0</v>
      </c>
      <c r="E55" s="21">
        <v>0</v>
      </c>
      <c r="F55" s="21" t="s">
        <v>29</v>
      </c>
      <c r="G55" s="30">
        <v>1.5</v>
      </c>
      <c r="H55" s="30">
        <f t="shared" si="0"/>
        <v>0</v>
      </c>
      <c r="I55" s="1"/>
    </row>
    <row r="56" spans="1:9" customFormat="1" ht="15.75" x14ac:dyDescent="0.3">
      <c r="A56" s="56" t="s">
        <v>78</v>
      </c>
      <c r="B56" s="54">
        <v>0</v>
      </c>
      <c r="C56" s="1"/>
      <c r="D56" s="21">
        <v>1</v>
      </c>
      <c r="E56" s="21">
        <v>0</v>
      </c>
      <c r="F56" s="21" t="s">
        <v>53</v>
      </c>
      <c r="G56" s="30">
        <v>1.5</v>
      </c>
      <c r="H56" s="30">
        <f t="shared" si="0"/>
        <v>0</v>
      </c>
      <c r="I56" s="1"/>
    </row>
    <row r="57" spans="1:9" customFormat="1" ht="15.75" x14ac:dyDescent="0.3">
      <c r="A57" s="56"/>
      <c r="B57" s="56"/>
      <c r="C57" s="1"/>
      <c r="D57" s="21">
        <v>0</v>
      </c>
      <c r="E57" s="21">
        <v>0</v>
      </c>
      <c r="F57" s="21" t="s">
        <v>54</v>
      </c>
      <c r="G57" s="30">
        <v>1.5</v>
      </c>
      <c r="H57" s="30">
        <f t="shared" si="0"/>
        <v>0</v>
      </c>
      <c r="I57" s="1"/>
    </row>
    <row r="58" spans="1:9" customFormat="1" ht="15.75" x14ac:dyDescent="0.3">
      <c r="A58" s="52" t="s">
        <v>55</v>
      </c>
      <c r="B58" s="57">
        <f>SUM(B50:B57)</f>
        <v>2072.625</v>
      </c>
      <c r="C58" s="3"/>
      <c r="D58" s="21">
        <v>0</v>
      </c>
      <c r="E58" s="21">
        <v>0</v>
      </c>
      <c r="F58" s="3" t="s">
        <v>56</v>
      </c>
      <c r="G58" s="30">
        <v>600</v>
      </c>
      <c r="H58" s="100">
        <f t="shared" si="0"/>
        <v>0</v>
      </c>
      <c r="I58" s="1"/>
    </row>
    <row r="59" spans="1:9" customFormat="1" ht="15.75" x14ac:dyDescent="0.3">
      <c r="A59" s="9"/>
      <c r="B59" s="32">
        <f>+B58/B48</f>
        <v>20.72625</v>
      </c>
      <c r="C59" s="4" t="s">
        <v>57</v>
      </c>
      <c r="D59" s="21"/>
      <c r="E59" s="21"/>
      <c r="F59" s="3"/>
      <c r="G59" s="59" t="s">
        <v>161</v>
      </c>
      <c r="H59" s="30">
        <f>SUM(H49:H58)</f>
        <v>300</v>
      </c>
      <c r="I59" s="1"/>
    </row>
    <row r="60" spans="1:9" customFormat="1" ht="15.75" x14ac:dyDescent="0.3">
      <c r="A60" s="1"/>
      <c r="B60" s="1"/>
      <c r="C60" s="1"/>
      <c r="D60" s="3"/>
      <c r="E60" s="3"/>
      <c r="F60" s="1"/>
      <c r="G60" s="1"/>
      <c r="H60" s="1"/>
      <c r="I60" s="1"/>
    </row>
    <row r="61" spans="1:9" customFormat="1" ht="15.75" x14ac:dyDescent="0.3">
      <c r="A61" s="4" t="s">
        <v>60</v>
      </c>
      <c r="B61" s="3"/>
      <c r="C61" s="3"/>
      <c r="D61" s="1"/>
      <c r="E61" s="32"/>
      <c r="F61" s="1"/>
      <c r="G61" s="1"/>
      <c r="H61" s="1"/>
      <c r="I61" s="1"/>
    </row>
    <row r="62" spans="1:9" customFormat="1" ht="15.75" x14ac:dyDescent="0.3">
      <c r="A62" s="3"/>
      <c r="B62" s="4" t="s">
        <v>62</v>
      </c>
      <c r="C62" s="25"/>
      <c r="D62" s="3"/>
      <c r="E62" s="3"/>
      <c r="F62" s="3"/>
      <c r="G62" s="59" t="s">
        <v>162</v>
      </c>
      <c r="H62" s="74">
        <v>1.4</v>
      </c>
      <c r="I62" s="1"/>
    </row>
    <row r="63" spans="1:9" customFormat="1" ht="15.75" x14ac:dyDescent="0.3">
      <c r="A63" s="52" t="s">
        <v>112</v>
      </c>
      <c r="B63" s="53"/>
      <c r="C63" s="3"/>
      <c r="D63" s="3"/>
      <c r="E63" s="3"/>
      <c r="F63" s="3"/>
      <c r="G63" s="41" t="s">
        <v>163</v>
      </c>
      <c r="H63" s="60">
        <v>1.75</v>
      </c>
      <c r="I63" s="1"/>
    </row>
    <row r="64" spans="1:9" customFormat="1" ht="15.75" x14ac:dyDescent="0.3">
      <c r="A64" s="53" t="s">
        <v>52</v>
      </c>
      <c r="B64" s="54">
        <f>+E35*C42</f>
        <v>2038.5187500000002</v>
      </c>
      <c r="C64" s="61"/>
      <c r="D64" s="1"/>
      <c r="E64" s="1"/>
      <c r="F64" s="1"/>
      <c r="G64" s="41" t="s">
        <v>164</v>
      </c>
      <c r="H64" s="60">
        <v>2</v>
      </c>
      <c r="I64" s="1"/>
    </row>
    <row r="65" spans="1:10" customFormat="1" ht="15.75" x14ac:dyDescent="0.3">
      <c r="A65" s="53" t="s">
        <v>10</v>
      </c>
      <c r="B65" s="54">
        <f>+H59*H62</f>
        <v>420</v>
      </c>
      <c r="C65" s="61"/>
      <c r="D65" s="1"/>
      <c r="E65" s="1"/>
      <c r="F65" s="1"/>
      <c r="G65" s="41" t="s">
        <v>165</v>
      </c>
      <c r="H65" s="60">
        <v>2.5</v>
      </c>
      <c r="I65" s="1"/>
    </row>
    <row r="66" spans="1:10" customFormat="1" ht="15.75" x14ac:dyDescent="0.3">
      <c r="A66" s="53" t="str">
        <f>+A54</f>
        <v>Placas</v>
      </c>
      <c r="B66" s="54">
        <f>+B54*H63</f>
        <v>0</v>
      </c>
      <c r="C66" s="61"/>
      <c r="D66" s="1"/>
      <c r="E66" s="1"/>
      <c r="F66" s="1"/>
      <c r="G66" s="1"/>
      <c r="H66" s="1"/>
      <c r="I66" s="1"/>
    </row>
    <row r="67" spans="1:10" customFormat="1" ht="15.75" x14ac:dyDescent="0.3">
      <c r="A67" s="53" t="str">
        <f>+A55</f>
        <v>Mensajeria</v>
      </c>
      <c r="B67" s="54">
        <f>+B55*H62</f>
        <v>0</v>
      </c>
      <c r="C67" s="61"/>
      <c r="D67" s="1"/>
      <c r="E67" s="1"/>
      <c r="F67" s="1"/>
      <c r="G67" s="1"/>
      <c r="H67" s="1"/>
      <c r="I67" s="1"/>
    </row>
    <row r="68" spans="1:10" customFormat="1" ht="15.75" x14ac:dyDescent="0.3">
      <c r="A68" s="53" t="str">
        <f>+A56</f>
        <v>Listón</v>
      </c>
      <c r="B68" s="54">
        <f>+B56*H63</f>
        <v>0</v>
      </c>
      <c r="C68" s="64"/>
      <c r="D68" s="1"/>
      <c r="E68" s="1"/>
      <c r="F68" s="62" t="s">
        <v>65</v>
      </c>
      <c r="G68" s="32">
        <f>+B59</f>
        <v>20.72625</v>
      </c>
      <c r="H68" s="63">
        <f>+G68*B48</f>
        <v>2072.625</v>
      </c>
      <c r="I68" s="1"/>
    </row>
    <row r="69" spans="1:10" customFormat="1" ht="15.75" x14ac:dyDescent="0.3">
      <c r="A69" s="53"/>
      <c r="B69" s="54"/>
      <c r="C69" s="64"/>
      <c r="D69" s="1"/>
      <c r="E69" s="1"/>
      <c r="F69" s="62" t="s">
        <v>66</v>
      </c>
      <c r="G69" s="32">
        <f>+C70</f>
        <v>24.585187500000004</v>
      </c>
      <c r="H69" s="63">
        <f>+G69*B48</f>
        <v>2458.5187500000002</v>
      </c>
      <c r="I69" s="1"/>
    </row>
    <row r="70" spans="1:10" customFormat="1" ht="15.75" x14ac:dyDescent="0.3">
      <c r="A70" s="52" t="s">
        <v>55</v>
      </c>
      <c r="B70" s="57">
        <f>SUM(B63:B69)</f>
        <v>2458.5187500000002</v>
      </c>
      <c r="C70" s="66">
        <f>+B70/B48</f>
        <v>24.585187500000004</v>
      </c>
      <c r="D70" s="5" t="s">
        <v>103</v>
      </c>
      <c r="E70" s="1"/>
      <c r="F70" s="65" t="s">
        <v>67</v>
      </c>
      <c r="G70" s="66">
        <f>+G69-G68</f>
        <v>3.8589375000000032</v>
      </c>
      <c r="H70" s="63">
        <f>+G70*B48</f>
        <v>385.8937500000003</v>
      </c>
      <c r="I70" s="1"/>
    </row>
    <row r="73" spans="1:10" x14ac:dyDescent="0.3">
      <c r="A73" s="5"/>
    </row>
    <row r="74" spans="1:10" x14ac:dyDescent="0.3">
      <c r="B74" s="67"/>
      <c r="C74" s="68"/>
    </row>
    <row r="78" spans="1:10" x14ac:dyDescent="0.3">
      <c r="J78" s="69"/>
    </row>
    <row r="84" spans="10:18" ht="16.5" x14ac:dyDescent="0.3">
      <c r="J84" s="55"/>
      <c r="K84" s="55"/>
      <c r="L84" s="55"/>
      <c r="M84" s="55"/>
      <c r="N84" s="55"/>
      <c r="O84" s="55"/>
      <c r="P84" s="55"/>
      <c r="Q84" s="55"/>
      <c r="R84" s="55"/>
    </row>
    <row r="85" spans="10:18" ht="16.5" x14ac:dyDescent="0.3">
      <c r="J85" s="55"/>
      <c r="K85" s="55"/>
      <c r="L85" s="55"/>
      <c r="M85" s="55"/>
      <c r="N85" s="55"/>
      <c r="O85" s="55"/>
      <c r="P85" s="55"/>
      <c r="Q85" s="55"/>
      <c r="R85" s="55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29" zoomScale="80" zoomScaleNormal="80" workbookViewId="0">
      <selection activeCell="B47" sqref="B4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  <c r="T1"/>
      <c r="U1"/>
    </row>
    <row r="2" spans="1:21" ht="15.75" x14ac:dyDescent="0.3">
      <c r="J2"/>
      <c r="K2"/>
      <c r="L2"/>
      <c r="M2"/>
      <c r="N2"/>
      <c r="O2"/>
      <c r="P2"/>
      <c r="Q2"/>
      <c r="R2"/>
      <c r="S2"/>
      <c r="T2"/>
      <c r="U2"/>
    </row>
    <row r="3" spans="1:21" ht="15.75" x14ac:dyDescent="0.3">
      <c r="J3"/>
      <c r="K3"/>
      <c r="L3"/>
      <c r="M3"/>
      <c r="N3"/>
      <c r="O3"/>
      <c r="P3"/>
      <c r="Q3"/>
      <c r="R3"/>
      <c r="S3"/>
      <c r="T3"/>
      <c r="U3"/>
    </row>
    <row r="4" spans="1:21" ht="15.75" x14ac:dyDescent="0.3">
      <c r="J4"/>
      <c r="K4"/>
      <c r="L4"/>
      <c r="M4"/>
      <c r="N4"/>
      <c r="O4"/>
      <c r="P4"/>
      <c r="Q4"/>
      <c r="R4"/>
      <c r="S4"/>
      <c r="T4"/>
      <c r="U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</row>
    <row r="7" spans="1:21" ht="15.75" x14ac:dyDescent="0.3">
      <c r="J7"/>
      <c r="K7"/>
      <c r="L7"/>
      <c r="M7"/>
      <c r="N7"/>
      <c r="O7"/>
      <c r="P7"/>
      <c r="Q7"/>
      <c r="R7"/>
      <c r="S7"/>
      <c r="T7"/>
      <c r="U7"/>
    </row>
    <row r="8" spans="1:21" ht="15.75" x14ac:dyDescent="0.3">
      <c r="J8"/>
      <c r="K8"/>
      <c r="L8"/>
      <c r="M8"/>
      <c r="N8"/>
      <c r="O8"/>
      <c r="P8"/>
      <c r="Q8"/>
      <c r="R8"/>
      <c r="S8"/>
      <c r="T8"/>
      <c r="U8"/>
    </row>
    <row r="9" spans="1:21" s="5" customFormat="1" ht="15" x14ac:dyDescent="0.25">
      <c r="A9" s="5" t="s">
        <v>5</v>
      </c>
      <c r="C9" s="5" t="str">
        <f>+'cartón cajón '!C9</f>
        <v>06 de diciembre de 2016.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</row>
    <row r="10" spans="1:21" ht="15.75" x14ac:dyDescent="0.3">
      <c r="J10"/>
      <c r="K10"/>
      <c r="L10"/>
      <c r="M10"/>
      <c r="N10"/>
      <c r="O10"/>
      <c r="P10"/>
      <c r="Q10"/>
      <c r="R10"/>
      <c r="S10"/>
      <c r="T10"/>
      <c r="U10"/>
    </row>
    <row r="11" spans="1:21" ht="16.5" thickBot="1" x14ac:dyDescent="0.35">
      <c r="A11" s="5" t="s">
        <v>7</v>
      </c>
      <c r="C11" s="1" t="s">
        <v>113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</row>
    <row r="13" spans="1:21" ht="15.75" x14ac:dyDescent="0.3">
      <c r="A13" s="5" t="s">
        <v>8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</row>
    <row r="15" spans="1:21" ht="15.75" x14ac:dyDescent="0.3">
      <c r="A15" s="5" t="s">
        <v>9</v>
      </c>
      <c r="C15" s="19" t="s">
        <v>114</v>
      </c>
      <c r="D15" s="18"/>
      <c r="E15" s="18"/>
      <c r="F15" s="70" t="s">
        <v>79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</row>
    <row r="16" spans="1:21" ht="15.75" x14ac:dyDescent="0.3">
      <c r="C16" s="17" t="s">
        <v>151</v>
      </c>
      <c r="D16" s="18"/>
      <c r="E16" s="18"/>
      <c r="F16" s="46">
        <v>33.5</v>
      </c>
      <c r="G16" s="71" t="s">
        <v>73</v>
      </c>
      <c r="H16" s="72">
        <v>36.700000000000003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5.75" x14ac:dyDescent="0.3">
      <c r="C17" s="17" t="s">
        <v>85</v>
      </c>
      <c r="D17" s="18"/>
      <c r="E17" s="18"/>
      <c r="F17" s="70">
        <v>1</v>
      </c>
      <c r="G17" s="73" t="s">
        <v>74</v>
      </c>
      <c r="H17" s="8"/>
      <c r="J17"/>
      <c r="K17"/>
      <c r="L17"/>
      <c r="M17"/>
      <c r="N17"/>
      <c r="O17"/>
      <c r="P17"/>
      <c r="Q17"/>
      <c r="R17"/>
      <c r="S17"/>
      <c r="T17"/>
      <c r="U17"/>
    </row>
    <row r="18" spans="1:21" ht="15.75" x14ac:dyDescent="0.3">
      <c r="C18" s="17"/>
      <c r="D18" s="18"/>
      <c r="E18" s="18"/>
      <c r="F18" s="70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</row>
    <row r="19" spans="1:21" ht="15.75" x14ac:dyDescent="0.3">
      <c r="C19" s="20"/>
      <c r="D19" s="18"/>
      <c r="E19" s="18"/>
      <c r="F19" s="46"/>
      <c r="G19" s="71"/>
      <c r="H19" s="72"/>
      <c r="J19"/>
      <c r="K19"/>
      <c r="L19"/>
      <c r="M19"/>
      <c r="N19"/>
      <c r="O19"/>
      <c r="P19"/>
      <c r="Q19"/>
      <c r="R19"/>
      <c r="S19"/>
      <c r="T19"/>
      <c r="U19"/>
    </row>
    <row r="20" spans="1:21" ht="15.75" x14ac:dyDescent="0.3">
      <c r="C20" s="18"/>
      <c r="D20" s="18"/>
      <c r="E20" s="18"/>
      <c r="F20" s="70"/>
      <c r="G20" s="73"/>
      <c r="H20" s="8"/>
      <c r="J20"/>
      <c r="K20"/>
      <c r="L20"/>
      <c r="M20"/>
      <c r="N20"/>
      <c r="O20"/>
      <c r="P20"/>
      <c r="Q20"/>
      <c r="R20"/>
      <c r="S20"/>
      <c r="T20"/>
      <c r="U20"/>
    </row>
    <row r="21" spans="1:21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</row>
    <row r="22" spans="1:21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</row>
    <row r="23" spans="1:21" ht="15.75" x14ac:dyDescent="0.3">
      <c r="A23" s="4" t="s">
        <v>11</v>
      </c>
      <c r="C23" s="21" t="s">
        <v>99</v>
      </c>
      <c r="D23" s="5" t="s">
        <v>12</v>
      </c>
      <c r="E23" s="22" t="s">
        <v>86</v>
      </c>
      <c r="F23" s="1" t="s">
        <v>149</v>
      </c>
      <c r="J23"/>
      <c r="K23"/>
      <c r="L23"/>
      <c r="M23"/>
      <c r="N23"/>
      <c r="O23"/>
      <c r="P23"/>
      <c r="Q23"/>
      <c r="R23"/>
      <c r="S23"/>
      <c r="T23"/>
      <c r="U23"/>
    </row>
    <row r="24" spans="1:21" ht="15.75" x14ac:dyDescent="0.3">
      <c r="J24"/>
      <c r="K24"/>
      <c r="L24"/>
      <c r="M24"/>
      <c r="N24"/>
      <c r="O24"/>
      <c r="P24"/>
      <c r="Q24"/>
      <c r="R24"/>
      <c r="S24"/>
      <c r="T24"/>
      <c r="U24"/>
    </row>
    <row r="25" spans="1:21" ht="15.75" x14ac:dyDescent="0.3">
      <c r="A25" s="4" t="s">
        <v>13</v>
      </c>
      <c r="C25" s="23">
        <v>90</v>
      </c>
      <c r="D25" s="22" t="s">
        <v>14</v>
      </c>
      <c r="E25" s="24">
        <v>130</v>
      </c>
      <c r="F25" s="25">
        <f>+C25</f>
        <v>90</v>
      </c>
      <c r="G25" s="26" t="s">
        <v>14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</row>
    <row r="26" spans="1:21" ht="15.75" x14ac:dyDescent="0.3">
      <c r="A26" s="4" t="s">
        <v>15</v>
      </c>
      <c r="B26" s="3"/>
      <c r="C26" s="27">
        <f>+F16</f>
        <v>33.5</v>
      </c>
      <c r="D26" s="28" t="s">
        <v>14</v>
      </c>
      <c r="E26" s="27">
        <f>+H16</f>
        <v>36.700000000000003</v>
      </c>
      <c r="F26" s="29">
        <f>+E26</f>
        <v>36.700000000000003</v>
      </c>
      <c r="G26" s="29" t="s">
        <v>14</v>
      </c>
      <c r="H26" s="29">
        <f>+C26</f>
        <v>33.5</v>
      </c>
      <c r="I26" s="30"/>
      <c r="J26"/>
      <c r="K26"/>
      <c r="L26"/>
      <c r="M26"/>
      <c r="N26"/>
      <c r="O26"/>
      <c r="P26"/>
      <c r="Q26"/>
      <c r="R26"/>
      <c r="S26"/>
      <c r="T26"/>
      <c r="U26"/>
    </row>
    <row r="27" spans="1:21" ht="16.5" thickBot="1" x14ac:dyDescent="0.35">
      <c r="A27" s="3" t="s">
        <v>16</v>
      </c>
      <c r="B27" s="31"/>
      <c r="C27" s="32">
        <f>+C25/C26</f>
        <v>2.6865671641791047</v>
      </c>
      <c r="D27" s="33"/>
      <c r="E27" s="32">
        <f>+E25/E26</f>
        <v>3.542234332425068</v>
      </c>
      <c r="F27" s="32">
        <f>+F25/F26</f>
        <v>2.4523160762942777</v>
      </c>
      <c r="G27" s="33"/>
      <c r="H27" s="32">
        <f>+H25/H26</f>
        <v>3.8805970149253732</v>
      </c>
      <c r="I27" s="30"/>
      <c r="J27"/>
      <c r="K27"/>
      <c r="L27"/>
      <c r="M27"/>
      <c r="N27"/>
      <c r="O27"/>
      <c r="P27"/>
      <c r="Q27"/>
      <c r="R27"/>
      <c r="S27"/>
      <c r="T27"/>
      <c r="U27"/>
    </row>
    <row r="28" spans="1:21" ht="16.5" thickBot="1" x14ac:dyDescent="0.35">
      <c r="A28" s="3" t="s">
        <v>17</v>
      </c>
      <c r="B28" s="34"/>
      <c r="C28" s="35"/>
      <c r="D28" s="36">
        <v>6</v>
      </c>
      <c r="E28" s="37"/>
      <c r="F28" s="38"/>
      <c r="G28" s="39">
        <v>6</v>
      </c>
      <c r="H28" s="40" t="s">
        <v>18</v>
      </c>
      <c r="J28"/>
      <c r="K28"/>
      <c r="L28"/>
      <c r="M28"/>
      <c r="N28"/>
      <c r="O28"/>
      <c r="P28"/>
      <c r="Q28"/>
      <c r="R28"/>
      <c r="S28"/>
      <c r="T28"/>
      <c r="U28"/>
    </row>
    <row r="29" spans="1:21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</row>
    <row r="30" spans="1:21" ht="15.75" x14ac:dyDescent="0.3">
      <c r="A30" s="25" t="s">
        <v>19</v>
      </c>
      <c r="B30" s="25" t="s">
        <v>80</v>
      </c>
      <c r="D30" s="41" t="s">
        <v>20</v>
      </c>
      <c r="E30" s="42">
        <f>+Desarrollo!F70</f>
        <v>38.161999999999999</v>
      </c>
      <c r="G30" s="1" t="s">
        <v>21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</row>
    <row r="31" spans="1:21" ht="15.75" x14ac:dyDescent="0.3">
      <c r="A31" s="3"/>
      <c r="B31" s="3"/>
      <c r="C31" s="3"/>
      <c r="D31" s="44" t="s">
        <v>22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</row>
    <row r="32" spans="1:21" ht="15.75" x14ac:dyDescent="0.3">
      <c r="D32" s="44" t="s">
        <v>23</v>
      </c>
      <c r="E32" s="45">
        <f>+E30-E31</f>
        <v>38.161999999999999</v>
      </c>
      <c r="I32" s="30"/>
      <c r="J32"/>
      <c r="K32"/>
      <c r="L32"/>
      <c r="M32"/>
      <c r="N32"/>
      <c r="O32"/>
      <c r="P32"/>
      <c r="Q32"/>
      <c r="R32"/>
      <c r="S32"/>
      <c r="T32"/>
      <c r="U32"/>
    </row>
    <row r="33" spans="1:21" ht="15.75" x14ac:dyDescent="0.3">
      <c r="E33" s="21" t="s">
        <v>25</v>
      </c>
      <c r="F33" s="21" t="s">
        <v>26</v>
      </c>
      <c r="G33" s="21" t="s">
        <v>26</v>
      </c>
      <c r="H33" s="21" t="s">
        <v>26</v>
      </c>
      <c r="I33" s="30"/>
      <c r="J33"/>
      <c r="K33"/>
      <c r="L33"/>
      <c r="M33"/>
      <c r="N33"/>
      <c r="O33"/>
      <c r="P33"/>
      <c r="Q33"/>
      <c r="R33"/>
      <c r="S33"/>
      <c r="T33"/>
      <c r="U33"/>
    </row>
    <row r="34" spans="1:21" ht="15.75" x14ac:dyDescent="0.3">
      <c r="D34" s="41" t="s">
        <v>27</v>
      </c>
      <c r="E34" s="47">
        <f>+E32</f>
        <v>38.161999999999999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</row>
    <row r="35" spans="1:21" ht="15.75" x14ac:dyDescent="0.3">
      <c r="D35" s="41" t="s">
        <v>28</v>
      </c>
      <c r="E35" s="47">
        <f>+E34*1.15</f>
        <v>43.886299999999999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</row>
    <row r="36" spans="1:21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</row>
    <row r="37" spans="1:21" ht="15.75" x14ac:dyDescent="0.3">
      <c r="A37" s="3"/>
      <c r="B37" s="21"/>
      <c r="C37" s="30"/>
      <c r="E37" s="11" t="s">
        <v>30</v>
      </c>
      <c r="F37" s="12" t="s">
        <v>31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</row>
    <row r="38" spans="1:21" ht="16.5" thickBot="1" x14ac:dyDescent="0.35">
      <c r="A38" s="4" t="s">
        <v>32</v>
      </c>
      <c r="C38" s="48">
        <v>6</v>
      </c>
      <c r="D38" s="49" t="s">
        <v>33</v>
      </c>
      <c r="E38" s="14"/>
      <c r="F38" s="15" t="s">
        <v>34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</row>
    <row r="39" spans="1:21" ht="15.75" x14ac:dyDescent="0.3">
      <c r="A39" s="4"/>
      <c r="C39" s="21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</row>
    <row r="40" spans="1:21" ht="15.75" x14ac:dyDescent="0.3">
      <c r="A40" s="4" t="s">
        <v>36</v>
      </c>
      <c r="B40" s="5"/>
      <c r="C40" s="50">
        <f>+B48/F17</f>
        <v>100</v>
      </c>
      <c r="D40" s="24">
        <v>50</v>
      </c>
      <c r="F40" s="44" t="s">
        <v>37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</row>
    <row r="41" spans="1:21" ht="15.75" x14ac:dyDescent="0.3">
      <c r="A41" s="4" t="s">
        <v>38</v>
      </c>
      <c r="C41" s="34">
        <f>+C40+D40</f>
        <v>150</v>
      </c>
      <c r="F41" s="44" t="s">
        <v>39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</row>
    <row r="42" spans="1:21" ht="15.75" x14ac:dyDescent="0.3">
      <c r="A42" s="4" t="s">
        <v>40</v>
      </c>
      <c r="C42" s="34">
        <f>+C41/C38</f>
        <v>25</v>
      </c>
      <c r="F42" s="44" t="s">
        <v>41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</row>
    <row r="43" spans="1:21" ht="15.75" x14ac:dyDescent="0.3">
      <c r="A43" s="4"/>
      <c r="C43" s="21"/>
      <c r="F43" s="41" t="s">
        <v>42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  <c r="S43"/>
      <c r="T43"/>
      <c r="U43"/>
    </row>
    <row r="44" spans="1:21" ht="15.75" x14ac:dyDescent="0.3">
      <c r="A44" s="4"/>
      <c r="C44" s="51"/>
      <c r="F44" s="44" t="s">
        <v>43</v>
      </c>
      <c r="G44" s="48">
        <f>+C41</f>
        <v>150</v>
      </c>
      <c r="H44" s="3"/>
      <c r="J44"/>
      <c r="K44"/>
      <c r="L44"/>
      <c r="M44"/>
      <c r="N44"/>
      <c r="O44"/>
      <c r="P44"/>
      <c r="Q44"/>
      <c r="R44"/>
      <c r="S44"/>
      <c r="T44"/>
      <c r="U44"/>
    </row>
    <row r="45" spans="1:21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</row>
    <row r="46" spans="1:21" ht="15.75" x14ac:dyDescent="0.3">
      <c r="A46" s="4" t="s">
        <v>44</v>
      </c>
      <c r="C46" s="25">
        <f>+C42*C38</f>
        <v>150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</row>
    <row r="47" spans="1:21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</row>
    <row r="48" spans="1:21" ht="15.75" x14ac:dyDescent="0.3">
      <c r="A48" s="4" t="s">
        <v>68</v>
      </c>
      <c r="B48" s="21">
        <f>+'cartón cajón '!B48</f>
        <v>100</v>
      </c>
      <c r="C48" s="3"/>
      <c r="D48" s="25" t="s">
        <v>45</v>
      </c>
      <c r="E48" s="25" t="s">
        <v>46</v>
      </c>
      <c r="F48" s="25" t="s">
        <v>47</v>
      </c>
      <c r="G48" s="25" t="s">
        <v>48</v>
      </c>
      <c r="H48" s="25" t="s">
        <v>49</v>
      </c>
      <c r="J48"/>
      <c r="K48"/>
      <c r="L48"/>
      <c r="M48"/>
      <c r="N48"/>
      <c r="O48"/>
      <c r="P48"/>
      <c r="Q48"/>
      <c r="R48"/>
      <c r="S48"/>
      <c r="T48"/>
      <c r="U48"/>
    </row>
    <row r="49" spans="1:21" ht="15.75" x14ac:dyDescent="0.3">
      <c r="A49" s="52" t="s">
        <v>65</v>
      </c>
      <c r="B49" s="53"/>
      <c r="C49" s="3"/>
      <c r="D49" s="21">
        <v>1</v>
      </c>
      <c r="E49" s="21">
        <v>0</v>
      </c>
      <c r="F49" s="21" t="s">
        <v>81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</row>
    <row r="50" spans="1:21" ht="15.75" x14ac:dyDescent="0.3">
      <c r="A50" s="53" t="s">
        <v>52</v>
      </c>
      <c r="B50" s="54">
        <f>+E34*C42</f>
        <v>954.05</v>
      </c>
      <c r="C50" s="3"/>
      <c r="D50" s="21">
        <v>0</v>
      </c>
      <c r="E50" s="21">
        <v>0</v>
      </c>
      <c r="F50" s="21" t="s">
        <v>82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</row>
    <row r="51" spans="1:21" ht="15.75" x14ac:dyDescent="0.3">
      <c r="A51" s="53" t="s">
        <v>10</v>
      </c>
      <c r="B51" s="54">
        <f>+H59</f>
        <v>300</v>
      </c>
      <c r="C51" s="3"/>
      <c r="D51" s="21">
        <v>0</v>
      </c>
      <c r="E51" s="21">
        <v>0</v>
      </c>
      <c r="F51" s="21" t="s">
        <v>75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</row>
    <row r="52" spans="1:21" ht="15.75" x14ac:dyDescent="0.3">
      <c r="A52" s="53"/>
      <c r="B52" s="54"/>
      <c r="C52" s="3"/>
      <c r="D52" s="21">
        <v>1</v>
      </c>
      <c r="E52" s="21">
        <v>1</v>
      </c>
      <c r="F52" s="21" t="s">
        <v>93</v>
      </c>
      <c r="G52" s="30">
        <v>300</v>
      </c>
      <c r="H52" s="30">
        <f t="shared" ref="H52" si="0">+G52*E52</f>
        <v>300</v>
      </c>
      <c r="I52" s="30">
        <f>+(B70/100)*2</f>
        <v>30.343150000000001</v>
      </c>
      <c r="J52"/>
      <c r="K52"/>
      <c r="L52"/>
      <c r="M52"/>
      <c r="N52"/>
      <c r="O52"/>
      <c r="P52"/>
      <c r="Q52"/>
      <c r="R52"/>
      <c r="S52"/>
      <c r="T52"/>
      <c r="U52"/>
    </row>
    <row r="53" spans="1:21" ht="16.5" x14ac:dyDescent="0.3">
      <c r="A53" s="53" t="s">
        <v>24</v>
      </c>
      <c r="B53" s="54">
        <v>0</v>
      </c>
      <c r="C53" s="3"/>
      <c r="D53" s="21">
        <v>1</v>
      </c>
      <c r="E53" s="21">
        <v>0</v>
      </c>
      <c r="F53" s="21" t="s">
        <v>70</v>
      </c>
      <c r="G53" s="30">
        <v>130</v>
      </c>
      <c r="H53" s="30">
        <f t="shared" ref="H53:H59" si="1">+G53*E53</f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</row>
    <row r="54" spans="1:21" ht="15.75" x14ac:dyDescent="0.3">
      <c r="A54" s="56" t="s">
        <v>76</v>
      </c>
      <c r="B54" s="54">
        <v>0</v>
      </c>
      <c r="C54" s="3"/>
      <c r="D54" s="21">
        <v>1</v>
      </c>
      <c r="E54" s="21">
        <v>0</v>
      </c>
      <c r="F54" s="21" t="s">
        <v>71</v>
      </c>
      <c r="G54" s="30">
        <v>130</v>
      </c>
      <c r="H54" s="30">
        <f t="shared" si="1"/>
        <v>0</v>
      </c>
      <c r="J54"/>
      <c r="K54"/>
      <c r="L54"/>
      <c r="M54"/>
      <c r="N54"/>
      <c r="O54"/>
      <c r="P54"/>
      <c r="Q54"/>
      <c r="R54"/>
      <c r="S54"/>
      <c r="T54"/>
      <c r="U54"/>
    </row>
    <row r="55" spans="1:21" ht="15.75" x14ac:dyDescent="0.3">
      <c r="A55" s="56" t="s">
        <v>77</v>
      </c>
      <c r="B55" s="54">
        <v>0</v>
      </c>
      <c r="D55" s="21">
        <v>0</v>
      </c>
      <c r="E55" s="21">
        <v>0</v>
      </c>
      <c r="F55" s="21" t="s">
        <v>29</v>
      </c>
      <c r="G55" s="30">
        <v>1.5</v>
      </c>
      <c r="H55" s="30">
        <f t="shared" si="1"/>
        <v>0</v>
      </c>
      <c r="J55"/>
      <c r="K55"/>
      <c r="L55"/>
      <c r="M55"/>
      <c r="N55"/>
      <c r="O55"/>
      <c r="P55"/>
      <c r="Q55"/>
      <c r="R55"/>
      <c r="S55"/>
      <c r="T55"/>
      <c r="U55"/>
    </row>
    <row r="56" spans="1:21" ht="15.75" x14ac:dyDescent="0.3">
      <c r="A56" s="56" t="s">
        <v>78</v>
      </c>
      <c r="B56" s="54">
        <v>0</v>
      </c>
      <c r="D56" s="21">
        <v>1</v>
      </c>
      <c r="E56" s="21">
        <v>0</v>
      </c>
      <c r="F56" s="21" t="s">
        <v>53</v>
      </c>
      <c r="G56" s="30">
        <v>1.5</v>
      </c>
      <c r="H56" s="30">
        <f t="shared" si="1"/>
        <v>0</v>
      </c>
      <c r="J56"/>
      <c r="K56"/>
      <c r="L56"/>
      <c r="M56"/>
      <c r="N56"/>
      <c r="O56"/>
      <c r="P56"/>
      <c r="Q56"/>
      <c r="R56"/>
      <c r="S56"/>
      <c r="T56"/>
      <c r="U56"/>
    </row>
    <row r="57" spans="1:21" ht="15.75" x14ac:dyDescent="0.3">
      <c r="A57" s="56"/>
      <c r="B57" s="56"/>
      <c r="D57" s="21">
        <v>0</v>
      </c>
      <c r="E57" s="21">
        <v>0</v>
      </c>
      <c r="F57" s="21" t="s">
        <v>54</v>
      </c>
      <c r="G57" s="30">
        <v>1.5</v>
      </c>
      <c r="H57" s="30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</row>
    <row r="58" spans="1:21" ht="15.75" x14ac:dyDescent="0.3">
      <c r="A58" s="52" t="s">
        <v>55</v>
      </c>
      <c r="B58" s="57">
        <f>SUM(B50:B57)</f>
        <v>1254.05</v>
      </c>
      <c r="C58" s="3"/>
      <c r="D58" s="21">
        <v>0</v>
      </c>
      <c r="E58" s="21">
        <v>0</v>
      </c>
      <c r="F58" s="3" t="s">
        <v>56</v>
      </c>
      <c r="G58" s="30">
        <v>600</v>
      </c>
      <c r="H58" s="100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</row>
    <row r="59" spans="1:21" ht="15.75" x14ac:dyDescent="0.3">
      <c r="A59" s="9"/>
      <c r="B59" s="32">
        <f>+B58/B48</f>
        <v>12.5405</v>
      </c>
      <c r="C59" s="4" t="s">
        <v>57</v>
      </c>
      <c r="D59" s="21"/>
      <c r="E59" s="21"/>
      <c r="F59" s="3"/>
      <c r="G59" s="59" t="s">
        <v>161</v>
      </c>
      <c r="H59" s="32">
        <f>SUM(H49:H58)</f>
        <v>300</v>
      </c>
      <c r="J59"/>
      <c r="K59"/>
      <c r="L59"/>
      <c r="M59"/>
      <c r="N59"/>
      <c r="O59"/>
      <c r="P59"/>
      <c r="Q59"/>
      <c r="R59"/>
      <c r="S59"/>
      <c r="T59"/>
      <c r="U59"/>
    </row>
    <row r="60" spans="1:21" ht="15.75" x14ac:dyDescent="0.3">
      <c r="D60" s="3"/>
      <c r="E60" s="3"/>
      <c r="J60"/>
      <c r="K60"/>
      <c r="L60"/>
      <c r="M60"/>
      <c r="N60"/>
      <c r="O60"/>
      <c r="P60"/>
      <c r="Q60"/>
      <c r="R60"/>
      <c r="S60"/>
      <c r="T60"/>
      <c r="U60"/>
    </row>
    <row r="61" spans="1:21" ht="15.75" x14ac:dyDescent="0.3">
      <c r="A61" s="4" t="s">
        <v>60</v>
      </c>
      <c r="B61" s="3"/>
      <c r="C61" s="3"/>
      <c r="E61" s="32"/>
      <c r="J61"/>
      <c r="K61"/>
      <c r="L61"/>
      <c r="M61"/>
      <c r="N61"/>
      <c r="O61"/>
      <c r="P61"/>
      <c r="Q61"/>
      <c r="R61"/>
      <c r="S61"/>
      <c r="T61"/>
      <c r="U61"/>
    </row>
    <row r="62" spans="1:21" ht="15.75" x14ac:dyDescent="0.3">
      <c r="A62" s="3"/>
      <c r="B62" s="4" t="s">
        <v>62</v>
      </c>
      <c r="C62" s="25" t="s">
        <v>63</v>
      </c>
      <c r="D62" s="3"/>
      <c r="E62" s="3"/>
      <c r="G62" s="59" t="s">
        <v>162</v>
      </c>
      <c r="H62" s="74">
        <v>1.4</v>
      </c>
      <c r="J62"/>
      <c r="K62"/>
      <c r="L62"/>
      <c r="M62"/>
      <c r="N62"/>
      <c r="O62"/>
      <c r="P62"/>
      <c r="Q62"/>
      <c r="R62"/>
      <c r="S62"/>
      <c r="T62"/>
      <c r="U62"/>
    </row>
    <row r="63" spans="1:21" ht="15.75" x14ac:dyDescent="0.3">
      <c r="A63" s="52" t="s">
        <v>112</v>
      </c>
      <c r="B63" s="53"/>
      <c r="C63" s="3"/>
      <c r="D63" s="3"/>
      <c r="E63" s="3"/>
      <c r="G63" s="41" t="s">
        <v>163</v>
      </c>
      <c r="H63" s="60">
        <v>1.75</v>
      </c>
      <c r="J63"/>
      <c r="K63"/>
      <c r="L63"/>
      <c r="M63"/>
      <c r="N63"/>
      <c r="O63"/>
      <c r="P63"/>
      <c r="Q63"/>
      <c r="R63"/>
      <c r="S63"/>
      <c r="T63"/>
      <c r="U63"/>
    </row>
    <row r="64" spans="1:21" ht="15.75" x14ac:dyDescent="0.3">
      <c r="A64" s="53" t="s">
        <v>52</v>
      </c>
      <c r="B64" s="54">
        <f>+E35*C42</f>
        <v>1097.1575</v>
      </c>
      <c r="C64" s="61"/>
      <c r="F64" s="3"/>
      <c r="G64" s="41" t="s">
        <v>164</v>
      </c>
      <c r="H64" s="60">
        <v>2</v>
      </c>
      <c r="J64"/>
      <c r="K64"/>
      <c r="L64"/>
      <c r="M64"/>
      <c r="N64"/>
      <c r="O64"/>
      <c r="P64"/>
      <c r="Q64"/>
      <c r="R64"/>
      <c r="S64"/>
      <c r="T64"/>
      <c r="U64"/>
    </row>
    <row r="65" spans="1:21" ht="15.75" x14ac:dyDescent="0.3">
      <c r="A65" s="53" t="s">
        <v>10</v>
      </c>
      <c r="B65" s="54">
        <f>+H59*H62</f>
        <v>420</v>
      </c>
      <c r="C65" s="61"/>
      <c r="F65" s="3"/>
      <c r="G65" s="41" t="s">
        <v>165</v>
      </c>
      <c r="H65" s="60">
        <v>2.5</v>
      </c>
      <c r="J65"/>
      <c r="K65"/>
      <c r="L65"/>
      <c r="M65"/>
      <c r="N65"/>
      <c r="O65"/>
      <c r="P65"/>
      <c r="Q65"/>
      <c r="R65"/>
      <c r="S65"/>
      <c r="T65"/>
      <c r="U65"/>
    </row>
    <row r="66" spans="1:21" ht="15.75" x14ac:dyDescent="0.3">
      <c r="A66" s="53" t="str">
        <f>+A54</f>
        <v>Placas</v>
      </c>
      <c r="B66" s="54">
        <f>+B54*H63</f>
        <v>0</v>
      </c>
      <c r="C66" s="61"/>
      <c r="J66"/>
      <c r="K66"/>
      <c r="L66"/>
      <c r="M66"/>
      <c r="N66"/>
      <c r="O66"/>
      <c r="P66"/>
      <c r="Q66"/>
      <c r="R66"/>
      <c r="S66"/>
      <c r="T66"/>
      <c r="U66"/>
    </row>
    <row r="67" spans="1:21" ht="15.75" x14ac:dyDescent="0.3">
      <c r="A67" s="53" t="str">
        <f>+A55</f>
        <v>Mensajeria</v>
      </c>
      <c r="B67" s="54">
        <f>+B55*H62</f>
        <v>0</v>
      </c>
      <c r="C67" s="61"/>
      <c r="J67"/>
      <c r="K67"/>
      <c r="L67"/>
      <c r="M67"/>
      <c r="N67"/>
      <c r="O67"/>
      <c r="P67"/>
      <c r="Q67"/>
      <c r="R67"/>
      <c r="S67"/>
      <c r="T67"/>
      <c r="U67"/>
    </row>
    <row r="68" spans="1:21" ht="15.75" x14ac:dyDescent="0.3">
      <c r="A68" s="53" t="str">
        <f>+A56</f>
        <v>Listón</v>
      </c>
      <c r="B68" s="54">
        <f>+B56*H63</f>
        <v>0</v>
      </c>
      <c r="C68" s="64"/>
      <c r="F68" s="62" t="s">
        <v>65</v>
      </c>
      <c r="G68" s="32">
        <f>+B59</f>
        <v>12.5405</v>
      </c>
      <c r="H68" s="63">
        <f>+G68*B48</f>
        <v>1254.05</v>
      </c>
      <c r="J68"/>
      <c r="K68"/>
      <c r="L68"/>
      <c r="M68"/>
      <c r="N68"/>
      <c r="O68"/>
      <c r="P68"/>
      <c r="Q68"/>
      <c r="R68"/>
      <c r="S68"/>
      <c r="T68"/>
      <c r="U68"/>
    </row>
    <row r="69" spans="1:21" ht="15.75" x14ac:dyDescent="0.3">
      <c r="A69" s="53"/>
      <c r="B69" s="54"/>
      <c r="C69" s="64"/>
      <c r="F69" s="62" t="s">
        <v>66</v>
      </c>
      <c r="G69" s="32">
        <f>+C70</f>
        <v>15.171575000000001</v>
      </c>
      <c r="H69" s="63">
        <f>+G69*B48</f>
        <v>1517.1575</v>
      </c>
      <c r="J69"/>
      <c r="K69"/>
      <c r="L69"/>
      <c r="M69"/>
      <c r="N69"/>
      <c r="O69"/>
      <c r="P69"/>
      <c r="Q69"/>
      <c r="R69"/>
      <c r="S69"/>
      <c r="T69"/>
      <c r="U69"/>
    </row>
    <row r="70" spans="1:21" x14ac:dyDescent="0.3">
      <c r="A70" s="52" t="s">
        <v>55</v>
      </c>
      <c r="B70" s="57">
        <f>SUM(B63:B69)</f>
        <v>1517.1575</v>
      </c>
      <c r="C70" s="66">
        <f>+B70/B48</f>
        <v>15.171575000000001</v>
      </c>
      <c r="D70" s="5" t="s">
        <v>175</v>
      </c>
      <c r="F70" s="65" t="s">
        <v>67</v>
      </c>
      <c r="G70" s="66">
        <f>+G69-G68</f>
        <v>2.6310750000000009</v>
      </c>
      <c r="H70" s="84">
        <f>+G70*B48</f>
        <v>263.10750000000007</v>
      </c>
    </row>
    <row r="73" spans="1:21" x14ac:dyDescent="0.3">
      <c r="A73" s="5"/>
    </row>
    <row r="74" spans="1:21" x14ac:dyDescent="0.3">
      <c r="B74" s="67"/>
      <c r="C74" s="68"/>
    </row>
    <row r="78" spans="1:21" x14ac:dyDescent="0.3">
      <c r="J78" s="69"/>
    </row>
    <row r="84" spans="10:18" ht="16.5" x14ac:dyDescent="0.3">
      <c r="J84" s="55"/>
      <c r="K84" s="55"/>
      <c r="L84" s="55"/>
      <c r="M84" s="55"/>
      <c r="N84" s="55"/>
      <c r="O84" s="55"/>
      <c r="P84" s="55"/>
      <c r="Q84" s="55"/>
      <c r="R84" s="55"/>
    </row>
    <row r="85" spans="10:18" ht="16.5" x14ac:dyDescent="0.3">
      <c r="J85" s="55"/>
      <c r="K85" s="55"/>
      <c r="L85" s="55"/>
      <c r="M85" s="55"/>
      <c r="N85" s="55"/>
      <c r="O85" s="55"/>
      <c r="P85" s="55"/>
      <c r="Q85" s="55"/>
      <c r="R85" s="55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3"/>
  <sheetViews>
    <sheetView topLeftCell="A49" zoomScale="80" zoomScaleNormal="80" workbookViewId="0">
      <selection activeCell="D76" sqref="D7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710937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5</v>
      </c>
      <c r="C9" s="5" t="str">
        <f>+'cartón cajón '!C9</f>
        <v>06 de diciembre de 2016.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7</v>
      </c>
      <c r="C11" s="1" t="s">
        <v>113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8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9</v>
      </c>
      <c r="C15" s="19" t="s">
        <v>117</v>
      </c>
      <c r="D15" s="18"/>
      <c r="E15" s="18"/>
      <c r="F15" s="70" t="s">
        <v>79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152</v>
      </c>
      <c r="D16" s="18"/>
      <c r="E16" s="18"/>
      <c r="F16" s="46">
        <v>12</v>
      </c>
      <c r="G16" s="71" t="s">
        <v>73</v>
      </c>
      <c r="H16" s="72">
        <v>12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85</v>
      </c>
      <c r="D17" s="18"/>
      <c r="E17" s="18"/>
      <c r="F17" s="70">
        <v>1</v>
      </c>
      <c r="G17" s="73" t="s">
        <v>74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0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1"/>
      <c r="H19" s="72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70"/>
      <c r="G20" s="73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11</v>
      </c>
      <c r="C23" s="21" t="s">
        <v>117</v>
      </c>
      <c r="D23" s="5" t="s">
        <v>12</v>
      </c>
      <c r="E23" s="22" t="s">
        <v>118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13</v>
      </c>
      <c r="C25" s="23">
        <v>150</v>
      </c>
      <c r="D25" s="22" t="s">
        <v>14</v>
      </c>
      <c r="E25" s="24">
        <v>300</v>
      </c>
      <c r="F25" s="25">
        <f>+C25</f>
        <v>150</v>
      </c>
      <c r="G25" s="26" t="s">
        <v>14</v>
      </c>
      <c r="H25" s="26">
        <f>+E25</f>
        <v>300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15</v>
      </c>
      <c r="B26" s="3"/>
      <c r="C26" s="27">
        <f>+F16</f>
        <v>12</v>
      </c>
      <c r="D26" s="28" t="s">
        <v>14</v>
      </c>
      <c r="E26" s="27">
        <f>+H16</f>
        <v>12</v>
      </c>
      <c r="F26" s="29">
        <f>+E26</f>
        <v>12</v>
      </c>
      <c r="G26" s="29" t="s">
        <v>14</v>
      </c>
      <c r="H26" s="29">
        <f>+C26</f>
        <v>12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16</v>
      </c>
      <c r="B27" s="31"/>
      <c r="C27" s="32">
        <f>+C25/C26</f>
        <v>12.5</v>
      </c>
      <c r="D27" s="33"/>
      <c r="E27" s="32">
        <f>+E25/E26</f>
        <v>25</v>
      </c>
      <c r="F27" s="32">
        <f>+F25/F26</f>
        <v>12.5</v>
      </c>
      <c r="G27" s="33"/>
      <c r="H27" s="32">
        <f>+H25/H26</f>
        <v>25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17</v>
      </c>
      <c r="B28" s="34"/>
      <c r="C28" s="35"/>
      <c r="D28" s="36">
        <v>300</v>
      </c>
      <c r="E28" s="37"/>
      <c r="F28" s="38"/>
      <c r="G28" s="39">
        <v>300</v>
      </c>
      <c r="H28" s="40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19</v>
      </c>
      <c r="B30" s="25" t="s">
        <v>80</v>
      </c>
      <c r="D30" s="41" t="s">
        <v>20</v>
      </c>
      <c r="E30" s="42">
        <v>400</v>
      </c>
      <c r="G30" s="1" t="s">
        <v>21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22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23</v>
      </c>
      <c r="E32" s="45">
        <f>+E30-E31</f>
        <v>400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25</v>
      </c>
      <c r="F33" s="21" t="s">
        <v>26</v>
      </c>
      <c r="G33" s="21" t="s">
        <v>26</v>
      </c>
      <c r="H33" s="21" t="s">
        <v>26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27</v>
      </c>
      <c r="E34" s="47">
        <f>+E32</f>
        <v>400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28</v>
      </c>
      <c r="E35" s="47">
        <f>+E34*1.15</f>
        <v>459.99999999999994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30</v>
      </c>
      <c r="F37" s="12" t="s">
        <v>31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32</v>
      </c>
      <c r="C38" s="48">
        <v>300</v>
      </c>
      <c r="D38" s="49" t="s">
        <v>33</v>
      </c>
      <c r="E38" s="14"/>
      <c r="F38" s="15" t="s">
        <v>34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36</v>
      </c>
      <c r="B40" s="5"/>
      <c r="C40" s="50">
        <f>+B48/F17</f>
        <v>300</v>
      </c>
      <c r="D40" s="24">
        <v>100</v>
      </c>
      <c r="F40" s="44" t="s">
        <v>37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38</v>
      </c>
      <c r="C41" s="34">
        <f>+C40+D40</f>
        <v>400</v>
      </c>
      <c r="F41" s="44" t="s">
        <v>39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40</v>
      </c>
      <c r="C42" s="34">
        <f>+C41/C38</f>
        <v>1.3333333333333333</v>
      </c>
      <c r="F42" s="44" t="s">
        <v>41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42</v>
      </c>
      <c r="G43" s="23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43</v>
      </c>
      <c r="G44" s="48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44</v>
      </c>
      <c r="C46" s="25">
        <f>+C42*C38</f>
        <v>400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68</v>
      </c>
      <c r="B48" s="21">
        <f>+C48</f>
        <v>300</v>
      </c>
      <c r="C48" s="21">
        <f>+'cartón cartera'!B48*3</f>
        <v>300</v>
      </c>
      <c r="D48" s="25" t="s">
        <v>45</v>
      </c>
      <c r="E48" s="25" t="s">
        <v>46</v>
      </c>
      <c r="F48" s="25" t="s">
        <v>47</v>
      </c>
      <c r="G48" s="25" t="s">
        <v>48</v>
      </c>
      <c r="H48" s="25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65</v>
      </c>
      <c r="B49" s="53"/>
      <c r="C49" s="21">
        <f>+'cartón cartera'!B48</f>
        <v>100</v>
      </c>
      <c r="D49" s="21">
        <v>1</v>
      </c>
      <c r="E49" s="21">
        <v>0</v>
      </c>
      <c r="F49" s="21" t="s">
        <v>81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52</v>
      </c>
      <c r="B50" s="54">
        <f>+E34*C42</f>
        <v>533.33333333333326</v>
      </c>
      <c r="C50" s="3"/>
      <c r="D50" s="21">
        <v>0</v>
      </c>
      <c r="E50" s="21">
        <v>0</v>
      </c>
      <c r="F50" s="21" t="s">
        <v>82</v>
      </c>
      <c r="G50" s="30">
        <v>250</v>
      </c>
      <c r="H50" s="30">
        <f t="shared" ref="H50:H55" si="0"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10</v>
      </c>
      <c r="B51" s="54">
        <f>+H59</f>
        <v>300</v>
      </c>
      <c r="C51" s="3"/>
      <c r="D51" s="21">
        <v>0</v>
      </c>
      <c r="E51" s="21">
        <v>0</v>
      </c>
      <c r="F51" s="21" t="s">
        <v>75</v>
      </c>
      <c r="G51" s="30">
        <v>500</v>
      </c>
      <c r="H51" s="30">
        <f t="shared" si="0"/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93</v>
      </c>
      <c r="G52" s="30">
        <v>300</v>
      </c>
      <c r="H52" s="30">
        <f t="shared" si="0"/>
        <v>300</v>
      </c>
      <c r="I52" s="30">
        <f>+(B70/100)*2</f>
        <v>60.986666666666657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24</v>
      </c>
      <c r="B53" s="54">
        <v>450</v>
      </c>
      <c r="C53" s="3"/>
      <c r="D53" s="21">
        <v>2</v>
      </c>
      <c r="E53" s="21">
        <v>1</v>
      </c>
      <c r="F53" s="21" t="s">
        <v>70</v>
      </c>
      <c r="G53" s="30">
        <f>+M28</f>
        <v>0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111</v>
      </c>
      <c r="B54" s="54">
        <f>+((B48*3)*1.1)</f>
        <v>990.00000000000011</v>
      </c>
      <c r="C54" s="3"/>
      <c r="D54" s="21">
        <v>2</v>
      </c>
      <c r="E54" s="21">
        <v>1</v>
      </c>
      <c r="F54" s="21" t="s">
        <v>71</v>
      </c>
      <c r="G54" s="30">
        <f>+M29</f>
        <v>0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77</v>
      </c>
      <c r="B55" s="54">
        <v>0</v>
      </c>
      <c r="D55" s="21">
        <v>0</v>
      </c>
      <c r="E55" s="21">
        <v>0</v>
      </c>
      <c r="F55" s="21" t="s">
        <v>29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78</v>
      </c>
      <c r="B56" s="54">
        <v>0</v>
      </c>
      <c r="D56" s="21">
        <v>1</v>
      </c>
      <c r="E56" s="21">
        <v>0</v>
      </c>
      <c r="F56" s="21" t="s">
        <v>53</v>
      </c>
      <c r="G56" s="30">
        <v>1.5</v>
      </c>
      <c r="H56" s="30">
        <f t="shared" ref="H56:H58" si="1"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54</v>
      </c>
      <c r="G57" s="30">
        <v>1.5</v>
      </c>
      <c r="H57" s="30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55</v>
      </c>
      <c r="B58" s="57">
        <f>SUM(B50:B57)</f>
        <v>2273.3333333333335</v>
      </c>
      <c r="C58" s="3"/>
      <c r="D58" s="21">
        <v>0</v>
      </c>
      <c r="E58" s="21">
        <v>0</v>
      </c>
      <c r="F58" s="3" t="s">
        <v>56</v>
      </c>
      <c r="G58" s="30">
        <v>600</v>
      </c>
      <c r="H58" s="100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32">
        <f>+B58/'cartón cartera'!B48</f>
        <v>22.733333333333334</v>
      </c>
      <c r="C59" s="4" t="s">
        <v>57</v>
      </c>
      <c r="D59" s="3"/>
      <c r="E59" s="3"/>
      <c r="F59" s="3"/>
      <c r="G59" s="59" t="s">
        <v>58</v>
      </c>
      <c r="H59" s="30">
        <f>SUM(H49:H58)</f>
        <v>300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3"/>
      <c r="B60" s="3"/>
      <c r="D60" s="3"/>
      <c r="E60" s="3"/>
      <c r="F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4" t="s">
        <v>60</v>
      </c>
      <c r="B61" s="3"/>
      <c r="C61" s="3"/>
      <c r="E61" s="32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3"/>
      <c r="B62" s="4" t="s">
        <v>62</v>
      </c>
      <c r="C62" s="25" t="s">
        <v>63</v>
      </c>
      <c r="D62" s="3"/>
      <c r="E62" s="3"/>
      <c r="F62" s="3"/>
      <c r="G62" s="59" t="s">
        <v>162</v>
      </c>
      <c r="H62" s="74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52" t="s">
        <v>112</v>
      </c>
      <c r="B63" s="53"/>
      <c r="C63" s="3"/>
      <c r="D63" s="3">
        <f>+B70*C66</f>
        <v>0</v>
      </c>
      <c r="E63" s="3"/>
      <c r="F63" s="3"/>
      <c r="G63" s="41" t="s">
        <v>163</v>
      </c>
      <c r="H63" s="60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53" t="s">
        <v>52</v>
      </c>
      <c r="B64" s="54">
        <f>+E35*C42</f>
        <v>613.33333333333326</v>
      </c>
      <c r="C64" s="61"/>
      <c r="G64" s="41" t="s">
        <v>164</v>
      </c>
      <c r="H64" s="60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3" t="s">
        <v>10</v>
      </c>
      <c r="B65" s="54">
        <f>+H59*H62</f>
        <v>420</v>
      </c>
      <c r="C65" s="61"/>
      <c r="G65" s="41" t="s">
        <v>165</v>
      </c>
      <c r="H65" s="60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tr">
        <f>+A53</f>
        <v>Tabla de suaje</v>
      </c>
      <c r="B66" s="54">
        <f>+B53*H62</f>
        <v>630</v>
      </c>
      <c r="C66" s="61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tr">
        <f>+A54</f>
        <v>Colocado</v>
      </c>
      <c r="B67" s="54">
        <f>+B54*H62</f>
        <v>1386</v>
      </c>
      <c r="C67" s="61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+A56</f>
        <v>Listón</v>
      </c>
      <c r="B68" s="54">
        <f>+B56*H63</f>
        <v>0</v>
      </c>
      <c r="C68" s="64"/>
      <c r="F68" s="62" t="s">
        <v>65</v>
      </c>
      <c r="G68" s="32">
        <f>+B59</f>
        <v>22.733333333333334</v>
      </c>
      <c r="H68" s="63">
        <f>+G68*C49</f>
        <v>2273.3333333333335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/>
      <c r="B69" s="54"/>
      <c r="C69" s="64"/>
      <c r="F69" s="62" t="s">
        <v>66</v>
      </c>
      <c r="G69" s="32">
        <f>+C70</f>
        <v>30.493333333333329</v>
      </c>
      <c r="H69" s="63">
        <f>+G69*C49</f>
        <v>3049.333333333333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x14ac:dyDescent="0.3">
      <c r="A70" s="52" t="s">
        <v>55</v>
      </c>
      <c r="B70" s="57">
        <f>SUM(B63:B69)</f>
        <v>3049.333333333333</v>
      </c>
      <c r="C70" s="66">
        <f>+B70/'cartón cartera'!B48</f>
        <v>30.493333333333329</v>
      </c>
      <c r="D70" s="5" t="s">
        <v>119</v>
      </c>
      <c r="F70" s="65" t="s">
        <v>67</v>
      </c>
      <c r="G70" s="66">
        <f>+G69-G68</f>
        <v>7.7599999999999945</v>
      </c>
      <c r="H70" s="84">
        <f>+G70*C49</f>
        <v>775.99999999999943</v>
      </c>
    </row>
    <row r="73" spans="1:22" x14ac:dyDescent="0.3">
      <c r="A73" s="5"/>
    </row>
    <row r="74" spans="1:22" x14ac:dyDescent="0.3">
      <c r="B74" s="67"/>
      <c r="C74" s="68"/>
    </row>
    <row r="78" spans="1:22" x14ac:dyDescent="0.3">
      <c r="J78" s="69"/>
    </row>
    <row r="84" spans="10:18" ht="16.5" x14ac:dyDescent="0.3">
      <c r="J84" s="55"/>
      <c r="K84" s="55"/>
      <c r="L84" s="55"/>
      <c r="M84" s="55"/>
      <c r="N84" s="55"/>
      <c r="O84" s="55"/>
      <c r="P84" s="55"/>
      <c r="Q84" s="55"/>
      <c r="R84" s="55"/>
    </row>
    <row r="85" spans="10:18" ht="16.5" x14ac:dyDescent="0.3">
      <c r="J85" s="55"/>
      <c r="K85" s="55"/>
      <c r="L85" s="55"/>
      <c r="M85" s="55"/>
      <c r="N85" s="55"/>
      <c r="O85" s="55"/>
      <c r="P85" s="55"/>
      <c r="Q85" s="55"/>
      <c r="R85" s="55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4"/>
  <sheetViews>
    <sheetView topLeftCell="A53" zoomScale="80" zoomScaleNormal="80" workbookViewId="0">
      <selection activeCell="G53" sqref="G5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3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5" customFormat="1" ht="15" x14ac:dyDescent="0.25">
      <c r="A9" s="5" t="s">
        <v>5</v>
      </c>
      <c r="C9" s="5" t="str">
        <f>+'cartón cajón '!C9</f>
        <v>06 de diciembre de 2016.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ht="16.5" thickBot="1" x14ac:dyDescent="0.35">
      <c r="A11" s="5" t="s">
        <v>7</v>
      </c>
      <c r="C11" s="1" t="s">
        <v>113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15.75" x14ac:dyDescent="0.3">
      <c r="A13" s="5" t="s">
        <v>8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5.75" x14ac:dyDescent="0.3">
      <c r="A15" s="5" t="s">
        <v>9</v>
      </c>
      <c r="C15" s="19" t="s">
        <v>159</v>
      </c>
      <c r="D15" s="18"/>
      <c r="E15" s="18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ht="15.75" x14ac:dyDescent="0.3">
      <c r="C16" s="17" t="s">
        <v>153</v>
      </c>
      <c r="D16" s="18"/>
      <c r="E16" s="18"/>
      <c r="F16" s="46">
        <v>35.5</v>
      </c>
      <c r="G16" s="71" t="s">
        <v>73</v>
      </c>
      <c r="H16" s="72">
        <v>60.7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15.75" x14ac:dyDescent="0.3">
      <c r="C17" s="17" t="s">
        <v>85</v>
      </c>
      <c r="D17" s="18"/>
      <c r="E17" s="18"/>
      <c r="F17" s="70">
        <v>1</v>
      </c>
      <c r="G17" s="73" t="s">
        <v>74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ht="15.75" x14ac:dyDescent="0.3">
      <c r="C18" s="17" t="s">
        <v>100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15.75" x14ac:dyDescent="0.3">
      <c r="C19" s="17" t="s">
        <v>115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15.75" x14ac:dyDescent="0.3">
      <c r="C20" s="18" t="s">
        <v>116</v>
      </c>
      <c r="D20" s="18"/>
      <c r="E20" s="18"/>
      <c r="F20" s="6"/>
      <c r="G20" s="7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5.75" x14ac:dyDescent="0.3">
      <c r="C21" s="18" t="s">
        <v>92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5.75" x14ac:dyDescent="0.3">
      <c r="A23" s="4" t="s">
        <v>11</v>
      </c>
      <c r="C23" s="78" t="s">
        <v>101</v>
      </c>
      <c r="D23" s="5" t="s">
        <v>12</v>
      </c>
      <c r="E23" s="22" t="s">
        <v>110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15.75" x14ac:dyDescent="0.3">
      <c r="A25" s="4" t="s">
        <v>13</v>
      </c>
      <c r="C25" s="23">
        <v>100</v>
      </c>
      <c r="D25" s="22" t="s">
        <v>14</v>
      </c>
      <c r="E25" s="24">
        <v>135</v>
      </c>
      <c r="F25" s="25">
        <f>+C25</f>
        <v>100</v>
      </c>
      <c r="G25" s="26" t="s">
        <v>14</v>
      </c>
      <c r="H25" s="26">
        <f>+E25</f>
        <v>135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ht="15.75" x14ac:dyDescent="0.3">
      <c r="A26" s="4" t="s">
        <v>15</v>
      </c>
      <c r="B26" s="3"/>
      <c r="C26" s="27">
        <f>+F16</f>
        <v>35.5</v>
      </c>
      <c r="D26" s="28" t="s">
        <v>14</v>
      </c>
      <c r="E26" s="27">
        <f>+H16</f>
        <v>60.7</v>
      </c>
      <c r="F26" s="29">
        <f>+E26</f>
        <v>60.7</v>
      </c>
      <c r="G26" s="29" t="s">
        <v>14</v>
      </c>
      <c r="H26" s="29">
        <f>+C26</f>
        <v>35.5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6.5" thickBot="1" x14ac:dyDescent="0.35">
      <c r="A27" s="3" t="s">
        <v>16</v>
      </c>
      <c r="B27" s="31"/>
      <c r="C27" s="32">
        <f>+C25/C26</f>
        <v>2.816901408450704</v>
      </c>
      <c r="D27" s="33"/>
      <c r="E27" s="32">
        <f>+E25/E26</f>
        <v>2.2240527182866554</v>
      </c>
      <c r="F27" s="32">
        <f>+F25/F26</f>
        <v>1.6474464579901154</v>
      </c>
      <c r="G27" s="33"/>
      <c r="H27" s="32">
        <f>+H25/H26</f>
        <v>3.8028169014084505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6.5" thickBot="1" x14ac:dyDescent="0.35">
      <c r="A28" s="3" t="s">
        <v>17</v>
      </c>
      <c r="B28" s="34"/>
      <c r="C28" s="35"/>
      <c r="D28" s="36">
        <v>4</v>
      </c>
      <c r="E28" s="37"/>
      <c r="F28" s="38"/>
      <c r="G28" s="39">
        <v>3</v>
      </c>
      <c r="H28" s="40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ht="15.75" x14ac:dyDescent="0.3">
      <c r="A30" s="25" t="s">
        <v>19</v>
      </c>
      <c r="B30" s="25" t="s">
        <v>121</v>
      </c>
      <c r="D30" s="41" t="s">
        <v>20</v>
      </c>
      <c r="E30" s="42">
        <v>35</v>
      </c>
      <c r="G30" s="1" t="s">
        <v>21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.75" x14ac:dyDescent="0.3">
      <c r="A31" s="3"/>
      <c r="B31" s="3"/>
      <c r="C31" s="3"/>
      <c r="D31" s="44" t="s">
        <v>22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.75" x14ac:dyDescent="0.3">
      <c r="D32" s="44" t="s">
        <v>23</v>
      </c>
      <c r="E32" s="45">
        <f>+E30-E31</f>
        <v>35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ht="15.75" x14ac:dyDescent="0.3">
      <c r="E33" s="21" t="s">
        <v>25</v>
      </c>
      <c r="F33" s="21" t="s">
        <v>26</v>
      </c>
      <c r="G33" s="21" t="s">
        <v>26</v>
      </c>
      <c r="H33" s="21" t="s">
        <v>26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t="15.75" x14ac:dyDescent="0.3">
      <c r="D34" s="41" t="s">
        <v>27</v>
      </c>
      <c r="E34" s="47">
        <f>+E32</f>
        <v>35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t="15.75" x14ac:dyDescent="0.3">
      <c r="D35" s="41" t="s">
        <v>28</v>
      </c>
      <c r="E35" s="47">
        <f>+E34*1.15</f>
        <v>40.25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t="15.75" x14ac:dyDescent="0.3">
      <c r="A37" s="3"/>
      <c r="B37" s="21"/>
      <c r="C37" s="30"/>
      <c r="E37" s="11" t="s">
        <v>30</v>
      </c>
      <c r="F37" s="12" t="s">
        <v>158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t="16.5" thickBot="1" x14ac:dyDescent="0.35">
      <c r="A38" s="4" t="s">
        <v>32</v>
      </c>
      <c r="C38" s="48">
        <v>4</v>
      </c>
      <c r="D38" s="49" t="s">
        <v>33</v>
      </c>
      <c r="E38" s="14"/>
      <c r="F38" s="15" t="s">
        <v>34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t="15.75" x14ac:dyDescent="0.3">
      <c r="A39" s="4"/>
      <c r="C39" s="21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t="15.75" x14ac:dyDescent="0.3">
      <c r="A40" s="4" t="s">
        <v>36</v>
      </c>
      <c r="B40" s="5"/>
      <c r="C40" s="50">
        <f>+B48/F17</f>
        <v>100</v>
      </c>
      <c r="D40" s="24">
        <v>50</v>
      </c>
      <c r="F40" s="44" t="s">
        <v>37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5.75" x14ac:dyDescent="0.3">
      <c r="A41" s="4" t="s">
        <v>38</v>
      </c>
      <c r="C41" s="34">
        <f>+C40+D40</f>
        <v>150</v>
      </c>
      <c r="F41" s="44" t="s">
        <v>39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t="15.75" x14ac:dyDescent="0.3">
      <c r="A42" s="4" t="s">
        <v>40</v>
      </c>
      <c r="C42" s="34">
        <f>+C41/C38</f>
        <v>37.5</v>
      </c>
      <c r="F42" s="44" t="s">
        <v>41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.75" x14ac:dyDescent="0.3">
      <c r="A43" s="4" t="s">
        <v>83</v>
      </c>
      <c r="C43" s="21">
        <f>+(C42*C38)*F17</f>
        <v>150</v>
      </c>
      <c r="F43" s="41" t="s">
        <v>42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ht="15.75" x14ac:dyDescent="0.3">
      <c r="A44" s="4"/>
      <c r="C44" s="51"/>
      <c r="F44" s="44" t="s">
        <v>43</v>
      </c>
      <c r="G44" s="48">
        <f>+C41</f>
        <v>150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ht="15.75" x14ac:dyDescent="0.3">
      <c r="A46" s="4" t="s">
        <v>44</v>
      </c>
      <c r="C46" s="25">
        <f>+C42*C38</f>
        <v>150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ht="15.75" x14ac:dyDescent="0.3">
      <c r="A48" s="4" t="s">
        <v>68</v>
      </c>
      <c r="B48" s="21">
        <f>+'cartón cajón '!B48</f>
        <v>100</v>
      </c>
      <c r="C48" s="21"/>
      <c r="D48" s="25" t="s">
        <v>45</v>
      </c>
      <c r="E48" s="25" t="s">
        <v>46</v>
      </c>
      <c r="F48" s="25" t="s">
        <v>47</v>
      </c>
      <c r="G48" s="25" t="s">
        <v>48</v>
      </c>
      <c r="H48" s="25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ht="15.75" x14ac:dyDescent="0.3">
      <c r="A49" s="52" t="s">
        <v>50</v>
      </c>
      <c r="B49" s="53"/>
      <c r="C49" s="3"/>
      <c r="D49" s="21">
        <v>0</v>
      </c>
      <c r="E49" s="21">
        <v>0</v>
      </c>
      <c r="F49" s="21" t="s">
        <v>51</v>
      </c>
      <c r="G49" s="30">
        <v>295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ht="15.75" x14ac:dyDescent="0.3">
      <c r="A50" s="53" t="s">
        <v>52</v>
      </c>
      <c r="B50" s="54">
        <f>+E34*C42</f>
        <v>1312.5</v>
      </c>
      <c r="C50" s="3"/>
      <c r="D50" s="21">
        <v>0</v>
      </c>
      <c r="E50" s="21">
        <v>0</v>
      </c>
      <c r="F50" s="21" t="s">
        <v>69</v>
      </c>
      <c r="G50" s="30">
        <v>160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ht="15.75" x14ac:dyDescent="0.3">
      <c r="A51" s="53" t="s">
        <v>10</v>
      </c>
      <c r="B51" s="54">
        <f>+H59</f>
        <v>1038.1761750000001</v>
      </c>
      <c r="C51" s="3"/>
      <c r="D51" s="21">
        <v>0</v>
      </c>
      <c r="E51" s="21">
        <v>0</v>
      </c>
      <c r="F51" s="21" t="s">
        <v>75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ht="15.75" x14ac:dyDescent="0.3">
      <c r="A52" s="53"/>
      <c r="B52" s="54"/>
      <c r="C52" s="3"/>
      <c r="D52" s="21">
        <v>1</v>
      </c>
      <c r="E52" s="21">
        <v>1</v>
      </c>
      <c r="F52" s="21" t="s">
        <v>93</v>
      </c>
      <c r="G52" s="30">
        <v>300</v>
      </c>
      <c r="H52" s="30">
        <f t="shared" ref="H52:H59" si="0">+G52*E52</f>
        <v>300</v>
      </c>
      <c r="I52" s="30">
        <f>+(B71/100)*2</f>
        <v>59.2564329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ht="16.5" x14ac:dyDescent="0.3">
      <c r="A53" s="53" t="s">
        <v>24</v>
      </c>
      <c r="B53" s="54">
        <v>0</v>
      </c>
      <c r="C53" s="3"/>
      <c r="D53" s="21">
        <v>1</v>
      </c>
      <c r="E53" s="21">
        <v>1</v>
      </c>
      <c r="F53" s="21" t="s">
        <v>102</v>
      </c>
      <c r="G53" s="30">
        <f>+E80</f>
        <v>738.17617499999994</v>
      </c>
      <c r="H53" s="30">
        <f t="shared" si="0"/>
        <v>738.17617499999994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ht="15.75" x14ac:dyDescent="0.3">
      <c r="A54" s="56" t="s">
        <v>88</v>
      </c>
      <c r="B54" s="54">
        <v>0</v>
      </c>
      <c r="C54" s="3"/>
      <c r="D54" s="21">
        <v>0</v>
      </c>
      <c r="E54" s="21">
        <v>0</v>
      </c>
      <c r="F54" s="21" t="s">
        <v>71</v>
      </c>
      <c r="G54" s="30">
        <v>130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ht="15.75" x14ac:dyDescent="0.3">
      <c r="A55" s="56" t="s">
        <v>91</v>
      </c>
      <c r="B55" s="54">
        <v>0</v>
      </c>
      <c r="D55" s="21">
        <v>0</v>
      </c>
      <c r="E55" s="21">
        <v>0</v>
      </c>
      <c r="F55" s="21" t="s">
        <v>89</v>
      </c>
      <c r="G55" s="30">
        <v>120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ht="15.75" x14ac:dyDescent="0.3">
      <c r="A56" s="56" t="s">
        <v>90</v>
      </c>
      <c r="B56" s="54">
        <v>0</v>
      </c>
      <c r="D56" s="21">
        <v>0</v>
      </c>
      <c r="E56" s="21">
        <v>0</v>
      </c>
      <c r="F56" s="21" t="s">
        <v>29</v>
      </c>
      <c r="G56" s="30">
        <v>1.5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5.75" x14ac:dyDescent="0.3">
      <c r="A57" s="56"/>
      <c r="B57" s="56"/>
      <c r="D57" s="21">
        <v>0</v>
      </c>
      <c r="E57" s="21">
        <v>0</v>
      </c>
      <c r="F57" s="21" t="s">
        <v>54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2" t="s">
        <v>55</v>
      </c>
      <c r="B58" s="57">
        <f>SUM(B50:B57)</f>
        <v>2350.6761750000001</v>
      </c>
      <c r="C58" s="3"/>
      <c r="D58" s="21">
        <v>0</v>
      </c>
      <c r="E58" s="21">
        <v>0</v>
      </c>
      <c r="F58" s="3" t="s">
        <v>56</v>
      </c>
      <c r="G58" s="30">
        <v>3050</v>
      </c>
      <c r="H58" s="10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32">
        <f>+B58/B48</f>
        <v>23.506761749999999</v>
      </c>
      <c r="C59" s="4" t="s">
        <v>57</v>
      </c>
      <c r="D59" s="21"/>
      <c r="E59" s="21"/>
      <c r="F59" s="3"/>
      <c r="G59" s="59" t="s">
        <v>58</v>
      </c>
      <c r="H59" s="30">
        <f>SUM(H49:H58)</f>
        <v>1038.1761750000001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D60" s="3"/>
      <c r="E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4" t="s">
        <v>60</v>
      </c>
      <c r="B61" s="3"/>
      <c r="C61" s="3"/>
      <c r="E61" s="32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A62" s="3"/>
      <c r="B62" s="4" t="s">
        <v>62</v>
      </c>
      <c r="C62" s="25"/>
      <c r="D62" s="3"/>
      <c r="E62" s="3"/>
      <c r="F62" s="3"/>
      <c r="G62" s="59" t="s">
        <v>162</v>
      </c>
      <c r="H62" s="74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52" t="s">
        <v>112</v>
      </c>
      <c r="B63" s="53"/>
      <c r="C63" s="3"/>
      <c r="D63" s="3"/>
      <c r="E63" s="3"/>
      <c r="F63" s="3"/>
      <c r="G63" s="41" t="s">
        <v>163</v>
      </c>
      <c r="H63" s="60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53" t="s">
        <v>52</v>
      </c>
      <c r="B64" s="54">
        <f>+E35*C42</f>
        <v>1509.375</v>
      </c>
      <c r="C64" s="61"/>
      <c r="G64" s="41" t="s">
        <v>164</v>
      </c>
      <c r="H64" s="60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3" t="s">
        <v>10</v>
      </c>
      <c r="B65" s="54">
        <f>+H59*H62</f>
        <v>1453.446645</v>
      </c>
      <c r="C65" s="61"/>
      <c r="G65" s="41" t="s">
        <v>165</v>
      </c>
      <c r="H65" s="60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3" t="str">
        <f>+A53</f>
        <v>Tabla de suaje</v>
      </c>
      <c r="B66" s="54">
        <f>+B53*H62</f>
        <v>0</v>
      </c>
      <c r="C66" s="61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3" t="str">
        <f>+A54</f>
        <v>Placas HS</v>
      </c>
      <c r="B67" s="54">
        <f>+B54*H62</f>
        <v>0</v>
      </c>
      <c r="C67" s="61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3" t="str">
        <f>+A55</f>
        <v>Imán</v>
      </c>
      <c r="B68" s="54">
        <f>+B55*H62</f>
        <v>0</v>
      </c>
      <c r="C68" s="61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3" t="str">
        <f>+A56</f>
        <v>Encuadernación</v>
      </c>
      <c r="B69" s="54">
        <f>+B56*1.2</f>
        <v>0</v>
      </c>
      <c r="C69" s="64"/>
      <c r="F69" s="62" t="s">
        <v>65</v>
      </c>
      <c r="G69" s="32">
        <f>+B59</f>
        <v>23.506761749999999</v>
      </c>
      <c r="H69" s="63">
        <f>+G69*B48</f>
        <v>2350.6761750000001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3"/>
      <c r="B70" s="54"/>
      <c r="C70" s="64"/>
      <c r="F70" s="62" t="s">
        <v>66</v>
      </c>
      <c r="G70" s="32">
        <f>+C71</f>
        <v>29.62821645</v>
      </c>
      <c r="H70" s="63">
        <f>+G70*B48</f>
        <v>2962.821645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2" t="s">
        <v>55</v>
      </c>
      <c r="B71" s="57">
        <f>SUM(B63:B70)</f>
        <v>2962.821645</v>
      </c>
      <c r="C71" s="66">
        <f>+B71/B48</f>
        <v>29.62821645</v>
      </c>
      <c r="D71" s="5" t="s">
        <v>104</v>
      </c>
      <c r="F71" s="65" t="s">
        <v>67</v>
      </c>
      <c r="G71" s="66">
        <f>+G70-G69</f>
        <v>6.121454700000001</v>
      </c>
      <c r="H71" s="80">
        <f>+G71*B48</f>
        <v>612.14547000000016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x14ac:dyDescent="0.3">
      <c r="C72" s="75"/>
      <c r="D72" s="5"/>
    </row>
    <row r="73" spans="1:23" x14ac:dyDescent="0.3">
      <c r="C73" s="75"/>
      <c r="D73" s="5"/>
    </row>
    <row r="74" spans="1:23" ht="15" thickBot="1" x14ac:dyDescent="0.35">
      <c r="A74" s="5" t="s">
        <v>157</v>
      </c>
    </row>
    <row r="75" spans="1:23" ht="15.75" x14ac:dyDescent="0.3">
      <c r="A75" s="11" t="s">
        <v>96</v>
      </c>
      <c r="B75" s="12"/>
      <c r="C75" s="12"/>
      <c r="D75" s="12"/>
      <c r="E75" s="12"/>
      <c r="F75" s="12"/>
      <c r="G75" s="13"/>
      <c r="H75"/>
      <c r="I75"/>
    </row>
    <row r="76" spans="1:23" ht="15.75" x14ac:dyDescent="0.3">
      <c r="A76" s="46">
        <f>+F16</f>
        <v>35.5</v>
      </c>
      <c r="B76" s="71">
        <f>+H16</f>
        <v>60.7</v>
      </c>
      <c r="C76" s="7" t="s">
        <v>95</v>
      </c>
      <c r="D76" s="71" t="s">
        <v>97</v>
      </c>
      <c r="E76" s="7" t="s">
        <v>98</v>
      </c>
      <c r="F76" s="73" t="s">
        <v>156</v>
      </c>
      <c r="G76" s="8"/>
      <c r="H76"/>
      <c r="I76"/>
    </row>
    <row r="77" spans="1:23" ht="15.75" x14ac:dyDescent="0.3">
      <c r="A77" s="46">
        <f>0.48*0.66*C41</f>
        <v>47.52</v>
      </c>
      <c r="B77" s="76">
        <v>3.9</v>
      </c>
      <c r="C77" s="76">
        <f>+A77*B77</f>
        <v>185.328</v>
      </c>
      <c r="D77" s="76">
        <v>0</v>
      </c>
      <c r="E77" s="76">
        <f>+C77+D77</f>
        <v>185.328</v>
      </c>
      <c r="F77" s="98">
        <v>500</v>
      </c>
      <c r="G77" s="99" t="s">
        <v>154</v>
      </c>
      <c r="H77"/>
      <c r="I77"/>
    </row>
    <row r="78" spans="1:23" ht="15.75" x14ac:dyDescent="0.3">
      <c r="A78" s="6"/>
      <c r="B78" s="76"/>
      <c r="C78" s="76"/>
      <c r="D78" s="76"/>
      <c r="E78" s="76"/>
      <c r="F78" s="7"/>
      <c r="G78" s="8"/>
      <c r="H78"/>
      <c r="I78"/>
    </row>
    <row r="79" spans="1:23" ht="15.75" x14ac:dyDescent="0.3">
      <c r="A79" s="46">
        <f>+A76</f>
        <v>35.5</v>
      </c>
      <c r="B79" s="71">
        <f>+B76</f>
        <v>60.7</v>
      </c>
      <c r="C79" s="7" t="s">
        <v>95</v>
      </c>
      <c r="D79" s="71" t="s">
        <v>97</v>
      </c>
      <c r="E79" s="7" t="s">
        <v>98</v>
      </c>
      <c r="F79" s="73" t="s">
        <v>155</v>
      </c>
      <c r="G79" s="8"/>
      <c r="H79"/>
      <c r="I79"/>
      <c r="J79" s="69"/>
    </row>
    <row r="80" spans="1:23" ht="15.75" x14ac:dyDescent="0.3">
      <c r="A80" s="46">
        <f>0.355*0.607*C41</f>
        <v>32.322749999999999</v>
      </c>
      <c r="B80" s="76">
        <f>3.9*3</f>
        <v>11.7</v>
      </c>
      <c r="C80" s="76">
        <f>+A80*B80</f>
        <v>378.17617499999994</v>
      </c>
      <c r="D80" s="76">
        <v>360</v>
      </c>
      <c r="E80" s="76">
        <f>+C80+D80</f>
        <v>738.17617499999994</v>
      </c>
      <c r="F80" s="98">
        <v>500</v>
      </c>
      <c r="G80" s="99" t="s">
        <v>154</v>
      </c>
      <c r="H80"/>
      <c r="I80"/>
    </row>
    <row r="81" spans="1:18" ht="15.75" x14ac:dyDescent="0.3">
      <c r="A81" s="6"/>
      <c r="B81" s="7"/>
      <c r="C81" s="76"/>
      <c r="D81" s="76"/>
      <c r="E81" s="76"/>
      <c r="F81" s="76"/>
      <c r="G81" s="8"/>
      <c r="H81"/>
      <c r="I81"/>
    </row>
    <row r="82" spans="1:18" ht="16.5" thickBot="1" x14ac:dyDescent="0.35">
      <c r="A82" s="14"/>
      <c r="B82" s="15"/>
      <c r="C82" s="15"/>
      <c r="D82" s="15"/>
      <c r="E82" s="15"/>
      <c r="F82" s="15"/>
      <c r="G82" s="16"/>
      <c r="H82"/>
      <c r="I82"/>
    </row>
    <row r="83" spans="1:18" ht="15.75" x14ac:dyDescent="0.3">
      <c r="H83"/>
      <c r="I83"/>
    </row>
    <row r="85" spans="1:18" ht="16.5" x14ac:dyDescent="0.3">
      <c r="J85" s="55"/>
      <c r="K85" s="55"/>
      <c r="L85" s="55"/>
      <c r="M85" s="55"/>
      <c r="N85" s="55"/>
      <c r="O85" s="55"/>
      <c r="P85" s="55"/>
      <c r="Q85" s="55"/>
      <c r="R85" s="55"/>
    </row>
    <row r="86" spans="1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R95"/>
  <sheetViews>
    <sheetView topLeftCell="A42" zoomScale="80" zoomScaleNormal="80" workbookViewId="0">
      <selection activeCell="C32" sqref="C3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285156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5" spans="1:8" x14ac:dyDescent="0.3">
      <c r="A5" s="5"/>
    </row>
    <row r="6" spans="1:8" ht="18.75" x14ac:dyDescent="0.3">
      <c r="A6" s="2" t="s">
        <v>1</v>
      </c>
      <c r="E6" s="5" t="s">
        <v>2</v>
      </c>
      <c r="F6" s="1" t="s">
        <v>3</v>
      </c>
    </row>
    <row r="9" spans="1:8" s="5" customFormat="1" ht="13.5" x14ac:dyDescent="0.25">
      <c r="A9" s="5" t="s">
        <v>5</v>
      </c>
      <c r="C9" s="5" t="str">
        <f>+'cartón cajón '!C9</f>
        <v>06 de diciembre de 2016.</v>
      </c>
      <c r="H9" s="5" t="s">
        <v>6</v>
      </c>
    </row>
    <row r="11" spans="1:8" ht="15" thickBot="1" x14ac:dyDescent="0.35">
      <c r="A11" s="5" t="s">
        <v>7</v>
      </c>
      <c r="C11" s="1" t="s">
        <v>113</v>
      </c>
      <c r="F11" s="5" t="s">
        <v>0</v>
      </c>
    </row>
    <row r="12" spans="1:8" x14ac:dyDescent="0.3">
      <c r="A12" s="5"/>
      <c r="F12" s="11"/>
      <c r="G12" s="12"/>
      <c r="H12" s="13"/>
    </row>
    <row r="13" spans="1:8" x14ac:dyDescent="0.3">
      <c r="A13" s="5" t="s">
        <v>8</v>
      </c>
      <c r="F13" s="6"/>
      <c r="G13" s="7"/>
      <c r="H13" s="8"/>
    </row>
    <row r="14" spans="1:8" x14ac:dyDescent="0.3">
      <c r="A14" s="5"/>
      <c r="F14" s="6"/>
      <c r="G14" s="7"/>
      <c r="H14" s="8"/>
    </row>
    <row r="15" spans="1:8" x14ac:dyDescent="0.3">
      <c r="A15" s="5" t="s">
        <v>9</v>
      </c>
      <c r="C15" s="19" t="s">
        <v>159</v>
      </c>
      <c r="D15" s="18"/>
      <c r="E15" s="18"/>
      <c r="F15" s="70" t="s">
        <v>4</v>
      </c>
      <c r="G15" s="7"/>
      <c r="H15" s="8"/>
    </row>
    <row r="16" spans="1:8" x14ac:dyDescent="0.3">
      <c r="C16" s="17" t="s">
        <v>153</v>
      </c>
      <c r="D16" s="18"/>
      <c r="E16" s="18"/>
      <c r="F16" s="46">
        <f>2+F20+2</f>
        <v>41</v>
      </c>
      <c r="G16" s="71" t="s">
        <v>73</v>
      </c>
      <c r="H16" s="72">
        <f>2+H20+2</f>
        <v>66.2</v>
      </c>
    </row>
    <row r="17" spans="1:9" x14ac:dyDescent="0.3">
      <c r="C17" s="17" t="s">
        <v>85</v>
      </c>
      <c r="D17" s="18"/>
      <c r="E17" s="18"/>
      <c r="F17" s="70">
        <v>1</v>
      </c>
      <c r="G17" s="73" t="s">
        <v>74</v>
      </c>
      <c r="H17" s="8"/>
    </row>
    <row r="18" spans="1:9" x14ac:dyDescent="0.3">
      <c r="C18" s="17" t="s">
        <v>100</v>
      </c>
      <c r="D18" s="18"/>
      <c r="E18" s="18"/>
      <c r="F18" s="6"/>
      <c r="G18" s="7"/>
      <c r="H18" s="8"/>
    </row>
    <row r="19" spans="1:9" x14ac:dyDescent="0.3">
      <c r="C19" s="17" t="s">
        <v>115</v>
      </c>
      <c r="D19" s="18"/>
      <c r="E19" s="18"/>
      <c r="F19" s="6"/>
      <c r="G19" s="7"/>
      <c r="H19" s="8"/>
    </row>
    <row r="20" spans="1:9" x14ac:dyDescent="0.3">
      <c r="C20" s="18" t="s">
        <v>116</v>
      </c>
      <c r="D20" s="18"/>
      <c r="E20" s="18"/>
      <c r="F20" s="46">
        <v>37</v>
      </c>
      <c r="G20" s="71" t="s">
        <v>73</v>
      </c>
      <c r="H20" s="72">
        <v>62.2</v>
      </c>
    </row>
    <row r="21" spans="1:9" x14ac:dyDescent="0.3">
      <c r="C21" s="18" t="s">
        <v>92</v>
      </c>
      <c r="D21" s="18"/>
      <c r="E21" s="18"/>
      <c r="F21" s="6"/>
      <c r="G21" s="7"/>
      <c r="H21" s="8"/>
    </row>
    <row r="22" spans="1:9" ht="15" thickBot="1" x14ac:dyDescent="0.35">
      <c r="C22" s="18"/>
      <c r="D22" s="18"/>
      <c r="E22" s="18"/>
      <c r="F22" s="14"/>
      <c r="G22" s="15"/>
      <c r="H22" s="16"/>
    </row>
    <row r="23" spans="1:9" x14ac:dyDescent="0.3">
      <c r="A23" s="4" t="s">
        <v>11</v>
      </c>
      <c r="C23" s="78" t="s">
        <v>101</v>
      </c>
      <c r="D23" s="5" t="s">
        <v>12</v>
      </c>
      <c r="E23" s="22" t="s">
        <v>110</v>
      </c>
    </row>
    <row r="25" spans="1:9" x14ac:dyDescent="0.3">
      <c r="A25" s="4" t="s">
        <v>13</v>
      </c>
      <c r="C25" s="23">
        <v>100</v>
      </c>
      <c r="D25" s="22" t="s">
        <v>14</v>
      </c>
      <c r="E25" s="24">
        <v>135</v>
      </c>
      <c r="F25" s="25">
        <f>+C25</f>
        <v>100</v>
      </c>
      <c r="G25" s="26" t="s">
        <v>14</v>
      </c>
      <c r="H25" s="26">
        <f>+E25</f>
        <v>135</v>
      </c>
    </row>
    <row r="26" spans="1:9" x14ac:dyDescent="0.3">
      <c r="A26" s="4" t="s">
        <v>15</v>
      </c>
      <c r="B26" s="3"/>
      <c r="C26" s="27">
        <f>+F16</f>
        <v>41</v>
      </c>
      <c r="D26" s="28" t="s">
        <v>14</v>
      </c>
      <c r="E26" s="27">
        <f>+H16</f>
        <v>66.2</v>
      </c>
      <c r="F26" s="29">
        <f>+E26</f>
        <v>66.2</v>
      </c>
      <c r="G26" s="29" t="s">
        <v>14</v>
      </c>
      <c r="H26" s="29">
        <f>+C26</f>
        <v>41</v>
      </c>
      <c r="I26" s="30"/>
    </row>
    <row r="27" spans="1:9" ht="15" thickBot="1" x14ac:dyDescent="0.35">
      <c r="A27" s="3" t="s">
        <v>16</v>
      </c>
      <c r="B27" s="31"/>
      <c r="C27" s="32">
        <f>+C25/C26</f>
        <v>2.4390243902439024</v>
      </c>
      <c r="D27" s="33"/>
      <c r="E27" s="32">
        <f>+E25/E26</f>
        <v>2.0392749244712989</v>
      </c>
      <c r="F27" s="32">
        <f>+F25/F26</f>
        <v>1.5105740181268881</v>
      </c>
      <c r="G27" s="33"/>
      <c r="H27" s="32">
        <f>+H25/H26</f>
        <v>3.2926829268292681</v>
      </c>
      <c r="I27" s="30"/>
    </row>
    <row r="28" spans="1:9" ht="15" thickBot="1" x14ac:dyDescent="0.35">
      <c r="A28" s="3" t="s">
        <v>17</v>
      </c>
      <c r="B28" s="34"/>
      <c r="C28" s="35"/>
      <c r="D28" s="36">
        <v>4</v>
      </c>
      <c r="E28" s="37"/>
      <c r="F28" s="38"/>
      <c r="G28" s="39">
        <v>3</v>
      </c>
      <c r="H28" s="40" t="s">
        <v>18</v>
      </c>
    </row>
    <row r="29" spans="1:9" x14ac:dyDescent="0.3">
      <c r="A29" s="3"/>
      <c r="B29" s="21"/>
      <c r="C29" s="30"/>
      <c r="G29" s="41"/>
      <c r="H29" s="30"/>
    </row>
    <row r="30" spans="1:9" x14ac:dyDescent="0.3">
      <c r="A30" s="25" t="s">
        <v>19</v>
      </c>
      <c r="B30" s="25" t="s">
        <v>121</v>
      </c>
      <c r="D30" s="41" t="s">
        <v>20</v>
      </c>
      <c r="E30" s="42">
        <v>35</v>
      </c>
      <c r="G30" s="1" t="s">
        <v>21</v>
      </c>
      <c r="H30" s="43">
        <v>0</v>
      </c>
    </row>
    <row r="31" spans="1:9" x14ac:dyDescent="0.3">
      <c r="A31" s="3"/>
      <c r="B31" s="3"/>
      <c r="C31" s="3"/>
      <c r="D31" s="44" t="s">
        <v>22</v>
      </c>
      <c r="E31" s="42">
        <f>+H30*E30</f>
        <v>0</v>
      </c>
      <c r="H31" s="43"/>
      <c r="I31" s="30"/>
    </row>
    <row r="32" spans="1:9" x14ac:dyDescent="0.3">
      <c r="D32" s="44" t="s">
        <v>23</v>
      </c>
      <c r="E32" s="45">
        <f>+E30-E31</f>
        <v>35</v>
      </c>
      <c r="I32" s="30"/>
    </row>
    <row r="33" spans="1:9" x14ac:dyDescent="0.3">
      <c r="E33" s="21" t="s">
        <v>25</v>
      </c>
      <c r="F33" s="21" t="s">
        <v>26</v>
      </c>
      <c r="G33" s="21" t="s">
        <v>26</v>
      </c>
      <c r="H33" s="21" t="s">
        <v>26</v>
      </c>
      <c r="I33" s="30"/>
    </row>
    <row r="34" spans="1:9" x14ac:dyDescent="0.3">
      <c r="D34" s="41" t="s">
        <v>27</v>
      </c>
      <c r="E34" s="47">
        <f>+E32</f>
        <v>35</v>
      </c>
      <c r="F34" s="47">
        <v>0</v>
      </c>
      <c r="G34" s="47">
        <v>0</v>
      </c>
      <c r="H34" s="47">
        <v>0</v>
      </c>
    </row>
    <row r="35" spans="1:9" x14ac:dyDescent="0.3">
      <c r="D35" s="41" t="s">
        <v>28</v>
      </c>
      <c r="E35" s="47">
        <f>+E34*1.15</f>
        <v>40.25</v>
      </c>
      <c r="F35" s="47">
        <v>0</v>
      </c>
      <c r="G35" s="47">
        <v>0</v>
      </c>
      <c r="H35" s="47">
        <v>0</v>
      </c>
    </row>
    <row r="36" spans="1:9" ht="15" thickBot="1" x14ac:dyDescent="0.35">
      <c r="A36" s="3"/>
      <c r="G36" s="41"/>
    </row>
    <row r="37" spans="1:9" x14ac:dyDescent="0.3">
      <c r="A37" s="3"/>
      <c r="B37" s="21"/>
      <c r="C37" s="30"/>
      <c r="E37" s="11" t="s">
        <v>30</v>
      </c>
      <c r="F37" s="12" t="s">
        <v>31</v>
      </c>
      <c r="G37" s="12"/>
      <c r="H37" s="13"/>
    </row>
    <row r="38" spans="1:9" ht="15" thickBot="1" x14ac:dyDescent="0.35">
      <c r="A38" s="4" t="s">
        <v>32</v>
      </c>
      <c r="C38" s="48">
        <v>4</v>
      </c>
      <c r="D38" s="49" t="s">
        <v>33</v>
      </c>
      <c r="E38" s="14"/>
      <c r="F38" s="15" t="s">
        <v>34</v>
      </c>
      <c r="G38" s="15"/>
      <c r="H38" s="16"/>
    </row>
    <row r="39" spans="1:9" x14ac:dyDescent="0.3">
      <c r="A39" s="4"/>
      <c r="C39" s="21"/>
      <c r="D39" s="1" t="s">
        <v>35</v>
      </c>
      <c r="E39" s="3"/>
      <c r="F39" s="3"/>
    </row>
    <row r="40" spans="1:9" x14ac:dyDescent="0.3">
      <c r="A40" s="4" t="s">
        <v>36</v>
      </c>
      <c r="B40" s="5"/>
      <c r="C40" s="50">
        <f>+B48/F17</f>
        <v>100</v>
      </c>
      <c r="D40" s="24">
        <v>50</v>
      </c>
      <c r="F40" s="44" t="s">
        <v>37</v>
      </c>
      <c r="G40" s="23">
        <v>1</v>
      </c>
      <c r="H40" s="3"/>
    </row>
    <row r="41" spans="1:9" x14ac:dyDescent="0.3">
      <c r="A41" s="4" t="s">
        <v>38</v>
      </c>
      <c r="C41" s="34">
        <f>+C40+D40</f>
        <v>150</v>
      </c>
      <c r="F41" s="44" t="s">
        <v>39</v>
      </c>
      <c r="G41" s="23">
        <v>2</v>
      </c>
      <c r="H41" s="3"/>
    </row>
    <row r="42" spans="1:9" x14ac:dyDescent="0.3">
      <c r="A42" s="4" t="s">
        <v>40</v>
      </c>
      <c r="C42" s="34">
        <f>+C41/C38</f>
        <v>37.5</v>
      </c>
      <c r="F42" s="44" t="s">
        <v>41</v>
      </c>
      <c r="G42" s="23"/>
      <c r="H42" s="3"/>
    </row>
    <row r="43" spans="1:9" x14ac:dyDescent="0.3">
      <c r="A43" s="4" t="s">
        <v>83</v>
      </c>
      <c r="C43" s="21">
        <f>+(C42*C38)*F17</f>
        <v>150</v>
      </c>
      <c r="F43" s="41" t="s">
        <v>42</v>
      </c>
      <c r="G43" s="23">
        <f>+C40/1000</f>
        <v>0.1</v>
      </c>
      <c r="H43" s="3"/>
    </row>
    <row r="44" spans="1:9" x14ac:dyDescent="0.3">
      <c r="A44" s="4"/>
      <c r="C44" s="51"/>
      <c r="F44" s="44" t="s">
        <v>43</v>
      </c>
      <c r="G44" s="48">
        <f>+C41</f>
        <v>150</v>
      </c>
      <c r="H44" s="3"/>
    </row>
    <row r="45" spans="1:9" x14ac:dyDescent="0.3">
      <c r="A45" s="4"/>
      <c r="C45" s="21"/>
      <c r="E45" s="44"/>
      <c r="F45" s="44"/>
      <c r="G45" s="30"/>
      <c r="I45" s="3"/>
    </row>
    <row r="46" spans="1:9" x14ac:dyDescent="0.3">
      <c r="A46" s="4" t="s">
        <v>44</v>
      </c>
      <c r="C46" s="25">
        <f>+C42*C38</f>
        <v>150</v>
      </c>
      <c r="F46" s="44"/>
      <c r="G46" s="30"/>
      <c r="H46" s="3"/>
    </row>
    <row r="47" spans="1:9" x14ac:dyDescent="0.3">
      <c r="A47" s="3"/>
      <c r="B47" s="3"/>
      <c r="C47" s="3"/>
      <c r="D47" s="3"/>
      <c r="E47" s="3"/>
      <c r="H47" s="3"/>
    </row>
    <row r="48" spans="1:9" x14ac:dyDescent="0.3">
      <c r="A48" s="4" t="s">
        <v>68</v>
      </c>
      <c r="B48" s="21">
        <f>+'cartón cajón '!B48</f>
        <v>100</v>
      </c>
      <c r="C48" s="21"/>
      <c r="D48" s="25" t="s">
        <v>45</v>
      </c>
      <c r="E48" s="25" t="s">
        <v>46</v>
      </c>
      <c r="F48" s="25" t="s">
        <v>47</v>
      </c>
      <c r="G48" s="25" t="s">
        <v>48</v>
      </c>
      <c r="H48" s="25" t="s">
        <v>49</v>
      </c>
    </row>
    <row r="49" spans="1:9" x14ac:dyDescent="0.3">
      <c r="A49" s="52" t="s">
        <v>50</v>
      </c>
      <c r="B49" s="53"/>
      <c r="C49" s="3"/>
      <c r="D49" s="21">
        <v>0</v>
      </c>
      <c r="E49" s="21">
        <v>0</v>
      </c>
      <c r="F49" s="21" t="s">
        <v>51</v>
      </c>
      <c r="G49" s="30">
        <v>295</v>
      </c>
      <c r="H49" s="30">
        <f>+(D49*E49)*G49</f>
        <v>0</v>
      </c>
    </row>
    <row r="50" spans="1:9" x14ac:dyDescent="0.3">
      <c r="A50" s="53" t="s">
        <v>52</v>
      </c>
      <c r="B50" s="54">
        <f>+E34*C42</f>
        <v>1312.5</v>
      </c>
      <c r="C50" s="3"/>
      <c r="D50" s="21">
        <v>0</v>
      </c>
      <c r="E50" s="21">
        <v>0</v>
      </c>
      <c r="F50" s="21" t="s">
        <v>69</v>
      </c>
      <c r="G50" s="30">
        <v>160</v>
      </c>
      <c r="H50" s="30">
        <f>+(D50*E50)*G50</f>
        <v>0</v>
      </c>
    </row>
    <row r="51" spans="1:9" x14ac:dyDescent="0.3">
      <c r="A51" s="53" t="s">
        <v>10</v>
      </c>
      <c r="B51" s="54">
        <f>+H59</f>
        <v>670</v>
      </c>
      <c r="C51" s="3"/>
      <c r="D51" s="21">
        <v>0</v>
      </c>
      <c r="E51" s="21">
        <v>0</v>
      </c>
      <c r="F51" s="21" t="s">
        <v>75</v>
      </c>
      <c r="G51" s="30">
        <v>500</v>
      </c>
      <c r="H51" s="30">
        <f>+G51*E51*D51</f>
        <v>0</v>
      </c>
    </row>
    <row r="52" spans="1:9" x14ac:dyDescent="0.3">
      <c r="A52" s="53"/>
      <c r="B52" s="54"/>
      <c r="C52" s="3"/>
      <c r="D52" s="21">
        <v>1</v>
      </c>
      <c r="E52" s="21">
        <v>1</v>
      </c>
      <c r="F52" s="21" t="s">
        <v>93</v>
      </c>
      <c r="G52" s="30">
        <v>400</v>
      </c>
      <c r="H52" s="30">
        <f t="shared" ref="H52:H58" si="0">+G52*E52</f>
        <v>400</v>
      </c>
      <c r="I52" s="30">
        <f>+(B72/100)*2</f>
        <v>127.3475</v>
      </c>
    </row>
    <row r="53" spans="1:9" ht="16.5" x14ac:dyDescent="0.3">
      <c r="A53" s="53" t="s">
        <v>24</v>
      </c>
      <c r="B53" s="54">
        <v>600</v>
      </c>
      <c r="C53" s="3"/>
      <c r="D53" s="21">
        <v>1</v>
      </c>
      <c r="E53" s="21">
        <v>1</v>
      </c>
      <c r="F53" s="21" t="s">
        <v>160</v>
      </c>
      <c r="G53" s="30">
        <v>135</v>
      </c>
      <c r="H53" s="30">
        <f>+G53*E53</f>
        <v>135</v>
      </c>
      <c r="I53" s="55"/>
    </row>
    <row r="54" spans="1:9" x14ac:dyDescent="0.3">
      <c r="A54" s="56" t="s">
        <v>88</v>
      </c>
      <c r="B54" s="54">
        <v>0</v>
      </c>
      <c r="C54" s="3"/>
      <c r="D54" s="21">
        <v>1</v>
      </c>
      <c r="E54" s="21">
        <v>1</v>
      </c>
      <c r="F54" s="21" t="s">
        <v>109</v>
      </c>
      <c r="G54" s="30">
        <v>135</v>
      </c>
      <c r="H54" s="30">
        <f>+G54*E54</f>
        <v>135</v>
      </c>
    </row>
    <row r="55" spans="1:9" x14ac:dyDescent="0.3">
      <c r="A55" s="56" t="s">
        <v>91</v>
      </c>
      <c r="B55" s="54">
        <v>0</v>
      </c>
      <c r="D55" s="21">
        <v>0</v>
      </c>
      <c r="E55" s="21">
        <v>0</v>
      </c>
      <c r="F55" s="21" t="s">
        <v>89</v>
      </c>
      <c r="G55" s="30">
        <v>120</v>
      </c>
      <c r="H55" s="30">
        <f>+G55*E55</f>
        <v>0</v>
      </c>
    </row>
    <row r="56" spans="1:9" x14ac:dyDescent="0.3">
      <c r="A56" s="56" t="s">
        <v>90</v>
      </c>
      <c r="B56" s="54">
        <f>+((20*B48)*1.1)</f>
        <v>2200</v>
      </c>
      <c r="D56" s="21">
        <v>0</v>
      </c>
      <c r="E56" s="21">
        <v>0</v>
      </c>
      <c r="F56" s="21" t="s">
        <v>29</v>
      </c>
      <c r="G56" s="30">
        <v>1.5</v>
      </c>
      <c r="H56" s="30">
        <f>+G56*E56</f>
        <v>0</v>
      </c>
    </row>
    <row r="57" spans="1:9" x14ac:dyDescent="0.3">
      <c r="A57" s="56"/>
      <c r="B57" s="56"/>
      <c r="D57" s="21">
        <v>0</v>
      </c>
      <c r="E57" s="21">
        <v>0</v>
      </c>
      <c r="F57" s="21" t="s">
        <v>54</v>
      </c>
      <c r="G57" s="30">
        <v>1.5</v>
      </c>
      <c r="H57" s="30">
        <f t="shared" si="0"/>
        <v>0</v>
      </c>
    </row>
    <row r="58" spans="1:9" x14ac:dyDescent="0.3">
      <c r="A58" s="52" t="s">
        <v>55</v>
      </c>
      <c r="B58" s="57">
        <f>SUM(B50:B57)</f>
        <v>4782.5</v>
      </c>
      <c r="C58" s="3"/>
      <c r="D58" s="21">
        <v>0</v>
      </c>
      <c r="E58" s="21">
        <v>0</v>
      </c>
      <c r="F58" s="3" t="s">
        <v>56</v>
      </c>
      <c r="G58" s="30">
        <v>3050</v>
      </c>
      <c r="H58" s="100">
        <f t="shared" si="0"/>
        <v>0</v>
      </c>
    </row>
    <row r="59" spans="1:9" x14ac:dyDescent="0.3">
      <c r="A59" s="9"/>
      <c r="B59" s="32">
        <f>+B58/B48</f>
        <v>47.825000000000003</v>
      </c>
      <c r="C59" s="4" t="s">
        <v>57</v>
      </c>
      <c r="D59" s="21"/>
      <c r="E59" s="21"/>
      <c r="F59" s="3"/>
      <c r="G59" s="59" t="s">
        <v>58</v>
      </c>
      <c r="H59" s="30">
        <f>SUM(H49:H58)</f>
        <v>670</v>
      </c>
    </row>
    <row r="60" spans="1:9" x14ac:dyDescent="0.3">
      <c r="A60" s="3"/>
      <c r="B60" s="3"/>
      <c r="D60" s="3"/>
      <c r="E60" s="3"/>
      <c r="F60" s="3"/>
    </row>
    <row r="61" spans="1:9" x14ac:dyDescent="0.3">
      <c r="D61" s="3"/>
      <c r="E61" s="3"/>
    </row>
    <row r="62" spans="1:9" x14ac:dyDescent="0.3">
      <c r="A62" s="4" t="s">
        <v>60</v>
      </c>
      <c r="B62" s="3"/>
      <c r="C62" s="3"/>
      <c r="E62" s="32"/>
      <c r="G62" s="59" t="s">
        <v>162</v>
      </c>
      <c r="H62" s="74">
        <v>1.4</v>
      </c>
    </row>
    <row r="63" spans="1:9" x14ac:dyDescent="0.3">
      <c r="A63" s="3"/>
      <c r="B63" s="4" t="s">
        <v>62</v>
      </c>
      <c r="C63" s="25"/>
      <c r="D63" s="3"/>
      <c r="E63" s="3"/>
      <c r="F63" s="3"/>
      <c r="G63" s="41" t="s">
        <v>163</v>
      </c>
      <c r="H63" s="60">
        <v>1.75</v>
      </c>
    </row>
    <row r="64" spans="1:9" x14ac:dyDescent="0.3">
      <c r="A64" s="52" t="s">
        <v>112</v>
      </c>
      <c r="B64" s="53"/>
      <c r="C64" s="3"/>
      <c r="D64" s="3"/>
      <c r="E64" s="3"/>
      <c r="F64" s="3"/>
      <c r="G64" s="41" t="s">
        <v>164</v>
      </c>
      <c r="H64" s="60">
        <v>2</v>
      </c>
    </row>
    <row r="65" spans="1:10" x14ac:dyDescent="0.3">
      <c r="A65" s="53" t="s">
        <v>52</v>
      </c>
      <c r="B65" s="54">
        <f>+E35*C42</f>
        <v>1509.375</v>
      </c>
      <c r="C65" s="61"/>
      <c r="G65" s="41" t="s">
        <v>165</v>
      </c>
      <c r="H65" s="60">
        <v>2.5</v>
      </c>
    </row>
    <row r="66" spans="1:10" x14ac:dyDescent="0.3">
      <c r="A66" s="53" t="s">
        <v>10</v>
      </c>
      <c r="B66" s="54">
        <f>+H59*H62</f>
        <v>937.99999999999989</v>
      </c>
      <c r="C66" s="61"/>
    </row>
    <row r="67" spans="1:10" x14ac:dyDescent="0.3">
      <c r="A67" s="53" t="str">
        <f>+A53</f>
        <v>Tabla de suaje</v>
      </c>
      <c r="B67" s="54">
        <f>+B53*H62</f>
        <v>840</v>
      </c>
      <c r="C67" s="61"/>
    </row>
    <row r="68" spans="1:10" x14ac:dyDescent="0.3">
      <c r="A68" s="53" t="str">
        <f>+A54</f>
        <v>Placas HS</v>
      </c>
      <c r="B68" s="54">
        <f>+B54*H62</f>
        <v>0</v>
      </c>
      <c r="C68" s="61"/>
    </row>
    <row r="69" spans="1:10" x14ac:dyDescent="0.3">
      <c r="A69" s="53" t="str">
        <f>+A55</f>
        <v>Imán</v>
      </c>
      <c r="B69" s="54">
        <f>+B55*H62</f>
        <v>0</v>
      </c>
      <c r="C69" s="61"/>
    </row>
    <row r="70" spans="1:10" x14ac:dyDescent="0.3">
      <c r="A70" s="53" t="str">
        <f>+A56</f>
        <v>Encuadernación</v>
      </c>
      <c r="B70" s="54">
        <f>+B56*H62</f>
        <v>3080</v>
      </c>
      <c r="C70" s="64"/>
      <c r="F70" s="62" t="s">
        <v>65</v>
      </c>
      <c r="G70" s="32">
        <f>+B59</f>
        <v>47.825000000000003</v>
      </c>
      <c r="H70" s="63">
        <f>+G70*B48</f>
        <v>4782.5</v>
      </c>
    </row>
    <row r="71" spans="1:10" x14ac:dyDescent="0.3">
      <c r="A71" s="53"/>
      <c r="B71" s="54"/>
      <c r="C71" s="64"/>
      <c r="F71" s="62" t="s">
        <v>66</v>
      </c>
      <c r="G71" s="32">
        <f>+C72</f>
        <v>63.673749999999998</v>
      </c>
      <c r="H71" s="63">
        <f>+G71*B48</f>
        <v>6367.375</v>
      </c>
    </row>
    <row r="72" spans="1:10" x14ac:dyDescent="0.3">
      <c r="A72" s="52" t="s">
        <v>55</v>
      </c>
      <c r="B72" s="57">
        <f>SUM(B64:B71)</f>
        <v>6367.375</v>
      </c>
      <c r="C72" s="66">
        <f>+B72/B48</f>
        <v>63.673749999999998</v>
      </c>
      <c r="D72" s="5" t="s">
        <v>107</v>
      </c>
      <c r="F72" s="65" t="s">
        <v>67</v>
      </c>
      <c r="G72" s="66">
        <f>+G71-G70</f>
        <v>15.848749999999995</v>
      </c>
      <c r="H72" s="80">
        <f>+G72*B48</f>
        <v>1584.8749999999995</v>
      </c>
    </row>
    <row r="73" spans="1:10" x14ac:dyDescent="0.3">
      <c r="C73" s="75"/>
      <c r="D73" s="5"/>
    </row>
    <row r="74" spans="1:10" x14ac:dyDescent="0.3">
      <c r="C74" s="75"/>
      <c r="D74" s="5"/>
    </row>
    <row r="75" spans="1:10" x14ac:dyDescent="0.3">
      <c r="A75" s="5"/>
      <c r="C75" s="63"/>
      <c r="D75" s="5"/>
    </row>
    <row r="76" spans="1:10" x14ac:dyDescent="0.3">
      <c r="B76" s="67"/>
      <c r="C76" s="68"/>
    </row>
    <row r="80" spans="1:10" x14ac:dyDescent="0.3">
      <c r="J80" s="69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opLeftCell="A29" zoomScale="80" zoomScaleNormal="80" workbookViewId="0">
      <selection activeCell="D71" sqref="D7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  <c r="T1"/>
      <c r="U1"/>
    </row>
    <row r="2" spans="1:21" ht="15.75" x14ac:dyDescent="0.3">
      <c r="J2"/>
      <c r="K2"/>
      <c r="L2"/>
      <c r="M2"/>
      <c r="N2"/>
      <c r="O2"/>
      <c r="P2"/>
      <c r="Q2"/>
      <c r="R2"/>
      <c r="S2"/>
      <c r="T2"/>
      <c r="U2"/>
    </row>
    <row r="3" spans="1:21" ht="15.75" x14ac:dyDescent="0.3">
      <c r="J3"/>
      <c r="K3"/>
      <c r="L3"/>
      <c r="M3"/>
      <c r="N3"/>
      <c r="O3"/>
      <c r="P3"/>
      <c r="Q3"/>
      <c r="R3"/>
      <c r="S3"/>
      <c r="T3"/>
      <c r="U3"/>
    </row>
    <row r="4" spans="1:21" ht="15.75" x14ac:dyDescent="0.3">
      <c r="J4"/>
      <c r="K4"/>
      <c r="L4"/>
      <c r="M4"/>
      <c r="N4"/>
      <c r="O4"/>
      <c r="P4"/>
      <c r="Q4"/>
      <c r="R4"/>
      <c r="S4"/>
      <c r="T4"/>
      <c r="U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</row>
    <row r="7" spans="1:21" ht="15.75" x14ac:dyDescent="0.3">
      <c r="J7"/>
      <c r="K7"/>
      <c r="L7"/>
      <c r="M7"/>
      <c r="N7"/>
      <c r="O7"/>
      <c r="P7"/>
      <c r="Q7"/>
      <c r="R7"/>
      <c r="S7"/>
      <c r="T7"/>
      <c r="U7"/>
    </row>
    <row r="8" spans="1:21" ht="15.75" x14ac:dyDescent="0.3">
      <c r="J8"/>
      <c r="K8"/>
      <c r="L8"/>
      <c r="M8"/>
      <c r="N8"/>
      <c r="O8"/>
      <c r="P8"/>
      <c r="Q8"/>
      <c r="R8"/>
      <c r="S8"/>
      <c r="T8"/>
      <c r="U8"/>
    </row>
    <row r="9" spans="1:21" s="5" customFormat="1" ht="15" x14ac:dyDescent="0.25">
      <c r="A9" s="5" t="s">
        <v>5</v>
      </c>
      <c r="C9" s="5" t="str">
        <f>+'cartón cajón '!C9</f>
        <v>06 de diciembre de 2016.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</row>
    <row r="10" spans="1:21" ht="15.75" x14ac:dyDescent="0.3">
      <c r="J10"/>
      <c r="K10"/>
      <c r="L10"/>
      <c r="M10"/>
      <c r="N10"/>
      <c r="O10"/>
      <c r="P10"/>
      <c r="Q10"/>
      <c r="R10"/>
      <c r="S10"/>
      <c r="T10"/>
      <c r="U10"/>
    </row>
    <row r="11" spans="1:21" ht="16.5" thickBot="1" x14ac:dyDescent="0.35">
      <c r="A11" s="5" t="s">
        <v>7</v>
      </c>
      <c r="C11" s="1" t="s">
        <v>113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</row>
    <row r="13" spans="1:21" ht="15.75" x14ac:dyDescent="0.3">
      <c r="A13" s="5" t="s">
        <v>8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</row>
    <row r="15" spans="1:21" ht="15.75" x14ac:dyDescent="0.3">
      <c r="A15" s="5" t="s">
        <v>9</v>
      </c>
      <c r="C15" s="19" t="s">
        <v>159</v>
      </c>
      <c r="D15" s="18"/>
      <c r="E15" s="18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</row>
    <row r="16" spans="1:21" ht="15.75" x14ac:dyDescent="0.3">
      <c r="C16" s="17" t="s">
        <v>153</v>
      </c>
      <c r="D16" s="18"/>
      <c r="E16" s="18"/>
      <c r="F16" s="46">
        <f>1+F20+1</f>
        <v>36</v>
      </c>
      <c r="G16" s="71" t="s">
        <v>73</v>
      </c>
      <c r="H16" s="72">
        <f>1+H20+1</f>
        <v>38.700000000000003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5.75" x14ac:dyDescent="0.3">
      <c r="C17" s="17" t="s">
        <v>85</v>
      </c>
      <c r="D17" s="18"/>
      <c r="E17" s="18"/>
      <c r="F17" s="70">
        <v>1</v>
      </c>
      <c r="G17" s="73" t="s">
        <v>74</v>
      </c>
      <c r="H17" s="8"/>
      <c r="J17"/>
      <c r="K17"/>
      <c r="L17"/>
      <c r="M17"/>
      <c r="N17"/>
      <c r="O17"/>
      <c r="P17"/>
      <c r="Q17"/>
      <c r="R17"/>
      <c r="S17"/>
      <c r="T17"/>
      <c r="U17"/>
    </row>
    <row r="18" spans="1:21" ht="15.75" x14ac:dyDescent="0.3">
      <c r="C18" s="17" t="s">
        <v>100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</row>
    <row r="19" spans="1:21" ht="15.75" x14ac:dyDescent="0.3">
      <c r="C19" s="17" t="s">
        <v>115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</row>
    <row r="20" spans="1:21" ht="15.75" x14ac:dyDescent="0.3">
      <c r="C20" s="18" t="s">
        <v>116</v>
      </c>
      <c r="D20" s="18"/>
      <c r="E20" s="18"/>
      <c r="F20" s="46">
        <v>34</v>
      </c>
      <c r="G20" s="71" t="s">
        <v>73</v>
      </c>
      <c r="H20" s="72">
        <v>36.700000000000003</v>
      </c>
      <c r="J20"/>
      <c r="K20"/>
      <c r="L20"/>
      <c r="M20"/>
      <c r="N20"/>
      <c r="O20"/>
      <c r="P20"/>
      <c r="Q20"/>
      <c r="R20"/>
      <c r="S20"/>
      <c r="T20"/>
      <c r="U20"/>
    </row>
    <row r="21" spans="1:21" ht="15.75" x14ac:dyDescent="0.3">
      <c r="C21" s="18" t="s">
        <v>92</v>
      </c>
      <c r="D21" s="18"/>
      <c r="E21" s="18"/>
      <c r="F21" s="70">
        <v>1</v>
      </c>
      <c r="G21" s="73" t="s">
        <v>166</v>
      </c>
      <c r="H21" s="8"/>
      <c r="J21"/>
      <c r="K21"/>
      <c r="L21"/>
      <c r="M21"/>
      <c r="N21"/>
      <c r="O21"/>
      <c r="P21"/>
      <c r="Q21"/>
      <c r="R21"/>
      <c r="S21"/>
      <c r="T21"/>
      <c r="U21"/>
    </row>
    <row r="22" spans="1:21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</row>
    <row r="23" spans="1:21" ht="15.75" x14ac:dyDescent="0.3">
      <c r="A23" s="4" t="s">
        <v>11</v>
      </c>
      <c r="C23" s="78" t="s">
        <v>101</v>
      </c>
      <c r="D23" s="5" t="s">
        <v>12</v>
      </c>
      <c r="E23" s="22" t="s">
        <v>110</v>
      </c>
      <c r="J23"/>
      <c r="K23"/>
      <c r="L23"/>
      <c r="M23"/>
      <c r="N23"/>
      <c r="O23"/>
      <c r="P23"/>
      <c r="Q23"/>
      <c r="R23"/>
      <c r="S23"/>
      <c r="T23"/>
      <c r="U23"/>
    </row>
    <row r="24" spans="1:21" ht="15.75" x14ac:dyDescent="0.3">
      <c r="J24"/>
      <c r="K24"/>
      <c r="L24"/>
      <c r="M24"/>
      <c r="N24"/>
      <c r="O24"/>
      <c r="P24"/>
      <c r="Q24"/>
      <c r="R24"/>
      <c r="S24"/>
      <c r="T24"/>
      <c r="U24"/>
    </row>
    <row r="25" spans="1:21" ht="15.75" x14ac:dyDescent="0.3">
      <c r="A25" s="4" t="s">
        <v>13</v>
      </c>
      <c r="C25" s="23">
        <v>100</v>
      </c>
      <c r="D25" s="22" t="s">
        <v>14</v>
      </c>
      <c r="E25" s="24">
        <v>135</v>
      </c>
      <c r="F25" s="25">
        <f>+C25</f>
        <v>100</v>
      </c>
      <c r="G25" s="26" t="s">
        <v>14</v>
      </c>
      <c r="H25" s="26">
        <f>+E25</f>
        <v>135</v>
      </c>
      <c r="J25"/>
      <c r="K25"/>
      <c r="L25"/>
      <c r="M25"/>
      <c r="N25"/>
      <c r="O25"/>
      <c r="P25"/>
      <c r="Q25"/>
      <c r="R25"/>
      <c r="S25"/>
      <c r="T25"/>
      <c r="U25"/>
    </row>
    <row r="26" spans="1:21" ht="15.75" x14ac:dyDescent="0.3">
      <c r="A26" s="4" t="s">
        <v>15</v>
      </c>
      <c r="B26" s="3"/>
      <c r="C26" s="27">
        <f>+F16</f>
        <v>36</v>
      </c>
      <c r="D26" s="28" t="s">
        <v>14</v>
      </c>
      <c r="E26" s="27">
        <f>+H16</f>
        <v>38.700000000000003</v>
      </c>
      <c r="F26" s="29">
        <f>+E26</f>
        <v>38.700000000000003</v>
      </c>
      <c r="G26" s="29" t="s">
        <v>14</v>
      </c>
      <c r="H26" s="29">
        <f>+C26</f>
        <v>36</v>
      </c>
      <c r="I26" s="30"/>
      <c r="J26"/>
      <c r="K26"/>
      <c r="L26"/>
      <c r="M26"/>
      <c r="N26"/>
      <c r="O26"/>
      <c r="P26"/>
      <c r="Q26"/>
      <c r="R26"/>
      <c r="S26"/>
      <c r="T26"/>
      <c r="U26"/>
    </row>
    <row r="27" spans="1:21" ht="16.5" thickBot="1" x14ac:dyDescent="0.35">
      <c r="A27" s="3" t="s">
        <v>16</v>
      </c>
      <c r="B27" s="31"/>
      <c r="C27" s="32">
        <f>+C25/C26</f>
        <v>2.7777777777777777</v>
      </c>
      <c r="D27" s="33"/>
      <c r="E27" s="32">
        <f>+E25/E26</f>
        <v>3.4883720930232553</v>
      </c>
      <c r="F27" s="32">
        <f>+F25/F26</f>
        <v>2.5839793281653747</v>
      </c>
      <c r="G27" s="33"/>
      <c r="H27" s="32">
        <f>+H25/H26</f>
        <v>3.75</v>
      </c>
      <c r="I27" s="30"/>
      <c r="J27"/>
      <c r="K27"/>
      <c r="L27"/>
      <c r="M27"/>
      <c r="N27"/>
      <c r="O27"/>
      <c r="P27"/>
      <c r="Q27"/>
      <c r="R27"/>
      <c r="S27"/>
      <c r="T27"/>
      <c r="U27"/>
    </row>
    <row r="28" spans="1:21" ht="16.5" thickBot="1" x14ac:dyDescent="0.35">
      <c r="A28" s="3" t="s">
        <v>17</v>
      </c>
      <c r="B28" s="34"/>
      <c r="C28" s="35"/>
      <c r="D28" s="36">
        <v>6</v>
      </c>
      <c r="E28" s="37"/>
      <c r="F28" s="38"/>
      <c r="G28" s="39">
        <v>6</v>
      </c>
      <c r="H28" s="40" t="s">
        <v>18</v>
      </c>
      <c r="J28"/>
      <c r="K28"/>
      <c r="L28"/>
      <c r="M28"/>
      <c r="N28"/>
      <c r="O28"/>
      <c r="P28"/>
      <c r="Q28"/>
      <c r="R28"/>
      <c r="S28"/>
      <c r="T28"/>
      <c r="U28"/>
    </row>
    <row r="29" spans="1:21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</row>
    <row r="30" spans="1:21" ht="15.75" x14ac:dyDescent="0.3">
      <c r="A30" s="25" t="s">
        <v>19</v>
      </c>
      <c r="B30" s="25" t="s">
        <v>121</v>
      </c>
      <c r="D30" s="41" t="s">
        <v>20</v>
      </c>
      <c r="E30" s="42">
        <v>35</v>
      </c>
      <c r="G30" s="1" t="s">
        <v>21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</row>
    <row r="31" spans="1:21" ht="15.75" x14ac:dyDescent="0.3">
      <c r="A31" s="3"/>
      <c r="B31" s="3"/>
      <c r="C31" s="3"/>
      <c r="D31" s="44" t="s">
        <v>22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</row>
    <row r="32" spans="1:21" ht="15.75" x14ac:dyDescent="0.3">
      <c r="D32" s="44" t="s">
        <v>23</v>
      </c>
      <c r="E32" s="45">
        <f>+E30-E31</f>
        <v>35</v>
      </c>
      <c r="I32" s="30"/>
      <c r="J32"/>
      <c r="K32"/>
      <c r="L32"/>
      <c r="M32"/>
      <c r="N32"/>
      <c r="O32"/>
      <c r="P32"/>
      <c r="Q32"/>
      <c r="R32"/>
      <c r="S32"/>
      <c r="T32"/>
      <c r="U32"/>
    </row>
    <row r="33" spans="1:21" ht="15.75" x14ac:dyDescent="0.3">
      <c r="E33" s="21" t="s">
        <v>25</v>
      </c>
      <c r="F33" s="21" t="s">
        <v>26</v>
      </c>
      <c r="G33" s="21" t="s">
        <v>26</v>
      </c>
      <c r="H33" s="21" t="s">
        <v>26</v>
      </c>
      <c r="I33" s="30"/>
      <c r="J33"/>
      <c r="K33"/>
      <c r="L33"/>
      <c r="M33"/>
      <c r="N33"/>
      <c r="O33"/>
      <c r="P33"/>
      <c r="Q33"/>
      <c r="R33"/>
      <c r="S33"/>
      <c r="T33"/>
      <c r="U33"/>
    </row>
    <row r="34" spans="1:21" ht="15.75" x14ac:dyDescent="0.3">
      <c r="D34" s="41" t="s">
        <v>27</v>
      </c>
      <c r="E34" s="47">
        <f>+E32</f>
        <v>35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</row>
    <row r="35" spans="1:21" ht="15.75" x14ac:dyDescent="0.3">
      <c r="D35" s="41" t="s">
        <v>28</v>
      </c>
      <c r="E35" s="47">
        <f>+E34*1.15</f>
        <v>40.25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</row>
    <row r="36" spans="1:21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</row>
    <row r="37" spans="1:21" ht="15.75" x14ac:dyDescent="0.3">
      <c r="A37" s="3"/>
      <c r="B37" s="21"/>
      <c r="C37" s="30"/>
      <c r="E37" s="11" t="s">
        <v>30</v>
      </c>
      <c r="F37" s="12" t="s">
        <v>31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</row>
    <row r="38" spans="1:21" ht="16.5" thickBot="1" x14ac:dyDescent="0.35">
      <c r="A38" s="4" t="s">
        <v>32</v>
      </c>
      <c r="C38" s="48">
        <v>6</v>
      </c>
      <c r="D38" s="49" t="s">
        <v>33</v>
      </c>
      <c r="E38" s="14"/>
      <c r="F38" s="15" t="s">
        <v>34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</row>
    <row r="39" spans="1:21" ht="15.75" x14ac:dyDescent="0.3">
      <c r="A39" s="4"/>
      <c r="C39" s="21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</row>
    <row r="40" spans="1:21" ht="15.75" x14ac:dyDescent="0.3">
      <c r="A40" s="4" t="s">
        <v>36</v>
      </c>
      <c r="B40" s="5"/>
      <c r="C40" s="50">
        <f>+B48/F17</f>
        <v>100</v>
      </c>
      <c r="D40" s="24">
        <v>50</v>
      </c>
      <c r="F40" s="44" t="s">
        <v>37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</row>
    <row r="41" spans="1:21" ht="15.75" x14ac:dyDescent="0.3">
      <c r="A41" s="4" t="s">
        <v>38</v>
      </c>
      <c r="C41" s="34">
        <f>+C40+D40</f>
        <v>150</v>
      </c>
      <c r="F41" s="44" t="s">
        <v>39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</row>
    <row r="42" spans="1:21" ht="15.75" x14ac:dyDescent="0.3">
      <c r="A42" s="4" t="s">
        <v>40</v>
      </c>
      <c r="C42" s="34">
        <f>+C41/C38</f>
        <v>25</v>
      </c>
      <c r="F42" s="44" t="s">
        <v>41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</row>
    <row r="43" spans="1:21" ht="15.75" x14ac:dyDescent="0.3">
      <c r="A43" s="4" t="s">
        <v>83</v>
      </c>
      <c r="C43" s="21">
        <f>+(C42*C38)*F17</f>
        <v>150</v>
      </c>
      <c r="F43" s="41" t="s">
        <v>42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  <c r="S43"/>
      <c r="T43"/>
      <c r="U43"/>
    </row>
    <row r="44" spans="1:21" ht="15.75" x14ac:dyDescent="0.3">
      <c r="A44" s="4"/>
      <c r="C44" s="51"/>
      <c r="F44" s="44" t="s">
        <v>43</v>
      </c>
      <c r="G44" s="48">
        <f>+C41</f>
        <v>150</v>
      </c>
      <c r="H44" s="3"/>
      <c r="J44"/>
      <c r="K44"/>
      <c r="L44"/>
      <c r="M44"/>
      <c r="N44"/>
      <c r="O44"/>
      <c r="P44"/>
      <c r="Q44"/>
      <c r="R44"/>
      <c r="S44"/>
      <c r="T44"/>
      <c r="U44"/>
    </row>
    <row r="45" spans="1:21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</row>
    <row r="46" spans="1:21" ht="15.75" x14ac:dyDescent="0.3">
      <c r="A46" s="4" t="s">
        <v>44</v>
      </c>
      <c r="C46" s="25">
        <f>+C42*C38</f>
        <v>150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</row>
    <row r="47" spans="1:21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</row>
    <row r="48" spans="1:21" ht="15.75" x14ac:dyDescent="0.3">
      <c r="A48" s="4" t="s">
        <v>68</v>
      </c>
      <c r="B48" s="21">
        <f>+'cartón cajón '!B48</f>
        <v>100</v>
      </c>
      <c r="C48" s="21"/>
      <c r="D48" s="25" t="s">
        <v>45</v>
      </c>
      <c r="E48" s="25" t="s">
        <v>46</v>
      </c>
      <c r="F48" s="25" t="s">
        <v>47</v>
      </c>
      <c r="G48" s="25" t="s">
        <v>48</v>
      </c>
      <c r="H48" s="25" t="s">
        <v>49</v>
      </c>
      <c r="J48"/>
      <c r="K48"/>
      <c r="L48"/>
      <c r="M48"/>
      <c r="N48"/>
      <c r="O48"/>
      <c r="P48"/>
      <c r="Q48"/>
      <c r="R48"/>
      <c r="S48"/>
      <c r="T48"/>
      <c r="U48"/>
    </row>
    <row r="49" spans="1:21" ht="15.75" x14ac:dyDescent="0.3">
      <c r="A49" s="52" t="s">
        <v>50</v>
      </c>
      <c r="B49" s="53"/>
      <c r="C49" s="3"/>
      <c r="D49" s="21">
        <v>0</v>
      </c>
      <c r="E49" s="21">
        <v>0</v>
      </c>
      <c r="F49" s="21" t="s">
        <v>51</v>
      </c>
      <c r="G49" s="30">
        <v>295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</row>
    <row r="50" spans="1:21" ht="15.75" x14ac:dyDescent="0.3">
      <c r="A50" s="53" t="s">
        <v>52</v>
      </c>
      <c r="B50" s="54">
        <f>+E34*C42</f>
        <v>875</v>
      </c>
      <c r="C50" s="3"/>
      <c r="D50" s="21">
        <v>0</v>
      </c>
      <c r="E50" s="21">
        <v>0</v>
      </c>
      <c r="F50" s="21" t="s">
        <v>69</v>
      </c>
      <c r="G50" s="30">
        <v>160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</row>
    <row r="51" spans="1:21" ht="15.75" x14ac:dyDescent="0.3">
      <c r="A51" s="53" t="s">
        <v>10</v>
      </c>
      <c r="B51" s="54">
        <f>+H59</f>
        <v>400</v>
      </c>
      <c r="C51" s="3"/>
      <c r="D51" s="21">
        <v>0</v>
      </c>
      <c r="E51" s="21">
        <v>0</v>
      </c>
      <c r="F51" s="21" t="s">
        <v>75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</row>
    <row r="52" spans="1:21" ht="15.75" x14ac:dyDescent="0.3">
      <c r="A52" s="53"/>
      <c r="B52" s="54"/>
      <c r="C52" s="3"/>
      <c r="D52" s="21">
        <v>1</v>
      </c>
      <c r="E52" s="21">
        <v>1</v>
      </c>
      <c r="F52" s="21" t="s">
        <v>93</v>
      </c>
      <c r="G52" s="30">
        <v>400</v>
      </c>
      <c r="H52" s="30">
        <f t="shared" ref="H52:H59" si="0">+G52*E52</f>
        <v>400</v>
      </c>
      <c r="I52" s="30">
        <f>+(B71/100)*2</f>
        <v>31.324999999999999</v>
      </c>
      <c r="J52"/>
      <c r="K52"/>
      <c r="L52"/>
      <c r="M52"/>
      <c r="N52"/>
      <c r="O52"/>
      <c r="P52"/>
      <c r="Q52"/>
      <c r="R52"/>
      <c r="S52"/>
      <c r="T52"/>
      <c r="U52"/>
    </row>
    <row r="53" spans="1:21" ht="16.5" x14ac:dyDescent="0.3">
      <c r="A53" s="53" t="s">
        <v>24</v>
      </c>
      <c r="B53" s="54">
        <v>0</v>
      </c>
      <c r="C53" s="3"/>
      <c r="D53" s="21">
        <v>0</v>
      </c>
      <c r="E53" s="21">
        <v>0</v>
      </c>
      <c r="F53" s="21" t="s">
        <v>102</v>
      </c>
      <c r="G53" s="30">
        <f>+O53</f>
        <v>0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</row>
    <row r="54" spans="1:21" ht="15.75" x14ac:dyDescent="0.3">
      <c r="A54" s="56" t="s">
        <v>88</v>
      </c>
      <c r="B54" s="54">
        <v>0</v>
      </c>
      <c r="C54" s="3"/>
      <c r="D54" s="21">
        <v>0</v>
      </c>
      <c r="E54" s="21">
        <v>0</v>
      </c>
      <c r="F54" s="21" t="s">
        <v>71</v>
      </c>
      <c r="G54" s="30">
        <v>130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</row>
    <row r="55" spans="1:21" ht="15.75" x14ac:dyDescent="0.3">
      <c r="A55" s="56" t="s">
        <v>91</v>
      </c>
      <c r="B55" s="54">
        <v>0</v>
      </c>
      <c r="D55" s="21">
        <v>0</v>
      </c>
      <c r="E55" s="21">
        <v>0</v>
      </c>
      <c r="F55" s="21" t="s">
        <v>89</v>
      </c>
      <c r="G55" s="30">
        <v>120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</row>
    <row r="56" spans="1:21" ht="15.75" x14ac:dyDescent="0.3">
      <c r="A56" s="56" t="s">
        <v>90</v>
      </c>
      <c r="B56" s="54">
        <v>0</v>
      </c>
      <c r="D56" s="21">
        <v>0</v>
      </c>
      <c r="E56" s="21">
        <v>0</v>
      </c>
      <c r="F56" s="21" t="s">
        <v>29</v>
      </c>
      <c r="G56" s="30">
        <v>1.5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</row>
    <row r="57" spans="1:21" ht="15.75" x14ac:dyDescent="0.3">
      <c r="A57" s="56"/>
      <c r="B57" s="56"/>
      <c r="D57" s="21">
        <v>0</v>
      </c>
      <c r="E57" s="21">
        <v>0</v>
      </c>
      <c r="F57" s="21" t="s">
        <v>54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</row>
    <row r="58" spans="1:21" ht="15.75" x14ac:dyDescent="0.3">
      <c r="A58" s="52" t="s">
        <v>55</v>
      </c>
      <c r="B58" s="57">
        <f>SUM(B50:B57)</f>
        <v>1275</v>
      </c>
      <c r="C58" s="3"/>
      <c r="D58" s="21">
        <v>0</v>
      </c>
      <c r="E58" s="21">
        <v>0</v>
      </c>
      <c r="F58" s="3" t="s">
        <v>56</v>
      </c>
      <c r="G58" s="30">
        <v>3050</v>
      </c>
      <c r="H58" s="10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</row>
    <row r="59" spans="1:21" ht="15.75" x14ac:dyDescent="0.3">
      <c r="A59" s="9"/>
      <c r="B59" s="32">
        <f>+B58/B48</f>
        <v>12.75</v>
      </c>
      <c r="C59" s="4" t="s">
        <v>57</v>
      </c>
      <c r="D59" s="21"/>
      <c r="E59" s="21"/>
      <c r="F59" s="3"/>
      <c r="G59" s="59" t="s">
        <v>58</v>
      </c>
      <c r="H59" s="30">
        <f>SUM(H49:H58)</f>
        <v>400</v>
      </c>
      <c r="J59"/>
      <c r="K59"/>
      <c r="L59"/>
      <c r="M59"/>
      <c r="N59"/>
      <c r="O59"/>
      <c r="P59"/>
      <c r="Q59"/>
      <c r="R59"/>
      <c r="S59"/>
      <c r="T59"/>
      <c r="U59"/>
    </row>
    <row r="60" spans="1:21" ht="15.75" x14ac:dyDescent="0.3">
      <c r="D60" s="3"/>
      <c r="E60" s="3"/>
      <c r="J60"/>
      <c r="K60"/>
      <c r="L60"/>
      <c r="M60"/>
      <c r="N60"/>
      <c r="O60"/>
      <c r="P60"/>
      <c r="Q60"/>
      <c r="R60"/>
      <c r="S60"/>
      <c r="T60"/>
      <c r="U60"/>
    </row>
    <row r="61" spans="1:21" ht="15.75" x14ac:dyDescent="0.3">
      <c r="A61" s="4" t="s">
        <v>60</v>
      </c>
      <c r="B61" s="3"/>
      <c r="C61" s="3"/>
      <c r="E61" s="32"/>
      <c r="J61"/>
      <c r="K61"/>
      <c r="L61"/>
      <c r="M61"/>
      <c r="N61"/>
      <c r="O61"/>
      <c r="P61"/>
      <c r="Q61"/>
      <c r="R61"/>
      <c r="S61"/>
      <c r="T61"/>
      <c r="U61"/>
    </row>
    <row r="62" spans="1:21" ht="15.75" x14ac:dyDescent="0.3">
      <c r="A62" s="3"/>
      <c r="B62" s="4" t="s">
        <v>62</v>
      </c>
      <c r="C62" s="25"/>
      <c r="D62" s="3"/>
      <c r="E62" s="3"/>
      <c r="F62" s="3"/>
      <c r="G62" s="5" t="s">
        <v>59</v>
      </c>
      <c r="H62" s="74">
        <v>1.4</v>
      </c>
      <c r="J62"/>
      <c r="K62"/>
      <c r="L62"/>
      <c r="M62"/>
      <c r="N62"/>
      <c r="O62"/>
      <c r="P62"/>
      <c r="Q62"/>
      <c r="R62"/>
      <c r="S62"/>
      <c r="T62"/>
      <c r="U62"/>
    </row>
    <row r="63" spans="1:21" ht="15.75" x14ac:dyDescent="0.3">
      <c r="A63" s="52" t="s">
        <v>112</v>
      </c>
      <c r="B63" s="53"/>
      <c r="C63" s="3"/>
      <c r="D63" s="3"/>
      <c r="E63" s="3"/>
      <c r="F63" s="3"/>
      <c r="G63" s="1" t="s">
        <v>61</v>
      </c>
      <c r="H63" s="60">
        <v>1.75</v>
      </c>
      <c r="J63"/>
      <c r="K63"/>
      <c r="L63"/>
      <c r="M63"/>
      <c r="N63"/>
      <c r="O63"/>
      <c r="P63"/>
      <c r="Q63"/>
      <c r="R63"/>
      <c r="S63"/>
      <c r="T63"/>
      <c r="U63"/>
    </row>
    <row r="64" spans="1:21" ht="15.75" x14ac:dyDescent="0.3">
      <c r="A64" s="53" t="s">
        <v>52</v>
      </c>
      <c r="B64" s="54">
        <f>+E35*C42</f>
        <v>1006.25</v>
      </c>
      <c r="C64" s="61"/>
      <c r="G64" s="1" t="s">
        <v>61</v>
      </c>
      <c r="H64" s="60">
        <v>2</v>
      </c>
      <c r="J64"/>
      <c r="K64"/>
      <c r="L64"/>
      <c r="M64"/>
      <c r="N64"/>
      <c r="O64"/>
      <c r="P64"/>
      <c r="Q64"/>
      <c r="R64"/>
      <c r="S64"/>
      <c r="T64"/>
      <c r="U64"/>
    </row>
    <row r="65" spans="1:21" ht="15.75" x14ac:dyDescent="0.3">
      <c r="A65" s="53" t="s">
        <v>10</v>
      </c>
      <c r="B65" s="54">
        <f>+H59*H62</f>
        <v>560</v>
      </c>
      <c r="C65" s="61"/>
      <c r="G65" s="5" t="s">
        <v>72</v>
      </c>
      <c r="H65" s="60">
        <v>2.5</v>
      </c>
      <c r="J65"/>
      <c r="K65"/>
      <c r="L65"/>
      <c r="M65"/>
      <c r="N65"/>
      <c r="O65"/>
      <c r="P65"/>
      <c r="Q65"/>
      <c r="R65"/>
      <c r="S65"/>
      <c r="T65"/>
      <c r="U65"/>
    </row>
    <row r="66" spans="1:21" ht="15.75" x14ac:dyDescent="0.3">
      <c r="A66" s="53" t="str">
        <f>+A53</f>
        <v>Tabla de suaje</v>
      </c>
      <c r="B66" s="54">
        <f>+B53*H62</f>
        <v>0</v>
      </c>
      <c r="C66" s="61"/>
      <c r="J66"/>
      <c r="K66"/>
      <c r="L66"/>
      <c r="M66"/>
      <c r="N66"/>
      <c r="O66"/>
      <c r="P66"/>
      <c r="Q66"/>
      <c r="R66"/>
      <c r="S66"/>
      <c r="T66"/>
      <c r="U66"/>
    </row>
    <row r="67" spans="1:21" ht="15.75" x14ac:dyDescent="0.3">
      <c r="A67" s="53" t="str">
        <f>+A54</f>
        <v>Placas HS</v>
      </c>
      <c r="B67" s="54">
        <f>+B54*H62</f>
        <v>0</v>
      </c>
      <c r="C67" s="61"/>
      <c r="J67"/>
      <c r="K67"/>
      <c r="L67"/>
      <c r="M67"/>
      <c r="N67"/>
      <c r="O67"/>
      <c r="P67"/>
      <c r="Q67"/>
      <c r="R67"/>
      <c r="S67"/>
      <c r="T67"/>
      <c r="U67"/>
    </row>
    <row r="68" spans="1:21" ht="15.75" x14ac:dyDescent="0.3">
      <c r="A68" s="53" t="str">
        <f>+A55</f>
        <v>Imán</v>
      </c>
      <c r="B68" s="54">
        <f>+B55*H62</f>
        <v>0</v>
      </c>
      <c r="C68" s="61"/>
      <c r="J68"/>
      <c r="K68"/>
      <c r="L68"/>
      <c r="M68"/>
      <c r="N68"/>
      <c r="O68"/>
      <c r="P68"/>
      <c r="Q68"/>
      <c r="R68"/>
      <c r="S68"/>
      <c r="T68"/>
      <c r="U68"/>
    </row>
    <row r="69" spans="1:21" ht="15.75" x14ac:dyDescent="0.3">
      <c r="A69" s="53" t="str">
        <f>+A56</f>
        <v>Encuadernación</v>
      </c>
      <c r="B69" s="54">
        <f>+B56*H62</f>
        <v>0</v>
      </c>
      <c r="C69" s="64"/>
      <c r="F69" s="62" t="s">
        <v>65</v>
      </c>
      <c r="G69" s="32">
        <f>+B59</f>
        <v>12.75</v>
      </c>
      <c r="H69" s="63">
        <f>+G69*B48</f>
        <v>1275</v>
      </c>
      <c r="J69"/>
      <c r="K69"/>
      <c r="L69"/>
      <c r="M69"/>
      <c r="N69"/>
      <c r="O69"/>
      <c r="P69"/>
      <c r="Q69"/>
      <c r="R69"/>
      <c r="S69"/>
      <c r="T69"/>
      <c r="U69"/>
    </row>
    <row r="70" spans="1:21" ht="15.75" x14ac:dyDescent="0.3">
      <c r="A70" s="53"/>
      <c r="B70" s="54"/>
      <c r="C70" s="64"/>
      <c r="F70" s="62" t="s">
        <v>66</v>
      </c>
      <c r="G70" s="32">
        <f>+C71</f>
        <v>15.6625</v>
      </c>
      <c r="H70" s="63">
        <f>+G70*B48</f>
        <v>1566.25</v>
      </c>
      <c r="J70"/>
      <c r="K70"/>
      <c r="L70"/>
      <c r="M70"/>
      <c r="N70"/>
      <c r="O70"/>
      <c r="P70"/>
      <c r="Q70"/>
      <c r="R70"/>
      <c r="S70"/>
      <c r="T70"/>
      <c r="U70"/>
    </row>
    <row r="71" spans="1:21" ht="15.75" x14ac:dyDescent="0.3">
      <c r="A71" s="52" t="s">
        <v>55</v>
      </c>
      <c r="B71" s="57">
        <f>SUM(B63:B70)</f>
        <v>1566.25</v>
      </c>
      <c r="C71" s="66">
        <f>+B71/B48</f>
        <v>15.6625</v>
      </c>
      <c r="D71" s="5" t="s">
        <v>168</v>
      </c>
      <c r="F71" s="65" t="s">
        <v>67</v>
      </c>
      <c r="G71" s="66">
        <f>+G70-G69</f>
        <v>2.9124999999999996</v>
      </c>
      <c r="H71" s="80">
        <f>+G71*B48</f>
        <v>291.24999999999994</v>
      </c>
      <c r="J71"/>
      <c r="K71"/>
      <c r="L71"/>
      <c r="M71"/>
      <c r="N71"/>
      <c r="O71"/>
      <c r="P71"/>
      <c r="Q71"/>
      <c r="R71"/>
      <c r="S71"/>
      <c r="T71"/>
      <c r="U71"/>
    </row>
    <row r="72" spans="1:21" x14ac:dyDescent="0.3">
      <c r="C72" s="75"/>
      <c r="D72" s="5"/>
    </row>
    <row r="73" spans="1:21" x14ac:dyDescent="0.3">
      <c r="C73" s="75"/>
      <c r="D73" s="5"/>
    </row>
    <row r="74" spans="1:21" x14ac:dyDescent="0.3">
      <c r="A74" s="5"/>
      <c r="C74" s="63"/>
      <c r="D74" s="5"/>
    </row>
    <row r="75" spans="1:21" x14ac:dyDescent="0.3">
      <c r="B75" s="67"/>
      <c r="C75" s="68"/>
    </row>
    <row r="79" spans="1:21" x14ac:dyDescent="0.3">
      <c r="J79" s="69"/>
    </row>
    <row r="85" spans="10:18" ht="16.5" x14ac:dyDescent="0.3">
      <c r="J85" s="55"/>
      <c r="K85" s="55"/>
      <c r="L85" s="55"/>
      <c r="M85" s="55"/>
      <c r="N85" s="55"/>
      <c r="O85" s="55"/>
      <c r="P85" s="55"/>
      <c r="Q85" s="55"/>
      <c r="R85" s="55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abSelected="1" zoomScale="80" zoomScaleNormal="80" workbookViewId="0">
      <selection activeCell="H6" sqref="H6"/>
    </sheetView>
  </sheetViews>
  <sheetFormatPr baseColWidth="10" defaultRowHeight="14.25" x14ac:dyDescent="0.3"/>
  <cols>
    <col min="1" max="1" width="15.28515625" style="1" customWidth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5</v>
      </c>
      <c r="C9" s="5" t="str">
        <f>+'cartón cajón '!C9</f>
        <v>06 de diciembre de 2016.</v>
      </c>
      <c r="H9" s="5" t="s">
        <v>6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7</v>
      </c>
      <c r="C11" s="1" t="s">
        <v>113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8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9</v>
      </c>
      <c r="C15" s="19" t="s">
        <v>159</v>
      </c>
      <c r="D15" s="18"/>
      <c r="E15" s="18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153</v>
      </c>
      <c r="D16" s="18"/>
      <c r="E16" s="18"/>
      <c r="F16" s="46">
        <f>2+F20+2</f>
        <v>41</v>
      </c>
      <c r="G16" s="71" t="s">
        <v>73</v>
      </c>
      <c r="H16" s="72">
        <f>2+H20+2</f>
        <v>44.2</v>
      </c>
      <c r="J16"/>
      <c r="K16"/>
      <c r="L16"/>
      <c r="M16"/>
      <c r="N16"/>
      <c r="O16"/>
      <c r="P16"/>
      <c r="Q16"/>
      <c r="R16"/>
    </row>
    <row r="17" spans="1:18" ht="15.75" x14ac:dyDescent="0.3">
      <c r="C17" s="17" t="s">
        <v>85</v>
      </c>
      <c r="D17" s="18"/>
      <c r="E17" s="18"/>
      <c r="F17" s="70">
        <v>1</v>
      </c>
      <c r="G17" s="73" t="s">
        <v>74</v>
      </c>
      <c r="H17" s="8"/>
      <c r="J17"/>
      <c r="K17"/>
      <c r="L17"/>
      <c r="M17"/>
      <c r="N17"/>
      <c r="O17"/>
      <c r="P17"/>
      <c r="Q17"/>
      <c r="R17"/>
    </row>
    <row r="18" spans="1:18" ht="15.75" x14ac:dyDescent="0.3">
      <c r="C18" s="17" t="s">
        <v>100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7" t="s">
        <v>115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8" t="s">
        <v>116</v>
      </c>
      <c r="D20" s="18"/>
      <c r="E20" s="18"/>
      <c r="F20" s="46">
        <v>37</v>
      </c>
      <c r="G20" s="71" t="s">
        <v>73</v>
      </c>
      <c r="H20" s="72">
        <v>40.200000000000003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8" t="s">
        <v>92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11</v>
      </c>
      <c r="C23" s="78" t="s">
        <v>101</v>
      </c>
      <c r="D23" s="5" t="s">
        <v>12</v>
      </c>
      <c r="E23" s="22" t="s">
        <v>110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13</v>
      </c>
      <c r="C25" s="23">
        <v>100</v>
      </c>
      <c r="D25" s="22" t="s">
        <v>14</v>
      </c>
      <c r="E25" s="24">
        <v>135</v>
      </c>
      <c r="F25" s="25">
        <f>+C25</f>
        <v>100</v>
      </c>
      <c r="G25" s="26" t="s">
        <v>14</v>
      </c>
      <c r="H25" s="26">
        <f>+E25</f>
        <v>135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15</v>
      </c>
      <c r="B26" s="3"/>
      <c r="C26" s="27">
        <f>+F16</f>
        <v>41</v>
      </c>
      <c r="D26" s="28" t="s">
        <v>14</v>
      </c>
      <c r="E26" s="27">
        <f>+H16</f>
        <v>44.2</v>
      </c>
      <c r="F26" s="29">
        <f>+E26</f>
        <v>44.2</v>
      </c>
      <c r="G26" s="29" t="s">
        <v>14</v>
      </c>
      <c r="H26" s="29">
        <f>+C26</f>
        <v>41</v>
      </c>
      <c r="I26" s="30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16</v>
      </c>
      <c r="B27" s="31"/>
      <c r="C27" s="32">
        <f>+C25/C26</f>
        <v>2.4390243902439024</v>
      </c>
      <c r="D27" s="33"/>
      <c r="E27" s="32">
        <f>+E25/E26</f>
        <v>3.0542986425339365</v>
      </c>
      <c r="F27" s="32">
        <f>+F25/F26</f>
        <v>2.2624434389140271</v>
      </c>
      <c r="G27" s="33"/>
      <c r="H27" s="32">
        <f>+H25/H26</f>
        <v>3.2926829268292681</v>
      </c>
      <c r="I27" s="30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17</v>
      </c>
      <c r="B28" s="34"/>
      <c r="C28" s="35"/>
      <c r="D28" s="36">
        <v>4</v>
      </c>
      <c r="E28" s="37"/>
      <c r="F28" s="38"/>
      <c r="G28" s="39">
        <v>4</v>
      </c>
      <c r="H28" s="40" t="s">
        <v>18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8" ht="15.75" x14ac:dyDescent="0.3">
      <c r="A30" s="25" t="s">
        <v>19</v>
      </c>
      <c r="B30" s="25" t="s">
        <v>121</v>
      </c>
      <c r="D30" s="41" t="s">
        <v>20</v>
      </c>
      <c r="E30" s="42">
        <v>35</v>
      </c>
      <c r="G30" s="1" t="s">
        <v>21</v>
      </c>
      <c r="H30" s="43">
        <v>0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4" t="s">
        <v>22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</row>
    <row r="32" spans="1:18" ht="15.75" x14ac:dyDescent="0.3">
      <c r="D32" s="44" t="s">
        <v>23</v>
      </c>
      <c r="E32" s="45">
        <f>+E30-E31</f>
        <v>35</v>
      </c>
      <c r="I32" s="30"/>
      <c r="J32"/>
      <c r="K32"/>
      <c r="L32"/>
      <c r="M32"/>
      <c r="N32"/>
      <c r="O32"/>
      <c r="P32"/>
      <c r="Q32"/>
      <c r="R32"/>
    </row>
    <row r="33" spans="1:18" ht="15.75" x14ac:dyDescent="0.3">
      <c r="E33" s="21" t="s">
        <v>25</v>
      </c>
      <c r="F33" s="21" t="s">
        <v>26</v>
      </c>
      <c r="G33" s="21" t="s">
        <v>26</v>
      </c>
      <c r="H33" s="21" t="s">
        <v>26</v>
      </c>
      <c r="I33" s="30"/>
      <c r="J33"/>
      <c r="K33"/>
      <c r="L33"/>
      <c r="M33"/>
      <c r="N33"/>
      <c r="O33"/>
      <c r="P33"/>
      <c r="Q33"/>
      <c r="R33"/>
    </row>
    <row r="34" spans="1:18" ht="15.75" x14ac:dyDescent="0.3">
      <c r="D34" s="41" t="s">
        <v>27</v>
      </c>
      <c r="E34" s="47">
        <f>+E32</f>
        <v>35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</row>
    <row r="35" spans="1:18" ht="15.75" x14ac:dyDescent="0.3">
      <c r="D35" s="41" t="s">
        <v>28</v>
      </c>
      <c r="E35" s="47">
        <f>+E34*1.15</f>
        <v>40.25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</row>
    <row r="36" spans="1:18" ht="16.5" thickBot="1" x14ac:dyDescent="0.35">
      <c r="A36" s="3"/>
      <c r="G36" s="41"/>
      <c r="J36"/>
      <c r="K36"/>
      <c r="L36"/>
      <c r="M36"/>
      <c r="N36"/>
      <c r="O36"/>
      <c r="P36"/>
      <c r="Q36"/>
      <c r="R36"/>
    </row>
    <row r="37" spans="1:18" ht="15.75" x14ac:dyDescent="0.3">
      <c r="A37" s="3"/>
      <c r="B37" s="21"/>
      <c r="C37" s="30"/>
      <c r="E37" s="11" t="s">
        <v>30</v>
      </c>
      <c r="F37" s="12" t="s">
        <v>31</v>
      </c>
      <c r="G37" s="12"/>
      <c r="H37" s="13"/>
      <c r="J37"/>
      <c r="K37"/>
      <c r="L37"/>
      <c r="M37"/>
      <c r="N37"/>
      <c r="O37"/>
      <c r="P37"/>
      <c r="Q37"/>
      <c r="R37"/>
    </row>
    <row r="38" spans="1:18" ht="16.5" thickBot="1" x14ac:dyDescent="0.35">
      <c r="A38" s="4" t="s">
        <v>32</v>
      </c>
      <c r="C38" s="48">
        <v>6</v>
      </c>
      <c r="D38" s="49" t="s">
        <v>33</v>
      </c>
      <c r="E38" s="14"/>
      <c r="F38" s="15" t="s">
        <v>34</v>
      </c>
      <c r="G38" s="15"/>
      <c r="H38" s="16"/>
      <c r="J38"/>
      <c r="K38"/>
      <c r="L38"/>
      <c r="M38"/>
      <c r="N38"/>
      <c r="O38"/>
      <c r="P38"/>
      <c r="Q38"/>
      <c r="R38"/>
    </row>
    <row r="39" spans="1:18" ht="15.75" x14ac:dyDescent="0.3">
      <c r="A39" s="4"/>
      <c r="C39" s="21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</row>
    <row r="40" spans="1:18" ht="15.75" x14ac:dyDescent="0.3">
      <c r="A40" s="4" t="s">
        <v>36</v>
      </c>
      <c r="B40" s="5"/>
      <c r="C40" s="50">
        <f>+B48/F17</f>
        <v>100</v>
      </c>
      <c r="D40" s="24">
        <v>50</v>
      </c>
      <c r="F40" s="44" t="s">
        <v>37</v>
      </c>
      <c r="G40" s="23">
        <v>1</v>
      </c>
      <c r="H40" s="3"/>
      <c r="J40"/>
      <c r="K40"/>
      <c r="L40"/>
      <c r="M40"/>
      <c r="N40"/>
      <c r="O40"/>
      <c r="P40"/>
      <c r="Q40"/>
      <c r="R40"/>
    </row>
    <row r="41" spans="1:18" ht="15.75" x14ac:dyDescent="0.3">
      <c r="A41" s="4" t="s">
        <v>38</v>
      </c>
      <c r="C41" s="34">
        <f>+C40+D40</f>
        <v>150</v>
      </c>
      <c r="F41" s="44" t="s">
        <v>39</v>
      </c>
      <c r="G41" s="23">
        <v>2</v>
      </c>
      <c r="H41" s="3"/>
      <c r="J41"/>
      <c r="K41"/>
      <c r="L41"/>
      <c r="M41"/>
      <c r="N41"/>
      <c r="O41"/>
      <c r="P41"/>
      <c r="Q41"/>
      <c r="R41"/>
    </row>
    <row r="42" spans="1:18" ht="15.75" x14ac:dyDescent="0.3">
      <c r="A42" s="4" t="s">
        <v>40</v>
      </c>
      <c r="C42" s="34">
        <f>+C41/C38</f>
        <v>25</v>
      </c>
      <c r="F42" s="44" t="s">
        <v>41</v>
      </c>
      <c r="G42" s="23"/>
      <c r="H42" s="3"/>
      <c r="J42"/>
      <c r="K42"/>
      <c r="L42"/>
      <c r="M42"/>
      <c r="N42"/>
      <c r="O42"/>
      <c r="P42"/>
      <c r="Q42"/>
      <c r="R42"/>
    </row>
    <row r="43" spans="1:18" ht="15.75" x14ac:dyDescent="0.3">
      <c r="A43" s="4" t="s">
        <v>83</v>
      </c>
      <c r="C43" s="21">
        <f>+(C42*C38)*F17</f>
        <v>150</v>
      </c>
      <c r="F43" s="41" t="s">
        <v>42</v>
      </c>
      <c r="G43" s="23">
        <f>+C40/100</f>
        <v>1</v>
      </c>
      <c r="H43" s="3"/>
      <c r="J43"/>
      <c r="K43"/>
      <c r="L43"/>
      <c r="M43"/>
      <c r="N43"/>
      <c r="O43"/>
      <c r="P43"/>
      <c r="Q43"/>
      <c r="R43"/>
    </row>
    <row r="44" spans="1:18" ht="15.75" x14ac:dyDescent="0.3">
      <c r="A44" s="4"/>
      <c r="C44" s="51"/>
      <c r="F44" s="44" t="s">
        <v>43</v>
      </c>
      <c r="G44" s="48">
        <f>+C41</f>
        <v>150</v>
      </c>
      <c r="H44" s="3"/>
      <c r="J44"/>
      <c r="K44"/>
      <c r="L44"/>
      <c r="M44"/>
      <c r="N44"/>
      <c r="O44"/>
      <c r="P44"/>
      <c r="Q44"/>
      <c r="R44"/>
    </row>
    <row r="45" spans="1:18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</row>
    <row r="46" spans="1:18" x14ac:dyDescent="0.3">
      <c r="A46" s="4" t="s">
        <v>44</v>
      </c>
      <c r="C46" s="25">
        <f>+C42*C38</f>
        <v>150</v>
      </c>
      <c r="F46" s="44"/>
      <c r="G46" s="30"/>
      <c r="H46" s="3"/>
      <c r="M46" s="7"/>
      <c r="N46" s="10"/>
      <c r="O46" s="71"/>
      <c r="P46" s="71"/>
      <c r="Q46" s="7"/>
      <c r="R46" s="7"/>
    </row>
    <row r="47" spans="1:18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</row>
    <row r="48" spans="1:18" ht="15.75" x14ac:dyDescent="0.3">
      <c r="A48" s="4" t="s">
        <v>68</v>
      </c>
      <c r="B48" s="21">
        <f>+'cartón cajón '!B48</f>
        <v>100</v>
      </c>
      <c r="C48" s="3"/>
      <c r="D48" s="25" t="s">
        <v>45</v>
      </c>
      <c r="E48" s="25" t="s">
        <v>46</v>
      </c>
      <c r="F48" s="25" t="s">
        <v>47</v>
      </c>
      <c r="G48" s="25" t="s">
        <v>48</v>
      </c>
      <c r="H48" s="25" t="s">
        <v>49</v>
      </c>
      <c r="J48"/>
      <c r="K48"/>
      <c r="L48"/>
      <c r="M48"/>
      <c r="N48"/>
      <c r="O48"/>
      <c r="P48"/>
      <c r="Q48"/>
      <c r="R48"/>
    </row>
    <row r="49" spans="1:21" ht="15.75" x14ac:dyDescent="0.3">
      <c r="A49" s="52" t="s">
        <v>50</v>
      </c>
      <c r="B49" s="53"/>
      <c r="C49" s="3"/>
      <c r="D49" s="21">
        <v>1</v>
      </c>
      <c r="E49" s="21">
        <v>1</v>
      </c>
      <c r="F49" s="21" t="s">
        <v>105</v>
      </c>
      <c r="G49" s="30">
        <v>295</v>
      </c>
      <c r="H49" s="30">
        <f>+(D49*E49)*G49</f>
        <v>295</v>
      </c>
      <c r="J49"/>
      <c r="K49"/>
      <c r="L49"/>
      <c r="M49"/>
      <c r="N49"/>
      <c r="O49"/>
      <c r="P49"/>
      <c r="Q49"/>
      <c r="R49"/>
    </row>
    <row r="50" spans="1:21" ht="15.75" x14ac:dyDescent="0.3">
      <c r="A50" s="53" t="s">
        <v>52</v>
      </c>
      <c r="B50" s="54">
        <f>+E34*C42</f>
        <v>875</v>
      </c>
      <c r="C50" s="3"/>
      <c r="D50" s="21">
        <v>1</v>
      </c>
      <c r="E50" s="21">
        <v>2</v>
      </c>
      <c r="F50" s="21" t="s">
        <v>69</v>
      </c>
      <c r="G50" s="30">
        <v>160</v>
      </c>
      <c r="H50" s="30">
        <f>+(D50*E50)*G50</f>
        <v>320</v>
      </c>
      <c r="J50"/>
      <c r="K50"/>
      <c r="L50"/>
      <c r="M50"/>
      <c r="N50"/>
      <c r="O50"/>
      <c r="P50"/>
      <c r="Q50"/>
      <c r="R50"/>
    </row>
    <row r="51" spans="1:21" ht="15.75" x14ac:dyDescent="0.3">
      <c r="A51" s="53" t="s">
        <v>10</v>
      </c>
      <c r="B51" s="54">
        <f>+H61</f>
        <v>1185</v>
      </c>
      <c r="C51" s="3"/>
      <c r="D51" s="21">
        <v>0</v>
      </c>
      <c r="E51" s="21">
        <v>0</v>
      </c>
      <c r="F51" s="21" t="s">
        <v>75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</row>
    <row r="52" spans="1:21" ht="15.75" x14ac:dyDescent="0.3">
      <c r="A52" s="53"/>
      <c r="B52" s="54"/>
      <c r="C52" s="3"/>
      <c r="D52" s="21">
        <v>1</v>
      </c>
      <c r="E52" s="21">
        <v>1</v>
      </c>
      <c r="F52" s="21" t="s">
        <v>93</v>
      </c>
      <c r="G52" s="30">
        <v>300</v>
      </c>
      <c r="H52" s="30">
        <f t="shared" ref="H52:H54" si="0">+G52*E52</f>
        <v>300</v>
      </c>
      <c r="I52" s="30">
        <f>+(B74/100)*2</f>
        <v>144.47499999999999</v>
      </c>
      <c r="J52"/>
      <c r="K52"/>
      <c r="L52"/>
      <c r="M52"/>
      <c r="N52"/>
      <c r="O52"/>
      <c r="P52"/>
      <c r="Q52"/>
      <c r="R52"/>
    </row>
    <row r="53" spans="1:21" ht="16.5" x14ac:dyDescent="0.3">
      <c r="A53" s="53" t="s">
        <v>24</v>
      </c>
      <c r="B53" s="54">
        <v>400</v>
      </c>
      <c r="C53" s="3"/>
      <c r="D53" s="21">
        <v>1</v>
      </c>
      <c r="E53" s="21">
        <v>1</v>
      </c>
      <c r="F53" s="21" t="s">
        <v>70</v>
      </c>
      <c r="G53" s="30">
        <v>135</v>
      </c>
      <c r="H53" s="30">
        <f t="shared" si="0"/>
        <v>135</v>
      </c>
      <c r="I53" s="55"/>
      <c r="J53"/>
      <c r="K53"/>
      <c r="L53"/>
      <c r="M53"/>
      <c r="N53"/>
      <c r="O53"/>
      <c r="P53"/>
      <c r="Q53"/>
      <c r="R53"/>
    </row>
    <row r="54" spans="1:21" ht="15.75" x14ac:dyDescent="0.3">
      <c r="A54" s="56" t="s">
        <v>91</v>
      </c>
      <c r="B54" s="54">
        <f>(6*B48)*1.1</f>
        <v>660</v>
      </c>
      <c r="C54" s="3"/>
      <c r="D54" s="21">
        <v>1</v>
      </c>
      <c r="E54" s="21">
        <v>1</v>
      </c>
      <c r="F54" s="21" t="s">
        <v>71</v>
      </c>
      <c r="G54" s="30">
        <v>135</v>
      </c>
      <c r="H54" s="30">
        <f t="shared" si="0"/>
        <v>135</v>
      </c>
      <c r="J54"/>
      <c r="K54"/>
      <c r="L54"/>
      <c r="M54"/>
      <c r="N54"/>
      <c r="O54"/>
      <c r="P54"/>
      <c r="Q54"/>
      <c r="R54"/>
    </row>
    <row r="55" spans="1:21" ht="15.75" x14ac:dyDescent="0.3">
      <c r="A55" s="56" t="s">
        <v>90</v>
      </c>
      <c r="B55" s="54">
        <f>(10*B48)*1.1</f>
        <v>1100</v>
      </c>
      <c r="D55" s="21">
        <v>0</v>
      </c>
      <c r="E55" s="21">
        <v>0</v>
      </c>
      <c r="F55" s="21" t="s">
        <v>89</v>
      </c>
      <c r="G55" s="30">
        <v>200</v>
      </c>
      <c r="H55" s="30">
        <f>+G55*E55</f>
        <v>0</v>
      </c>
      <c r="J55"/>
      <c r="K55"/>
      <c r="L55"/>
      <c r="M55"/>
      <c r="N55"/>
      <c r="O55"/>
      <c r="P55"/>
      <c r="Q55"/>
      <c r="R55"/>
    </row>
    <row r="56" spans="1:21" ht="15.75" x14ac:dyDescent="0.3">
      <c r="A56" s="56" t="s">
        <v>106</v>
      </c>
      <c r="B56" s="54">
        <v>400</v>
      </c>
      <c r="D56" s="21">
        <v>0</v>
      </c>
      <c r="E56" s="21">
        <v>0</v>
      </c>
      <c r="F56" s="21" t="s">
        <v>29</v>
      </c>
      <c r="G56" s="30">
        <v>1.5</v>
      </c>
      <c r="H56" s="30">
        <f>+G56*E56</f>
        <v>0</v>
      </c>
      <c r="J56"/>
      <c r="K56"/>
      <c r="L56"/>
      <c r="M56"/>
      <c r="N56"/>
      <c r="O56"/>
      <c r="P56"/>
      <c r="Q56"/>
      <c r="R56"/>
    </row>
    <row r="57" spans="1:21" ht="15.75" x14ac:dyDescent="0.3">
      <c r="A57" s="56" t="s">
        <v>120</v>
      </c>
      <c r="B57" s="54">
        <v>400</v>
      </c>
      <c r="D57" s="21">
        <v>0</v>
      </c>
      <c r="E57" s="21">
        <v>0</v>
      </c>
      <c r="F57" s="21" t="s">
        <v>54</v>
      </c>
      <c r="G57" s="30">
        <v>1.5</v>
      </c>
      <c r="H57" s="30">
        <f t="shared" ref="H57:H58" si="1">+G57*E57</f>
        <v>0</v>
      </c>
      <c r="J57"/>
      <c r="K57"/>
      <c r="L57"/>
      <c r="M57"/>
      <c r="N57"/>
      <c r="O57"/>
      <c r="P57"/>
      <c r="Q57"/>
      <c r="R57"/>
    </row>
    <row r="58" spans="1:21" ht="15.75" x14ac:dyDescent="0.3">
      <c r="A58" s="52" t="s">
        <v>55</v>
      </c>
      <c r="B58" s="57">
        <f>SUM(B50:B56)</f>
        <v>4620</v>
      </c>
      <c r="C58" s="3"/>
      <c r="D58" s="21">
        <v>0</v>
      </c>
      <c r="E58" s="21">
        <v>0</v>
      </c>
      <c r="F58" s="3" t="s">
        <v>56</v>
      </c>
      <c r="G58" s="30">
        <v>1900</v>
      </c>
      <c r="H58" s="30">
        <f t="shared" si="1"/>
        <v>0</v>
      </c>
      <c r="J58"/>
      <c r="K58"/>
      <c r="L58"/>
      <c r="M58"/>
      <c r="N58"/>
      <c r="O58"/>
      <c r="P58"/>
      <c r="Q58"/>
      <c r="R58"/>
    </row>
    <row r="59" spans="1:21" ht="15.75" x14ac:dyDescent="0.3">
      <c r="A59" s="9"/>
      <c r="B59" s="58"/>
      <c r="C59" s="3"/>
      <c r="D59" s="21"/>
      <c r="E59" s="21"/>
      <c r="F59" s="3"/>
      <c r="G59" s="3"/>
      <c r="H59" s="30">
        <f t="shared" ref="H59" si="2">+G59*E59</f>
        <v>0</v>
      </c>
      <c r="J59"/>
      <c r="K59"/>
      <c r="L59"/>
      <c r="M59"/>
      <c r="N59"/>
      <c r="O59"/>
      <c r="P59"/>
      <c r="Q59"/>
      <c r="R59"/>
      <c r="S59"/>
      <c r="T59"/>
      <c r="U59"/>
    </row>
    <row r="60" spans="1:21" ht="15.75" x14ac:dyDescent="0.3">
      <c r="A60" s="9"/>
      <c r="B60" s="32">
        <f>+B58/B48</f>
        <v>46.2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</row>
    <row r="61" spans="1:21" ht="15.75" x14ac:dyDescent="0.3">
      <c r="A61" s="3"/>
      <c r="B61" s="3"/>
      <c r="D61" s="3"/>
      <c r="E61" s="3"/>
      <c r="F61" s="3"/>
      <c r="G61" s="59" t="s">
        <v>58</v>
      </c>
      <c r="H61" s="30">
        <f>SUM(H49:H60)</f>
        <v>1185</v>
      </c>
      <c r="J61"/>
      <c r="K61"/>
      <c r="L61"/>
      <c r="M61"/>
      <c r="N61"/>
      <c r="O61"/>
      <c r="P61"/>
      <c r="Q61"/>
      <c r="R61"/>
      <c r="S61"/>
      <c r="T61"/>
      <c r="U61"/>
    </row>
    <row r="62" spans="1:21" ht="15.75" x14ac:dyDescent="0.3">
      <c r="D62" s="3"/>
      <c r="E62" s="3"/>
      <c r="G62" s="5" t="s">
        <v>59</v>
      </c>
      <c r="H62" s="74">
        <v>1.5</v>
      </c>
      <c r="J62"/>
      <c r="K62"/>
      <c r="L62"/>
      <c r="M62"/>
      <c r="N62"/>
      <c r="O62"/>
      <c r="P62"/>
      <c r="Q62"/>
      <c r="R62"/>
      <c r="S62"/>
      <c r="T62"/>
      <c r="U62"/>
    </row>
    <row r="63" spans="1:21" ht="15.75" x14ac:dyDescent="0.3">
      <c r="A63" s="4" t="s">
        <v>60</v>
      </c>
      <c r="B63" s="3"/>
      <c r="C63" s="3"/>
      <c r="E63" s="32">
        <f>+B74/C40</f>
        <v>72.237499999999997</v>
      </c>
      <c r="G63" s="1" t="s">
        <v>61</v>
      </c>
      <c r="H63" s="60">
        <v>1.75</v>
      </c>
      <c r="J63"/>
      <c r="K63"/>
      <c r="L63"/>
      <c r="M63"/>
      <c r="N63"/>
      <c r="O63"/>
      <c r="P63"/>
      <c r="Q63"/>
      <c r="R63"/>
      <c r="S63"/>
      <c r="T63"/>
      <c r="U63"/>
    </row>
    <row r="64" spans="1:21" ht="15.75" x14ac:dyDescent="0.3">
      <c r="A64" s="3"/>
      <c r="B64" s="4" t="s">
        <v>62</v>
      </c>
      <c r="C64" s="25" t="s">
        <v>63</v>
      </c>
      <c r="D64" s="3"/>
      <c r="E64" s="3"/>
      <c r="F64" s="3"/>
      <c r="G64" s="1" t="s">
        <v>61</v>
      </c>
      <c r="H64" s="60">
        <v>2</v>
      </c>
      <c r="J64"/>
      <c r="K64"/>
      <c r="L64"/>
      <c r="M64"/>
      <c r="N64"/>
      <c r="O64"/>
      <c r="P64"/>
      <c r="Q64"/>
      <c r="R64"/>
      <c r="S64"/>
      <c r="T64"/>
      <c r="U64"/>
    </row>
    <row r="65" spans="1:21" ht="15.75" x14ac:dyDescent="0.3">
      <c r="A65" s="52" t="s">
        <v>64</v>
      </c>
      <c r="B65" s="53"/>
      <c r="C65" s="3"/>
      <c r="D65" s="3">
        <f>+B74*C68</f>
        <v>0</v>
      </c>
      <c r="E65" s="3"/>
      <c r="F65" s="3"/>
      <c r="G65" s="5" t="s">
        <v>72</v>
      </c>
      <c r="H65" s="60">
        <v>2.5</v>
      </c>
      <c r="J65"/>
      <c r="K65"/>
      <c r="L65"/>
      <c r="M65"/>
      <c r="N65"/>
      <c r="O65"/>
      <c r="P65"/>
      <c r="Q65"/>
      <c r="R65"/>
      <c r="S65"/>
      <c r="T65"/>
      <c r="U65"/>
    </row>
    <row r="66" spans="1:21" ht="15.75" x14ac:dyDescent="0.3">
      <c r="A66" s="53" t="s">
        <v>52</v>
      </c>
      <c r="B66" s="54">
        <f>+E35*C42</f>
        <v>1006.25</v>
      </c>
      <c r="C66" s="61"/>
      <c r="J66"/>
      <c r="K66"/>
      <c r="L66"/>
      <c r="M66"/>
      <c r="N66"/>
      <c r="O66"/>
      <c r="P66"/>
      <c r="Q66"/>
      <c r="R66"/>
      <c r="S66"/>
      <c r="T66"/>
      <c r="U66"/>
    </row>
    <row r="67" spans="1:21" ht="15.75" x14ac:dyDescent="0.3">
      <c r="A67" s="53" t="s">
        <v>10</v>
      </c>
      <c r="B67" s="54">
        <f>+H61*H62</f>
        <v>1777.5</v>
      </c>
      <c r="C67" s="61"/>
      <c r="J67"/>
      <c r="K67"/>
      <c r="L67"/>
      <c r="M67"/>
      <c r="N67"/>
      <c r="O67"/>
      <c r="P67"/>
      <c r="Q67"/>
      <c r="R67"/>
      <c r="S67"/>
      <c r="T67"/>
      <c r="U67"/>
    </row>
    <row r="68" spans="1:21" ht="15.75" x14ac:dyDescent="0.3">
      <c r="A68" s="53" t="str">
        <f>+A53</f>
        <v>Tabla de suaje</v>
      </c>
      <c r="B68" s="54">
        <f>+B53*H62</f>
        <v>600</v>
      </c>
      <c r="C68" s="61"/>
      <c r="J68"/>
      <c r="K68"/>
      <c r="L68"/>
      <c r="M68"/>
      <c r="N68"/>
      <c r="O68"/>
      <c r="P68"/>
      <c r="Q68"/>
      <c r="R68"/>
      <c r="S68"/>
      <c r="T68"/>
      <c r="U68"/>
    </row>
    <row r="69" spans="1:21" ht="15.75" x14ac:dyDescent="0.3">
      <c r="A69" s="53" t="str">
        <f>+A54</f>
        <v>Imán</v>
      </c>
      <c r="B69" s="54">
        <f>+B54*H62</f>
        <v>990</v>
      </c>
      <c r="C69" s="61"/>
      <c r="J69"/>
      <c r="K69"/>
      <c r="L69"/>
      <c r="M69"/>
      <c r="N69"/>
      <c r="O69"/>
      <c r="P69"/>
      <c r="Q69"/>
      <c r="R69"/>
      <c r="S69"/>
      <c r="T69"/>
      <c r="U69"/>
    </row>
    <row r="70" spans="1:21" ht="15.75" x14ac:dyDescent="0.3">
      <c r="A70" s="53" t="str">
        <f>+A55</f>
        <v>Encuadernación</v>
      </c>
      <c r="B70" s="54">
        <f>+B55*H62</f>
        <v>1650</v>
      </c>
      <c r="C70" s="64"/>
      <c r="G70" s="62" t="s">
        <v>65</v>
      </c>
      <c r="H70" s="32">
        <f>+B60</f>
        <v>46.2</v>
      </c>
      <c r="I70" s="63">
        <f>+H70*B48</f>
        <v>4620</v>
      </c>
      <c r="J70"/>
      <c r="K70"/>
      <c r="L70"/>
      <c r="M70"/>
      <c r="N70"/>
      <c r="O70"/>
      <c r="P70"/>
      <c r="Q70"/>
      <c r="R70"/>
      <c r="S70"/>
      <c r="T70"/>
      <c r="U70"/>
    </row>
    <row r="71" spans="1:21" ht="15.75" x14ac:dyDescent="0.3">
      <c r="A71" s="53"/>
      <c r="B71" s="54"/>
      <c r="C71" s="64"/>
      <c r="G71" s="62" t="s">
        <v>66</v>
      </c>
      <c r="H71" s="32">
        <f>+C74</f>
        <v>72.237499999999997</v>
      </c>
      <c r="I71" s="63">
        <f>+H71*B48</f>
        <v>7223.75</v>
      </c>
      <c r="J71"/>
      <c r="K71"/>
      <c r="L71"/>
      <c r="M71"/>
      <c r="N71"/>
      <c r="O71"/>
      <c r="P71"/>
      <c r="Q71"/>
      <c r="R71"/>
      <c r="S71"/>
      <c r="T71"/>
      <c r="U71"/>
    </row>
    <row r="72" spans="1:21" ht="15.75" x14ac:dyDescent="0.3">
      <c r="A72" s="53" t="str">
        <f>+A56</f>
        <v>Empaque</v>
      </c>
      <c r="B72" s="54">
        <f>+B56*H62</f>
        <v>600</v>
      </c>
      <c r="C72" s="64"/>
      <c r="G72" s="65" t="s">
        <v>67</v>
      </c>
      <c r="H72" s="66">
        <f>+H71-H70</f>
        <v>26.037499999999994</v>
      </c>
      <c r="I72" s="80">
        <f>+H72*B48</f>
        <v>2603.7499999999995</v>
      </c>
      <c r="J72"/>
      <c r="K72"/>
      <c r="L72"/>
      <c r="M72"/>
      <c r="N72"/>
      <c r="O72"/>
      <c r="P72"/>
      <c r="Q72"/>
      <c r="R72"/>
      <c r="S72"/>
      <c r="T72"/>
      <c r="U72"/>
    </row>
    <row r="73" spans="1:21" ht="15.75" x14ac:dyDescent="0.3">
      <c r="A73" s="53" t="str">
        <f>+A57</f>
        <v>Envio</v>
      </c>
      <c r="B73" s="54">
        <f>+B57*H62</f>
        <v>600</v>
      </c>
      <c r="C73" s="66" t="s">
        <v>112</v>
      </c>
      <c r="D73" s="26"/>
      <c r="E73" s="26"/>
      <c r="F73" s="26" t="s">
        <v>65</v>
      </c>
      <c r="G73" s="97" t="s">
        <v>108</v>
      </c>
      <c r="H73" s="97"/>
      <c r="I73" s="83">
        <f>+(A81/100)*2.5</f>
        <v>628.63015570833318</v>
      </c>
      <c r="J73"/>
      <c r="K73"/>
      <c r="L73"/>
      <c r="M73"/>
      <c r="N73"/>
      <c r="O73"/>
      <c r="P73"/>
      <c r="Q73"/>
      <c r="R73"/>
      <c r="S73"/>
      <c r="T73"/>
      <c r="U73"/>
    </row>
    <row r="74" spans="1:21" ht="15.75" x14ac:dyDescent="0.3">
      <c r="A74" s="52" t="s">
        <v>55</v>
      </c>
      <c r="B74" s="57">
        <f>SUM(B65:B73)</f>
        <v>7223.75</v>
      </c>
      <c r="C74" s="66">
        <f>+B74/B48</f>
        <v>72.237499999999997</v>
      </c>
      <c r="D74" s="5" t="s">
        <v>167</v>
      </c>
      <c r="F74" s="75">
        <f>+B60</f>
        <v>46.2</v>
      </c>
      <c r="G74" s="7"/>
      <c r="J74"/>
      <c r="K74"/>
      <c r="L74"/>
      <c r="M74"/>
      <c r="N74"/>
      <c r="O74"/>
      <c r="P74"/>
      <c r="Q74"/>
      <c r="R74"/>
      <c r="S74"/>
      <c r="T74"/>
      <c r="U74"/>
    </row>
    <row r="75" spans="1:21" ht="15.75" x14ac:dyDescent="0.3">
      <c r="C75" s="75">
        <f>+'forro guarda'!C71</f>
        <v>15.6625</v>
      </c>
      <c r="D75" s="5" t="str">
        <f>+'forro guarda'!D71</f>
        <v>forro guarda cartera</v>
      </c>
      <c r="F75" s="75">
        <f>+'forro guarda'!B59</f>
        <v>12.75</v>
      </c>
      <c r="J75"/>
      <c r="K75"/>
      <c r="L75"/>
      <c r="M75"/>
      <c r="N75"/>
      <c r="O75"/>
      <c r="P75"/>
      <c r="Q75"/>
      <c r="R75"/>
    </row>
    <row r="76" spans="1:21" x14ac:dyDescent="0.3">
      <c r="C76" s="75">
        <f>+'forro cajón EXT'!C72</f>
        <v>63.673749999999998</v>
      </c>
      <c r="D76" s="5" t="str">
        <f>+'forro cajón EXT'!D72</f>
        <v>forro cajón EXT</v>
      </c>
      <c r="E76" s="5"/>
      <c r="F76" s="75">
        <f>+'forro cajón EXT'!B59</f>
        <v>47.825000000000003</v>
      </c>
    </row>
    <row r="77" spans="1:21" x14ac:dyDescent="0.3">
      <c r="A77" s="5"/>
      <c r="C77" s="75">
        <f>+'forro cajón INT'!C71</f>
        <v>29.62821645</v>
      </c>
      <c r="D77" s="5" t="str">
        <f>+'forro cajón INT'!D71</f>
        <v>forro cajón INT</v>
      </c>
      <c r="E77" s="5"/>
      <c r="F77" s="75">
        <f>+'forro cajón INT'!B59</f>
        <v>23.506761749999999</v>
      </c>
      <c r="J77" s="7"/>
    </row>
    <row r="78" spans="1:21" x14ac:dyDescent="0.3">
      <c r="A78" s="5"/>
      <c r="C78" s="75">
        <f>+'eva '!C70</f>
        <v>30.493333333333329</v>
      </c>
      <c r="D78" s="5" t="s">
        <v>117</v>
      </c>
      <c r="E78" s="5"/>
      <c r="F78" s="75">
        <f>+'eva '!B59</f>
        <v>22.733333333333334</v>
      </c>
      <c r="J78" s="7"/>
    </row>
    <row r="79" spans="1:21" x14ac:dyDescent="0.3">
      <c r="B79" s="67"/>
      <c r="C79" s="75">
        <f>+'cartón cartera'!C70</f>
        <v>15.171575000000001</v>
      </c>
      <c r="D79" s="5" t="str">
        <f>+'cartón cartera'!D70</f>
        <v>cartón cartera</v>
      </c>
      <c r="E79" s="5"/>
      <c r="F79" s="75">
        <f>+'cartón cartera'!B59</f>
        <v>12.5405</v>
      </c>
    </row>
    <row r="80" spans="1:21" x14ac:dyDescent="0.3">
      <c r="C80" s="77">
        <f>+'cartón cajón '!C70</f>
        <v>24.585187500000004</v>
      </c>
      <c r="D80" s="5" t="str">
        <f>+'cartón cajón '!D70</f>
        <v>cartón cajón</v>
      </c>
      <c r="E80" s="5"/>
      <c r="F80" s="77">
        <f>+'cartón cajón '!B59</f>
        <v>20.72625</v>
      </c>
    </row>
    <row r="81" spans="1:18" ht="15.75" customHeight="1" x14ac:dyDescent="0.3">
      <c r="A81" s="96">
        <f>+C81*B48</f>
        <v>25145.206228333329</v>
      </c>
      <c r="B81" s="96"/>
      <c r="C81" s="79">
        <f>SUM(C74:C80)</f>
        <v>251.45206228333331</v>
      </c>
      <c r="D81" s="5" t="s">
        <v>94</v>
      </c>
      <c r="F81" s="81">
        <f>SUM(F74:F80)</f>
        <v>186.28184508333334</v>
      </c>
      <c r="G81" s="82">
        <f>+F81*B48</f>
        <v>18628.184508333332</v>
      </c>
      <c r="I81" s="95">
        <f>+A81-G81</f>
        <v>6517.021719999997</v>
      </c>
      <c r="J81" s="95"/>
    </row>
    <row r="83" spans="1:18" x14ac:dyDescent="0.3">
      <c r="J83" s="69"/>
    </row>
    <row r="84" spans="1:18" ht="15" thickBot="1" x14ac:dyDescent="0.35"/>
    <row r="85" spans="1:18" ht="16.5" thickBot="1" x14ac:dyDescent="0.35">
      <c r="A85" s="101"/>
      <c r="B85" s="102" t="s">
        <v>169</v>
      </c>
      <c r="C85" s="102" t="s">
        <v>170</v>
      </c>
      <c r="D85" s="102" t="s">
        <v>171</v>
      </c>
      <c r="E85" s="103" t="s">
        <v>172</v>
      </c>
      <c r="G85"/>
      <c r="H85"/>
      <c r="I85"/>
      <c r="J85"/>
      <c r="K85"/>
      <c r="L85"/>
      <c r="M85"/>
    </row>
    <row r="86" spans="1:18" ht="27.75" x14ac:dyDescent="0.3">
      <c r="A86" s="120" t="str">
        <f>+D74</f>
        <v>forro cartera final</v>
      </c>
      <c r="B86" s="119" t="str">
        <f>+CONCATENATE(C23,  E23)</f>
        <v>RainbowNegro</v>
      </c>
      <c r="C86" s="104">
        <f>+E30</f>
        <v>35</v>
      </c>
      <c r="D86" s="105">
        <v>17</v>
      </c>
      <c r="E86" s="106">
        <f>+C86*D86</f>
        <v>595</v>
      </c>
      <c r="G86"/>
      <c r="H86"/>
      <c r="I86"/>
      <c r="J86"/>
      <c r="K86"/>
      <c r="L86"/>
      <c r="M86"/>
    </row>
    <row r="87" spans="1:18" ht="27.75" x14ac:dyDescent="0.3">
      <c r="A87" s="121" t="str">
        <f>+D75</f>
        <v>forro guarda cartera</v>
      </c>
      <c r="B87" s="108" t="str">
        <f>+B86</f>
        <v>RainbowNegro</v>
      </c>
      <c r="C87" s="109">
        <f>+C86</f>
        <v>35</v>
      </c>
      <c r="D87" s="110">
        <v>17</v>
      </c>
      <c r="E87" s="111">
        <f t="shared" ref="E87:E88" si="3">+C87*D87</f>
        <v>595</v>
      </c>
      <c r="G87"/>
      <c r="H87"/>
      <c r="I87"/>
      <c r="J87"/>
      <c r="K87"/>
      <c r="L87"/>
      <c r="M87"/>
    </row>
    <row r="88" spans="1:18" ht="15.75" x14ac:dyDescent="0.3">
      <c r="A88" s="107" t="str">
        <f>+D76</f>
        <v>forro cajón EXT</v>
      </c>
      <c r="B88" s="108" t="str">
        <f>+B87</f>
        <v>RainbowNegro</v>
      </c>
      <c r="C88" s="109">
        <f>+C87</f>
        <v>35</v>
      </c>
      <c r="D88" s="110">
        <f>+'forro cajón EXT'!C42</f>
        <v>37.5</v>
      </c>
      <c r="E88" s="111">
        <f t="shared" si="3"/>
        <v>1312.5</v>
      </c>
      <c r="G88"/>
      <c r="H88"/>
      <c r="I88"/>
      <c r="J88"/>
      <c r="K88"/>
      <c r="L88"/>
      <c r="M88"/>
    </row>
    <row r="89" spans="1:18" ht="16.5" x14ac:dyDescent="0.3">
      <c r="A89" s="107" t="str">
        <f>+D77</f>
        <v>forro cajón INT</v>
      </c>
      <c r="B89" s="108" t="str">
        <f>+B88</f>
        <v>RainbowNegro</v>
      </c>
      <c r="C89" s="109">
        <f>+C88</f>
        <v>35</v>
      </c>
      <c r="D89" s="110">
        <f>+'forro cajón INT'!C42</f>
        <v>37.5</v>
      </c>
      <c r="E89" s="111">
        <f>+C89*D89</f>
        <v>1312.5</v>
      </c>
      <c r="G89"/>
      <c r="H89"/>
      <c r="I89"/>
      <c r="J89"/>
      <c r="K89"/>
      <c r="L89"/>
      <c r="M89"/>
      <c r="N89" s="55"/>
      <c r="O89" s="55"/>
      <c r="P89" s="55"/>
      <c r="Q89" s="55"/>
      <c r="R89" s="55"/>
    </row>
    <row r="90" spans="1:18" ht="16.5" x14ac:dyDescent="0.3">
      <c r="A90" s="107" t="str">
        <f>+D78</f>
        <v>Eva</v>
      </c>
      <c r="B90" s="108" t="s">
        <v>176</v>
      </c>
      <c r="C90" s="109">
        <f>+'eva '!E30</f>
        <v>400</v>
      </c>
      <c r="D90" s="110">
        <v>1</v>
      </c>
      <c r="E90" s="111">
        <f>+C90*D90</f>
        <v>400</v>
      </c>
      <c r="G90"/>
      <c r="H90"/>
      <c r="I90"/>
      <c r="J90"/>
      <c r="K90"/>
      <c r="L90"/>
      <c r="M90"/>
      <c r="N90" s="55"/>
      <c r="O90" s="55"/>
      <c r="P90" s="55"/>
      <c r="Q90" s="55"/>
      <c r="R90" s="55"/>
    </row>
    <row r="91" spans="1:18" ht="16.5" x14ac:dyDescent="0.3">
      <c r="A91" s="107" t="str">
        <f>+D79</f>
        <v>cartón cartera</v>
      </c>
      <c r="B91" s="108" t="s">
        <v>173</v>
      </c>
      <c r="C91" s="109">
        <f>+'cartón cartera'!E30</f>
        <v>38.161999999999999</v>
      </c>
      <c r="D91" s="110">
        <v>17</v>
      </c>
      <c r="E91" s="111">
        <f>+C91*D91</f>
        <v>648.75400000000002</v>
      </c>
      <c r="G91"/>
      <c r="H91"/>
      <c r="I91"/>
      <c r="J91"/>
      <c r="K91"/>
      <c r="L91"/>
      <c r="M91"/>
      <c r="N91" s="55"/>
      <c r="O91" s="55"/>
      <c r="P91" s="55"/>
      <c r="Q91" s="55"/>
      <c r="R91" s="55"/>
    </row>
    <row r="92" spans="1:18" ht="16.5" x14ac:dyDescent="0.3">
      <c r="A92" s="107" t="str">
        <f>+D80</f>
        <v>cartón cajón</v>
      </c>
      <c r="B92" s="108" t="s">
        <v>173</v>
      </c>
      <c r="C92" s="109">
        <f>+'cartón cajón '!E30</f>
        <v>47.27</v>
      </c>
      <c r="D92" s="110">
        <f>+'cartón cajón '!C42</f>
        <v>37.5</v>
      </c>
      <c r="E92" s="111">
        <f>+C92*D92</f>
        <v>1772.6250000000002</v>
      </c>
      <c r="G92"/>
      <c r="H92"/>
      <c r="I92"/>
      <c r="J92"/>
      <c r="K92"/>
      <c r="L92"/>
      <c r="M92"/>
      <c r="N92" s="55"/>
      <c r="O92" s="55"/>
      <c r="P92" s="55"/>
      <c r="Q92" s="55"/>
      <c r="R92" s="55"/>
    </row>
    <row r="93" spans="1:18" ht="16.5" x14ac:dyDescent="0.3">
      <c r="A93" s="107" t="s">
        <v>174</v>
      </c>
      <c r="B93" s="112"/>
      <c r="C93" s="109">
        <f>+B68+'forro cajón EXT'!B53</f>
        <v>1200</v>
      </c>
      <c r="D93" s="110">
        <v>1</v>
      </c>
      <c r="E93" s="111">
        <f>+C93*D93</f>
        <v>1200</v>
      </c>
      <c r="G93"/>
      <c r="H93"/>
      <c r="I93"/>
      <c r="J93"/>
      <c r="K93"/>
      <c r="L93"/>
      <c r="M93"/>
      <c r="N93" s="55"/>
      <c r="O93" s="55"/>
      <c r="P93" s="55"/>
      <c r="Q93" s="55"/>
      <c r="R93" s="55"/>
    </row>
    <row r="94" spans="1:18" ht="16.5" x14ac:dyDescent="0.3">
      <c r="A94" s="107" t="s">
        <v>88</v>
      </c>
      <c r="B94" s="108"/>
      <c r="C94" s="109"/>
      <c r="D94" s="110"/>
      <c r="E94" s="111"/>
      <c r="G94"/>
      <c r="H94"/>
      <c r="I94"/>
      <c r="J94"/>
      <c r="K94"/>
      <c r="L94"/>
      <c r="M94"/>
      <c r="N94" s="55"/>
      <c r="O94" s="55"/>
      <c r="P94" s="55"/>
      <c r="Q94" s="55"/>
      <c r="R94" s="55"/>
    </row>
    <row r="95" spans="1:18" ht="16.5" x14ac:dyDescent="0.3">
      <c r="A95" s="107"/>
      <c r="B95" s="108"/>
      <c r="C95" s="109"/>
      <c r="D95" s="110"/>
      <c r="E95" s="111"/>
      <c r="G95"/>
      <c r="H95"/>
      <c r="I95"/>
      <c r="J95"/>
      <c r="K95"/>
      <c r="L95"/>
      <c r="M95"/>
      <c r="N95" s="55"/>
      <c r="O95" s="55"/>
      <c r="P95" s="55"/>
      <c r="Q95" s="55"/>
      <c r="R95" s="55"/>
    </row>
    <row r="96" spans="1:18" ht="17.25" thickBot="1" x14ac:dyDescent="0.35">
      <c r="A96" s="113"/>
      <c r="B96" s="114"/>
      <c r="C96" s="114"/>
      <c r="D96" s="115"/>
      <c r="E96" s="116"/>
      <c r="G96"/>
      <c r="H96"/>
      <c r="I96"/>
      <c r="J96"/>
      <c r="K96"/>
      <c r="L96"/>
      <c r="M96"/>
      <c r="N96" s="55"/>
      <c r="O96" s="55"/>
      <c r="P96" s="55"/>
      <c r="Q96" s="55"/>
      <c r="R96" s="55"/>
    </row>
    <row r="97" spans="1:18" ht="17.25" thickBot="1" x14ac:dyDescent="0.35">
      <c r="A97"/>
      <c r="B97"/>
      <c r="C97"/>
      <c r="D97" s="117" t="s">
        <v>172</v>
      </c>
      <c r="E97" s="118">
        <f>SUM(E86:E96)</f>
        <v>7836.3789999999999</v>
      </c>
      <c r="G97"/>
      <c r="H97"/>
      <c r="I97"/>
      <c r="J97"/>
      <c r="K97"/>
      <c r="L97"/>
      <c r="M97"/>
      <c r="N97" s="55"/>
      <c r="O97" s="55"/>
      <c r="P97" s="55"/>
      <c r="Q97" s="55"/>
      <c r="R97" s="55"/>
    </row>
    <row r="98" spans="1:18" ht="16.5" x14ac:dyDescent="0.3">
      <c r="G98"/>
      <c r="H98"/>
      <c r="I98"/>
      <c r="J98"/>
      <c r="K98"/>
      <c r="L98"/>
      <c r="M98"/>
      <c r="N98" s="55"/>
      <c r="O98" s="55"/>
      <c r="P98" s="55"/>
      <c r="Q98" s="55"/>
      <c r="R98" s="55"/>
    </row>
  </sheetData>
  <mergeCells count="3">
    <mergeCell ref="I81:J81"/>
    <mergeCell ref="A81:B81"/>
    <mergeCell ref="G73:H73"/>
  </mergeCells>
  <pageMargins left="0.70866141732283472" right="0.70866141732283472" top="0.74803149606299213" bottom="0.74803149606299213" header="0.31496062992125984" footer="0.31496062992125984"/>
  <pageSetup scale="45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Desarrollo</vt:lpstr>
      <vt:lpstr>cartón cajón </vt:lpstr>
      <vt:lpstr>cartón cartera</vt:lpstr>
      <vt:lpstr>eva </vt:lpstr>
      <vt:lpstr>forro cajón INT</vt:lpstr>
      <vt:lpstr>forro cajón EXT</vt:lpstr>
      <vt:lpstr>forro guarda</vt:lpstr>
      <vt:lpstr>forro tapa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2016-12-07T18:48:49Z</cp:lastPrinted>
  <dcterms:created xsi:type="dcterms:W3CDTF">2013-03-04T22:24:31Z</dcterms:created>
  <dcterms:modified xsi:type="dcterms:W3CDTF">2016-12-07T18:49:48Z</dcterms:modified>
</cp:coreProperties>
</file>