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60" yWindow="420" windowWidth="19875" windowHeight="7725"/>
  </bookViews>
  <sheets>
    <sheet name="Posavasos Sulfatada 12 pto" sheetId="1" r:id="rId1"/>
    <sheet name="Posavasos couche 150 gr." sheetId="5" r:id="rId2"/>
  </sheets>
  <calcPr calcId="145621"/>
</workbook>
</file>

<file path=xl/calcChain.xml><?xml version="1.0" encoding="utf-8"?>
<calcChain xmlns="http://schemas.openxmlformats.org/spreadsheetml/2006/main">
  <c r="I23" i="1" l="1"/>
  <c r="H23" i="1"/>
  <c r="E98" i="5" l="1"/>
  <c r="E35" i="1" l="1"/>
  <c r="G58" i="5" l="1"/>
  <c r="B77" i="5"/>
  <c r="B80" i="5" s="1"/>
  <c r="A77" i="5"/>
  <c r="A80" i="5" s="1"/>
  <c r="E94" i="5"/>
  <c r="E95" i="5" s="1"/>
  <c r="E97" i="5" s="1"/>
  <c r="E89" i="5"/>
  <c r="E90" i="5" s="1"/>
  <c r="C89" i="5"/>
  <c r="H89" i="5" s="1"/>
  <c r="H88" i="5"/>
  <c r="F88" i="5"/>
  <c r="B71" i="5"/>
  <c r="A71" i="5"/>
  <c r="B70" i="5"/>
  <c r="A70" i="5"/>
  <c r="B69" i="5"/>
  <c r="A69" i="5"/>
  <c r="B68" i="5"/>
  <c r="A68" i="5"/>
  <c r="A67" i="5"/>
  <c r="H59" i="5"/>
  <c r="H58" i="5"/>
  <c r="G57" i="5"/>
  <c r="H57" i="5" s="1"/>
  <c r="H56" i="5"/>
  <c r="H55" i="5"/>
  <c r="H54" i="5"/>
  <c r="H53" i="5"/>
  <c r="B53" i="5"/>
  <c r="B67" i="5" s="1"/>
  <c r="H52" i="5"/>
  <c r="H51" i="5"/>
  <c r="H50" i="5"/>
  <c r="D49" i="5"/>
  <c r="H49" i="5" s="1"/>
  <c r="C48" i="5"/>
  <c r="C40" i="5"/>
  <c r="G40" i="5" s="1"/>
  <c r="E31" i="5"/>
  <c r="E32" i="5" s="1"/>
  <c r="E34" i="5" s="1"/>
  <c r="E26" i="5"/>
  <c r="E27" i="5" s="1"/>
  <c r="C26" i="5"/>
  <c r="H26" i="5" s="1"/>
  <c r="H25" i="5"/>
  <c r="H27" i="5" s="1"/>
  <c r="F25" i="5"/>
  <c r="H22" i="5"/>
  <c r="F22" i="5"/>
  <c r="H19" i="5"/>
  <c r="F19" i="5"/>
  <c r="H18" i="5"/>
  <c r="F18" i="5"/>
  <c r="B53" i="1"/>
  <c r="G57" i="1"/>
  <c r="G58" i="1"/>
  <c r="A81" i="1"/>
  <c r="C81" i="1" s="1"/>
  <c r="E81" i="1" s="1"/>
  <c r="A78" i="1"/>
  <c r="C78" i="1" s="1"/>
  <c r="E78" i="1" s="1"/>
  <c r="B77" i="1"/>
  <c r="B80" i="1" s="1"/>
  <c r="A77" i="1"/>
  <c r="A80" i="1"/>
  <c r="F89" i="5" l="1"/>
  <c r="F90" i="5" s="1"/>
  <c r="F26" i="5"/>
  <c r="F27" i="5" s="1"/>
  <c r="E35" i="5"/>
  <c r="H61" i="5"/>
  <c r="B66" i="5" s="1"/>
  <c r="H90" i="5"/>
  <c r="C27" i="5"/>
  <c r="C41" i="5"/>
  <c r="C90" i="5"/>
  <c r="C103" i="5"/>
  <c r="C104" i="5" s="1"/>
  <c r="D49" i="1"/>
  <c r="C48" i="1"/>
  <c r="A81" i="5" l="1"/>
  <c r="C81" i="5" s="1"/>
  <c r="E81" i="5" s="1"/>
  <c r="A78" i="5"/>
  <c r="C78" i="5" s="1"/>
  <c r="E78" i="5" s="1"/>
  <c r="C105" i="5"/>
  <c r="G41" i="5"/>
  <c r="C42" i="5"/>
  <c r="B51" i="5"/>
  <c r="C106" i="5" l="1"/>
  <c r="G103" i="5"/>
  <c r="H103" i="5" s="1"/>
  <c r="G104" i="5"/>
  <c r="H104" i="5" s="1"/>
  <c r="C43" i="5"/>
  <c r="C46" i="5"/>
  <c r="B50" i="5"/>
  <c r="B58" i="5" s="1"/>
  <c r="B60" i="5" s="1"/>
  <c r="H68" i="5" s="1"/>
  <c r="I68" i="5" s="1"/>
  <c r="B65" i="5" l="1"/>
  <c r="B72" i="5" s="1"/>
  <c r="C72" i="5" s="1"/>
  <c r="H69" i="5" s="1"/>
  <c r="H70" i="5" s="1"/>
  <c r="I70" i="5" s="1"/>
  <c r="H55" i="1"/>
  <c r="H54" i="1"/>
  <c r="H56" i="1"/>
  <c r="H22" i="1"/>
  <c r="H19" i="1" s="1"/>
  <c r="F22" i="1"/>
  <c r="F19" i="1" s="1"/>
  <c r="I69" i="5" l="1"/>
  <c r="I71" i="5"/>
  <c r="I56" i="5"/>
  <c r="H18" i="1"/>
  <c r="F18" i="1"/>
  <c r="E26" i="1"/>
  <c r="E27" i="1" s="1"/>
  <c r="C26" i="1"/>
  <c r="C27" i="1" s="1"/>
  <c r="F25" i="1"/>
  <c r="B69" i="1"/>
  <c r="B68" i="1"/>
  <c r="B67" i="1"/>
  <c r="H51" i="1"/>
  <c r="H49" i="1"/>
  <c r="A69" i="1"/>
  <c r="H53" i="1"/>
  <c r="H52" i="1"/>
  <c r="E31" i="1"/>
  <c r="E32" i="1" s="1"/>
  <c r="E34" i="1" s="1"/>
  <c r="C40" i="1"/>
  <c r="C41" i="1" s="1"/>
  <c r="H50" i="1"/>
  <c r="H57" i="1"/>
  <c r="H58" i="1"/>
  <c r="H59" i="1"/>
  <c r="B70" i="1"/>
  <c r="B71" i="1"/>
  <c r="A71" i="1"/>
  <c r="A70" i="1"/>
  <c r="A68" i="1"/>
  <c r="A67" i="1"/>
  <c r="H25" i="1"/>
  <c r="G40" i="1" l="1"/>
  <c r="F26" i="1"/>
  <c r="F27" i="1" s="1"/>
  <c r="H61" i="1"/>
  <c r="B66" i="1" s="1"/>
  <c r="G41" i="1"/>
  <c r="C42" i="1"/>
  <c r="B50" i="1" s="1"/>
  <c r="H26" i="1"/>
  <c r="H27" i="1" s="1"/>
  <c r="B65" i="1"/>
  <c r="B51" i="1" l="1"/>
  <c r="C43" i="1"/>
  <c r="C46" i="1"/>
  <c r="B72" i="1"/>
  <c r="I56" i="1" s="1"/>
  <c r="B58" i="1"/>
  <c r="B60" i="1" s="1"/>
  <c r="H68" i="1" s="1"/>
  <c r="I68" i="1" s="1"/>
  <c r="I71" i="1" l="1"/>
  <c r="C72" i="1"/>
  <c r="H69" i="1" l="1"/>
  <c r="H70" i="1" s="1"/>
  <c r="I70" i="1" s="1"/>
  <c r="I69" i="1" l="1"/>
</calcChain>
</file>

<file path=xl/sharedStrings.xml><?xml version="1.0" encoding="utf-8"?>
<sst xmlns="http://schemas.openxmlformats.org/spreadsheetml/2006/main" count="267" uniqueCount="113">
  <si>
    <t>Observaciones</t>
  </si>
  <si>
    <t xml:space="preserve">Grafico </t>
  </si>
  <si>
    <t>Presupuesto</t>
  </si>
  <si>
    <t>Elabora</t>
  </si>
  <si>
    <t>Lourdes Velasco</t>
  </si>
  <si>
    <t>Fecha</t>
  </si>
  <si>
    <t>ODT</t>
  </si>
  <si>
    <t>Cliente</t>
  </si>
  <si>
    <t>Proyecto</t>
  </si>
  <si>
    <t>Descripción</t>
  </si>
  <si>
    <t>Tamaño extendido</t>
  </si>
  <si>
    <t>X</t>
  </si>
  <si>
    <t>por tamaño</t>
  </si>
  <si>
    <t>Impresión</t>
  </si>
  <si>
    <t>Papel:</t>
  </si>
  <si>
    <t xml:space="preserve">Color </t>
  </si>
  <si>
    <t>Medida pliego</t>
  </si>
  <si>
    <t xml:space="preserve">X </t>
  </si>
  <si>
    <t>Tamaño Extendido</t>
  </si>
  <si>
    <t>Precio</t>
  </si>
  <si>
    <t xml:space="preserve">Salen por lado </t>
  </si>
  <si>
    <t xml:space="preserve">Tamaños por pliego </t>
  </si>
  <si>
    <t>* calculo manual</t>
  </si>
  <si>
    <t>Arreglo Suaje</t>
  </si>
  <si>
    <t>Suajado</t>
  </si>
  <si>
    <t>Proveedor:</t>
  </si>
  <si>
    <t>LUMEN</t>
  </si>
  <si>
    <t>Precio Lista</t>
  </si>
  <si>
    <t>Monto desc.</t>
  </si>
  <si>
    <t xml:space="preserve">Monto descuento </t>
  </si>
  <si>
    <t>Costo  a Historias en Papel</t>
  </si>
  <si>
    <t>Original</t>
  </si>
  <si>
    <t>Copia</t>
  </si>
  <si>
    <t>costo de compra</t>
  </si>
  <si>
    <t>precio de venta</t>
  </si>
  <si>
    <t>Nota p/offset</t>
  </si>
  <si>
    <t xml:space="preserve">500 piezas siempre de sobrante para correr, </t>
  </si>
  <si>
    <t>Tamaños por pliego</t>
  </si>
  <si>
    <t>* manual</t>
  </si>
  <si>
    <t xml:space="preserve">aun cuando sean menos de 100 tiros. </t>
  </si>
  <si>
    <t>Para correr</t>
  </si>
  <si>
    <t xml:space="preserve">Tamaños requeridos </t>
  </si>
  <si>
    <t xml:space="preserve">Tamaños a correr </t>
  </si>
  <si>
    <t>Pliegos Requeridos</t>
  </si>
  <si>
    <t>Cientos a imprimir</t>
  </si>
  <si>
    <t>Cantidad de piezas a imp.</t>
  </si>
  <si>
    <t>Millares a imprimir</t>
  </si>
  <si>
    <t>Cant. Pzas.</t>
  </si>
  <si>
    <t>Tamaños en Total</t>
  </si>
  <si>
    <t>Total Piezas</t>
  </si>
  <si>
    <t>tintas</t>
  </si>
  <si>
    <t>millares a imp</t>
  </si>
  <si>
    <t>concepto</t>
  </si>
  <si>
    <t>$ Millar</t>
  </si>
  <si>
    <t>total</t>
  </si>
  <si>
    <t>area + cantidad de hojas</t>
  </si>
  <si>
    <t xml:space="preserve">Costos </t>
  </si>
  <si>
    <t>Arreglo + Lam</t>
  </si>
  <si>
    <t>Area</t>
  </si>
  <si>
    <t>arreglo</t>
  </si>
  <si>
    <t>total a pagar</t>
  </si>
  <si>
    <t>Papel</t>
  </si>
  <si>
    <t>Imp F</t>
  </si>
  <si>
    <t xml:space="preserve">laminado mate </t>
  </si>
  <si>
    <t>Dummy</t>
  </si>
  <si>
    <t>corte</t>
  </si>
  <si>
    <t>Empaque</t>
  </si>
  <si>
    <t>Mensajeria</t>
  </si>
  <si>
    <t>Total</t>
  </si>
  <si>
    <t>Laminado</t>
  </si>
  <si>
    <t>costo unitario</t>
  </si>
  <si>
    <t xml:space="preserve">Costo proceso </t>
  </si>
  <si>
    <t xml:space="preserve">Porcentaje Despacho </t>
  </si>
  <si>
    <t>PRECIO DE VENTA FINAL</t>
  </si>
  <si>
    <t>Porcentaje Final</t>
  </si>
  <si>
    <t xml:space="preserve">Importe total </t>
  </si>
  <si>
    <t xml:space="preserve">Unitario </t>
  </si>
  <si>
    <t>Urgencia</t>
  </si>
  <si>
    <t>Costo</t>
  </si>
  <si>
    <t>Precio final</t>
  </si>
  <si>
    <t>Utilidad</t>
  </si>
  <si>
    <t>Comisiones</t>
  </si>
  <si>
    <t>Prueba de Color</t>
  </si>
  <si>
    <t>Arreglo G1</t>
  </si>
  <si>
    <t>Grabado</t>
  </si>
  <si>
    <t>PRM</t>
  </si>
  <si>
    <t>Wyboroba</t>
  </si>
  <si>
    <t>tamaño 10 cm. diámetro</t>
  </si>
  <si>
    <t>Posavaso A</t>
  </si>
  <si>
    <t>sulfatada 12 ptos. 1 cara</t>
  </si>
  <si>
    <t xml:space="preserve">impresa a 4 X 0 tintas offset  + </t>
  </si>
  <si>
    <t>laminado mate 1 cara</t>
  </si>
  <si>
    <t>terminado suajado + empacado</t>
  </si>
  <si>
    <t>3 cambios 3900 por cambio</t>
  </si>
  <si>
    <t>por pliego</t>
  </si>
  <si>
    <t xml:space="preserve">sulfatada </t>
  </si>
  <si>
    <t xml:space="preserve">12 ptos. </t>
  </si>
  <si>
    <t>1  cara</t>
  </si>
  <si>
    <t>mínimo</t>
  </si>
  <si>
    <t>empalme</t>
  </si>
  <si>
    <t>Empalme</t>
  </si>
  <si>
    <t>Tabla Suaje</t>
  </si>
  <si>
    <t>Cartón</t>
  </si>
  <si>
    <t>Gris</t>
  </si>
  <si>
    <t># 3</t>
  </si>
  <si>
    <t>Precio Costo</t>
  </si>
  <si>
    <t>Precio Venta</t>
  </si>
  <si>
    <t>Posavaso C</t>
  </si>
  <si>
    <t>cara 1 papel couche 150 gr.+ cartoné + cara 2 papel couche 150 gr.</t>
  </si>
  <si>
    <t xml:space="preserve">Couche </t>
  </si>
  <si>
    <t>Blanco</t>
  </si>
  <si>
    <t>150 gr.</t>
  </si>
  <si>
    <t>28 de noviembre de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</si>
</sst>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0.0"/>
    <numFmt numFmtId="165" formatCode="0.000"/>
  </numFmts>
  <fonts count="22" x14ac:knownFonts="1">
    <font>
      <sz val="11"/>
      <color theme="1"/>
      <name val="Calibri"/>
      <family val="2"/>
      <scheme val="minor"/>
    </font>
    <font>
      <sz val="9"/>
      <name val="Century Gothic"/>
      <family val="2"/>
    </font>
    <font>
      <b/>
      <sz val="9"/>
      <name val="Century Gothic"/>
      <family val="2"/>
    </font>
    <font>
      <i/>
      <sz val="9"/>
      <name val="Century Gothic"/>
      <family val="2"/>
    </font>
    <font>
      <sz val="12"/>
      <color indexed="10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2"/>
      <color indexed="23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b/>
      <sz val="14"/>
      <color theme="3" tint="-0.499984740745262"/>
      <name val="Century Gothic"/>
      <family val="2"/>
    </font>
    <font>
      <b/>
      <sz val="9"/>
      <color theme="1"/>
      <name val="Century Gothic"/>
      <family val="2"/>
    </font>
    <font>
      <sz val="9"/>
      <color rgb="FFFF0000"/>
      <name val="Century Gothic"/>
      <family val="2"/>
    </font>
    <font>
      <sz val="11"/>
      <color theme="1"/>
      <name val="Century Gothic"/>
      <family val="2"/>
    </font>
    <font>
      <sz val="9"/>
      <color theme="0"/>
      <name val="Century Gothic"/>
      <family val="2"/>
    </font>
    <font>
      <b/>
      <sz val="9"/>
      <color theme="0"/>
      <name val="Century Gothic"/>
      <family val="2"/>
    </font>
    <font>
      <b/>
      <sz val="9"/>
      <color rgb="FFFF0000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1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3" borderId="1" applyNumberFormat="0" applyAlignment="0" applyProtection="0"/>
    <xf numFmtId="0" fontId="6" fillId="4" borderId="2" applyNumberFormat="0" applyAlignment="0" applyProtection="0"/>
    <xf numFmtId="0" fontId="7" fillId="2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0" applyNumberFormat="0" applyFill="0" applyBorder="0" applyAlignment="0" applyProtection="0"/>
    <xf numFmtId="44" fontId="13" fillId="0" borderId="0" applyFont="0" applyFill="0" applyBorder="0" applyAlignment="0" applyProtection="0"/>
    <xf numFmtId="0" fontId="12" fillId="0" borderId="0"/>
    <xf numFmtId="0" fontId="12" fillId="5" borderId="6" applyNumberFormat="0" applyFont="0" applyAlignment="0" applyProtection="0"/>
    <xf numFmtId="9" fontId="13" fillId="0" borderId="0" applyFont="0" applyFill="0" applyBorder="0" applyAlignment="0" applyProtection="0"/>
  </cellStyleXfs>
  <cellXfs count="101">
    <xf numFmtId="0" fontId="0" fillId="0" borderId="0" xfId="0"/>
    <xf numFmtId="0" fontId="14" fillId="0" borderId="0" xfId="0" applyFont="1"/>
    <xf numFmtId="0" fontId="15" fillId="0" borderId="0" xfId="0" applyFont="1"/>
    <xf numFmtId="0" fontId="1" fillId="0" borderId="0" xfId="0" applyFont="1"/>
    <xf numFmtId="0" fontId="2" fillId="0" borderId="0" xfId="0" applyFont="1"/>
    <xf numFmtId="0" fontId="16" fillId="0" borderId="0" xfId="0" applyFont="1"/>
    <xf numFmtId="0" fontId="14" fillId="0" borderId="7" xfId="0" applyFont="1" applyBorder="1"/>
    <xf numFmtId="0" fontId="14" fillId="0" borderId="8" xfId="0" applyFont="1" applyBorder="1"/>
    <xf numFmtId="0" fontId="14" fillId="0" borderId="9" xfId="0" applyFont="1" applyBorder="1"/>
    <xf numFmtId="0" fontId="14" fillId="0" borderId="10" xfId="0" applyFont="1" applyBorder="1"/>
    <xf numFmtId="0" fontId="14" fillId="0" borderId="0" xfId="0" applyFont="1" applyBorder="1"/>
    <xf numFmtId="0" fontId="14" fillId="0" borderId="11" xfId="0" applyFont="1" applyBorder="1"/>
    <xf numFmtId="2" fontId="2" fillId="7" borderId="0" xfId="0" applyNumberFormat="1" applyFont="1" applyFill="1" applyBorder="1" applyAlignment="1">
      <alignment horizontal="left"/>
    </xf>
    <xf numFmtId="0" fontId="14" fillId="7" borderId="0" xfId="0" applyFont="1" applyFill="1"/>
    <xf numFmtId="0" fontId="16" fillId="0" borderId="10" xfId="0" applyFont="1" applyBorder="1"/>
    <xf numFmtId="2" fontId="1" fillId="7" borderId="0" xfId="0" applyNumberFormat="1" applyFont="1" applyFill="1" applyBorder="1" applyAlignment="1">
      <alignment horizontal="left"/>
    </xf>
    <xf numFmtId="0" fontId="14" fillId="0" borderId="1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6" fillId="0" borderId="0" xfId="0" applyFont="1" applyBorder="1"/>
    <xf numFmtId="0" fontId="14" fillId="0" borderId="0" xfId="0" applyFont="1" applyAlignment="1">
      <alignment horizontal="right"/>
    </xf>
    <xf numFmtId="2" fontId="14" fillId="0" borderId="0" xfId="0" applyNumberFormat="1" applyFont="1" applyAlignment="1">
      <alignment horizontal="center"/>
    </xf>
    <xf numFmtId="2" fontId="1" fillId="7" borderId="0" xfId="0" applyNumberFormat="1" applyFont="1" applyFill="1"/>
    <xf numFmtId="0" fontId="14" fillId="0" borderId="12" xfId="0" applyFont="1" applyBorder="1"/>
    <xf numFmtId="0" fontId="14" fillId="0" borderId="13" xfId="0" applyFont="1" applyBorder="1"/>
    <xf numFmtId="0" fontId="14" fillId="0" borderId="14" xfId="0" applyFont="1" applyBorder="1"/>
    <xf numFmtId="0" fontId="1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  <xf numFmtId="0" fontId="14" fillId="7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4" fillId="7" borderId="15" xfId="0" applyFont="1" applyFill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16" fillId="0" borderId="0" xfId="0" applyNumberFormat="1" applyFont="1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4" fillId="7" borderId="16" xfId="0" applyNumberFormat="1" applyFont="1" applyFill="1" applyBorder="1" applyAlignment="1">
      <alignment horizontal="center"/>
    </xf>
    <xf numFmtId="164" fontId="14" fillId="0" borderId="0" xfId="0" applyNumberFormat="1" applyFont="1" applyAlignment="1"/>
    <xf numFmtId="0" fontId="14" fillId="0" borderId="0" xfId="0" applyFont="1" applyAlignment="1"/>
    <xf numFmtId="0" fontId="14" fillId="7" borderId="16" xfId="0" applyFont="1" applyFill="1" applyBorder="1" applyAlignment="1">
      <alignment horizontal="center"/>
    </xf>
    <xf numFmtId="2" fontId="17" fillId="0" borderId="0" xfId="0" applyNumberFormat="1" applyFont="1" applyAlignment="1"/>
    <xf numFmtId="0" fontId="1" fillId="0" borderId="0" xfId="0" applyFont="1" applyAlignment="1">
      <alignment horizontal="center"/>
    </xf>
    <xf numFmtId="44" fontId="1" fillId="7" borderId="0" xfId="9" applyFont="1" applyFill="1" applyAlignment="1">
      <alignment horizontal="center"/>
    </xf>
    <xf numFmtId="9" fontId="14" fillId="0" borderId="0" xfId="12" applyFont="1" applyAlignment="1">
      <alignment horizontal="center"/>
    </xf>
    <xf numFmtId="0" fontId="1" fillId="0" borderId="0" xfId="0" applyFont="1" applyAlignment="1">
      <alignment horizontal="right"/>
    </xf>
    <xf numFmtId="44" fontId="2" fillId="0" borderId="0" xfId="9" applyFont="1" applyAlignment="1">
      <alignment horizontal="center"/>
    </xf>
    <xf numFmtId="44" fontId="1" fillId="0" borderId="0" xfId="9" applyFont="1" applyAlignment="1">
      <alignment horizontal="center"/>
    </xf>
    <xf numFmtId="1" fontId="1" fillId="7" borderId="0" xfId="0" applyNumberFormat="1" applyFont="1" applyFill="1" applyAlignment="1">
      <alignment horizontal="center"/>
    </xf>
    <xf numFmtId="0" fontId="17" fillId="0" borderId="0" xfId="0" applyFont="1"/>
    <xf numFmtId="0" fontId="2" fillId="7" borderId="0" xfId="0" applyFont="1" applyFill="1" applyAlignment="1">
      <alignment horizontal="center"/>
    </xf>
    <xf numFmtId="0" fontId="14" fillId="0" borderId="12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17" xfId="0" applyFont="1" applyBorder="1"/>
    <xf numFmtId="0" fontId="1" fillId="0" borderId="17" xfId="0" applyFont="1" applyBorder="1"/>
    <xf numFmtId="2" fontId="1" fillId="0" borderId="17" xfId="0" applyNumberFormat="1" applyFont="1" applyBorder="1" applyAlignment="1">
      <alignment horizontal="center"/>
    </xf>
    <xf numFmtId="44" fontId="14" fillId="0" borderId="0" xfId="9" applyFont="1" applyBorder="1" applyAlignment="1">
      <alignment horizontal="center"/>
    </xf>
    <xf numFmtId="0" fontId="18" fillId="0" borderId="0" xfId="0" applyFont="1"/>
    <xf numFmtId="0" fontId="14" fillId="0" borderId="17" xfId="0" applyFont="1" applyBorder="1"/>
    <xf numFmtId="2" fontId="1" fillId="0" borderId="0" xfId="0" applyNumberFormat="1" applyFont="1" applyAlignment="1">
      <alignment horizontal="left"/>
    </xf>
    <xf numFmtId="2" fontId="2" fillId="0" borderId="17" xfId="0" applyNumberFormat="1" applyFont="1" applyBorder="1" applyAlignment="1">
      <alignment horizontal="center"/>
    </xf>
    <xf numFmtId="0" fontId="2" fillId="0" borderId="0" xfId="0" applyFont="1" applyBorder="1"/>
    <xf numFmtId="2" fontId="2" fillId="0" borderId="0" xfId="0" applyNumberFormat="1" applyFont="1" applyBorder="1" applyAlignment="1">
      <alignment horizontal="center"/>
    </xf>
    <xf numFmtId="0" fontId="16" fillId="0" borderId="0" xfId="0" applyFont="1" applyAlignment="1">
      <alignment horizontal="right"/>
    </xf>
    <xf numFmtId="9" fontId="14" fillId="0" borderId="0" xfId="0" applyNumberFormat="1" applyFont="1"/>
    <xf numFmtId="9" fontId="16" fillId="0" borderId="0" xfId="0" applyNumberFormat="1" applyFont="1"/>
    <xf numFmtId="0" fontId="2" fillId="0" borderId="0" xfId="0" applyFont="1" applyAlignment="1">
      <alignment horizontal="right"/>
    </xf>
    <xf numFmtId="2" fontId="14" fillId="0" borderId="0" xfId="0" applyNumberFormat="1" applyFont="1" applyAlignment="1">
      <alignment horizontal="left"/>
    </xf>
    <xf numFmtId="2" fontId="2" fillId="6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19" fillId="8" borderId="0" xfId="0" applyFont="1" applyFill="1"/>
    <xf numFmtId="2" fontId="20" fillId="8" borderId="0" xfId="0" applyNumberFormat="1" applyFont="1" applyFill="1" applyBorder="1" applyAlignment="1">
      <alignment horizontal="right"/>
    </xf>
    <xf numFmtId="44" fontId="20" fillId="8" borderId="0" xfId="9" applyFont="1" applyFill="1" applyAlignment="1">
      <alignment horizontal="center"/>
    </xf>
    <xf numFmtId="44" fontId="14" fillId="0" borderId="0" xfId="9" applyFont="1" applyAlignment="1">
      <alignment horizontal="center"/>
    </xf>
    <xf numFmtId="2" fontId="21" fillId="0" borderId="0" xfId="0" applyNumberFormat="1" applyFont="1" applyAlignment="1">
      <alignment horizontal="center"/>
    </xf>
    <xf numFmtId="2" fontId="14" fillId="0" borderId="10" xfId="0" applyNumberFormat="1" applyFont="1" applyBorder="1" applyAlignment="1">
      <alignment horizontal="center"/>
    </xf>
    <xf numFmtId="2" fontId="14" fillId="0" borderId="0" xfId="0" applyNumberFormat="1" applyFont="1" applyBorder="1" applyAlignment="1">
      <alignment horizontal="center"/>
    </xf>
    <xf numFmtId="2" fontId="14" fillId="0" borderId="11" xfId="0" applyNumberFormat="1" applyFont="1" applyBorder="1" applyAlignment="1">
      <alignment horizontal="center"/>
    </xf>
    <xf numFmtId="0" fontId="14" fillId="0" borderId="0" xfId="0" applyFont="1" applyAlignment="1">
      <alignment horizontal="left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65" fontId="14" fillId="0" borderId="0" xfId="0" applyNumberFormat="1" applyFont="1" applyBorder="1" applyAlignment="1">
      <alignment horizontal="center"/>
    </xf>
    <xf numFmtId="165" fontId="14" fillId="0" borderId="10" xfId="0" applyNumberFormat="1" applyFont="1" applyBorder="1" applyAlignment="1">
      <alignment horizontal="center"/>
    </xf>
    <xf numFmtId="44" fontId="14" fillId="0" borderId="0" xfId="9" applyFont="1" applyBorder="1"/>
    <xf numFmtId="0" fontId="16" fillId="0" borderId="11" xfId="0" applyFont="1" applyBorder="1"/>
    <xf numFmtId="44" fontId="2" fillId="7" borderId="0" xfId="0" applyNumberFormat="1" applyFont="1" applyFill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9" borderId="0" xfId="0" applyFont="1" applyFill="1"/>
    <xf numFmtId="0" fontId="14" fillId="9" borderId="0" xfId="0" applyFont="1" applyFill="1"/>
    <xf numFmtId="0" fontId="1" fillId="9" borderId="0" xfId="0" applyFont="1" applyFill="1" applyAlignment="1">
      <alignment horizontal="left"/>
    </xf>
    <xf numFmtId="0" fontId="16" fillId="9" borderId="0" xfId="0" applyFont="1" applyFill="1"/>
    <xf numFmtId="0" fontId="14" fillId="9" borderId="0" xfId="0" applyFont="1" applyFill="1" applyAlignment="1">
      <alignment horizontal="center"/>
    </xf>
    <xf numFmtId="0" fontId="16" fillId="9" borderId="0" xfId="0" applyFont="1" applyFill="1" applyAlignment="1">
      <alignment horizontal="right"/>
    </xf>
    <xf numFmtId="1" fontId="16" fillId="9" borderId="0" xfId="0" applyNumberFormat="1" applyFont="1" applyFill="1" applyAlignment="1">
      <alignment horizontal="left"/>
    </xf>
  </cellXfs>
  <cellStyles count="13">
    <cellStyle name="Advertencia" xfId="1"/>
    <cellStyle name="Calcular" xfId="2"/>
    <cellStyle name="Celda comprob." xfId="3"/>
    <cellStyle name="Correcto" xfId="4"/>
    <cellStyle name="Encabez. 1" xfId="5"/>
    <cellStyle name="Encabez. 2" xfId="6"/>
    <cellStyle name="Encabezado 3" xfId="7"/>
    <cellStyle name="Explicación" xfId="8"/>
    <cellStyle name="Moneda" xfId="9" builtinId="4"/>
    <cellStyle name="Normal" xfId="0" builtinId="0"/>
    <cellStyle name="Normal 2" xfId="10"/>
    <cellStyle name="Nota" xfId="11"/>
    <cellStyle name="Porcentaje" xfId="1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381000</xdr:colOff>
      <xdr:row>4</xdr:row>
      <xdr:rowOff>95250</xdr:rowOff>
    </xdr:to>
    <xdr:pic>
      <xdr:nvPicPr>
        <xdr:cNvPr id="1027" name="Picture 1" descr="3437733264_694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098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381000</xdr:colOff>
      <xdr:row>4</xdr:row>
      <xdr:rowOff>95250</xdr:rowOff>
    </xdr:to>
    <xdr:pic>
      <xdr:nvPicPr>
        <xdr:cNvPr id="2" name="Picture 1" descr="3437733264_694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098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83"/>
  <sheetViews>
    <sheetView tabSelected="1" zoomScale="80" zoomScaleNormal="80" workbookViewId="0">
      <selection activeCell="A11" sqref="A11"/>
    </sheetView>
  </sheetViews>
  <sheetFormatPr baseColWidth="10" defaultRowHeight="15.75" x14ac:dyDescent="0.3"/>
  <cols>
    <col min="1" max="1" width="11.42578125" style="1"/>
    <col min="2" max="2" width="13.42578125" style="1" bestFit="1" customWidth="1"/>
    <col min="3" max="3" width="11.5703125" style="1" bestFit="1" customWidth="1"/>
    <col min="4" max="4" width="9.7109375" style="1" customWidth="1"/>
    <col min="5" max="5" width="14.28515625" style="1" customWidth="1"/>
    <col min="6" max="6" width="12.5703125" style="1" customWidth="1"/>
    <col min="7" max="7" width="13.42578125" style="1" customWidth="1"/>
    <col min="8" max="8" width="10.42578125" style="1" customWidth="1"/>
    <col min="9" max="9" width="12.42578125" style="1" customWidth="1"/>
    <col min="10" max="10" width="11.42578125" style="1"/>
    <col min="11" max="11" width="15.85546875" style="1" customWidth="1"/>
    <col min="12" max="12" width="11.42578125" style="1"/>
    <col min="13" max="13" width="14.140625" customWidth="1"/>
    <col min="30" max="16384" width="11.42578125" style="1"/>
  </cols>
  <sheetData>
    <row r="1" spans="1:29" x14ac:dyDescent="0.3">
      <c r="K1"/>
      <c r="L1"/>
    </row>
    <row r="2" spans="1:29" x14ac:dyDescent="0.3">
      <c r="K2"/>
      <c r="L2"/>
    </row>
    <row r="3" spans="1:29" x14ac:dyDescent="0.3">
      <c r="K3"/>
      <c r="L3"/>
    </row>
    <row r="4" spans="1:29" x14ac:dyDescent="0.3">
      <c r="K4"/>
      <c r="L4"/>
    </row>
    <row r="5" spans="1:29" x14ac:dyDescent="0.3">
      <c r="A5" s="5"/>
      <c r="K5"/>
      <c r="L5"/>
    </row>
    <row r="6" spans="1:29" ht="18.75" x14ac:dyDescent="0.3">
      <c r="A6" s="2" t="s">
        <v>2</v>
      </c>
      <c r="E6" s="5" t="s">
        <v>3</v>
      </c>
      <c r="F6" s="1" t="s">
        <v>4</v>
      </c>
      <c r="K6"/>
      <c r="L6"/>
    </row>
    <row r="7" spans="1:29" x14ac:dyDescent="0.3">
      <c r="K7"/>
      <c r="L7"/>
    </row>
    <row r="8" spans="1:29" x14ac:dyDescent="0.3">
      <c r="K8"/>
      <c r="L8"/>
    </row>
    <row r="9" spans="1:29" s="5" customFormat="1" ht="15" x14ac:dyDescent="0.25">
      <c r="A9" s="5" t="s">
        <v>5</v>
      </c>
      <c r="C9" s="5" t="s">
        <v>112</v>
      </c>
      <c r="H9" s="5" t="s">
        <v>6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x14ac:dyDescent="0.3">
      <c r="K10"/>
      <c r="L10"/>
    </row>
    <row r="11" spans="1:29" ht="16.5" thickBot="1" x14ac:dyDescent="0.35">
      <c r="A11" s="5" t="s">
        <v>7</v>
      </c>
      <c r="C11" s="1" t="s">
        <v>85</v>
      </c>
      <c r="F11" s="5" t="s">
        <v>0</v>
      </c>
      <c r="K11"/>
      <c r="L11"/>
    </row>
    <row r="12" spans="1:29" x14ac:dyDescent="0.3">
      <c r="A12" s="5"/>
      <c r="F12" s="6"/>
      <c r="G12" s="7"/>
      <c r="H12" s="8"/>
      <c r="K12"/>
      <c r="L12"/>
    </row>
    <row r="13" spans="1:29" x14ac:dyDescent="0.3">
      <c r="A13" s="5" t="s">
        <v>8</v>
      </c>
      <c r="C13" s="1" t="s">
        <v>86</v>
      </c>
      <c r="F13" s="9"/>
      <c r="G13" s="10"/>
      <c r="H13" s="11"/>
      <c r="K13"/>
      <c r="L13"/>
    </row>
    <row r="14" spans="1:29" x14ac:dyDescent="0.3">
      <c r="A14" s="5"/>
      <c r="F14" s="9"/>
      <c r="G14" s="10"/>
      <c r="H14" s="11"/>
      <c r="K14"/>
      <c r="L14"/>
    </row>
    <row r="15" spans="1:29" x14ac:dyDescent="0.3">
      <c r="A15" s="5" t="s">
        <v>9</v>
      </c>
      <c r="C15" s="12" t="s">
        <v>88</v>
      </c>
      <c r="D15" s="13"/>
      <c r="E15" s="13"/>
      <c r="F15" s="14" t="s">
        <v>10</v>
      </c>
      <c r="G15" s="10"/>
      <c r="H15" s="11"/>
      <c r="K15"/>
      <c r="L15"/>
    </row>
    <row r="16" spans="1:29" x14ac:dyDescent="0.3">
      <c r="C16" s="15" t="s">
        <v>87</v>
      </c>
      <c r="D16" s="13"/>
      <c r="E16" s="13"/>
      <c r="F16" s="16">
        <v>61</v>
      </c>
      <c r="G16" s="17" t="s">
        <v>11</v>
      </c>
      <c r="H16" s="18">
        <v>45</v>
      </c>
      <c r="K16"/>
      <c r="L16"/>
    </row>
    <row r="17" spans="1:12" x14ac:dyDescent="0.3">
      <c r="C17" s="15" t="s">
        <v>89</v>
      </c>
      <c r="D17" s="13"/>
      <c r="E17" s="13"/>
      <c r="F17" s="85">
        <v>12</v>
      </c>
      <c r="G17" s="19" t="s">
        <v>94</v>
      </c>
      <c r="H17" s="11"/>
      <c r="K17"/>
      <c r="L17"/>
    </row>
    <row r="18" spans="1:12" x14ac:dyDescent="0.3">
      <c r="C18" s="15" t="s">
        <v>90</v>
      </c>
      <c r="D18" s="13"/>
      <c r="E18" s="13"/>
      <c r="F18" s="79">
        <f>+F16/F22</f>
        <v>5.083333333333333</v>
      </c>
      <c r="G18" s="80"/>
      <c r="H18" s="81">
        <f>+H16/H22</f>
        <v>3.75</v>
      </c>
      <c r="I18" s="82">
        <v>15</v>
      </c>
      <c r="K18"/>
      <c r="L18"/>
    </row>
    <row r="19" spans="1:12" x14ac:dyDescent="0.3">
      <c r="C19" s="15" t="s">
        <v>91</v>
      </c>
      <c r="D19" s="13"/>
      <c r="E19" s="13"/>
      <c r="F19" s="79">
        <f>+H16/F22</f>
        <v>3.75</v>
      </c>
      <c r="G19" s="80"/>
      <c r="H19" s="81">
        <f>+F16/H22</f>
        <v>5.083333333333333</v>
      </c>
      <c r="I19" s="82">
        <v>15</v>
      </c>
      <c r="K19"/>
      <c r="L19"/>
    </row>
    <row r="20" spans="1:12" x14ac:dyDescent="0.3">
      <c r="C20" s="22" t="s">
        <v>92</v>
      </c>
      <c r="D20" s="13"/>
      <c r="E20" s="13"/>
      <c r="F20" s="16">
        <v>10</v>
      </c>
      <c r="G20" s="17" t="s">
        <v>11</v>
      </c>
      <c r="H20" s="18">
        <v>10</v>
      </c>
      <c r="K20"/>
      <c r="L20"/>
    </row>
    <row r="21" spans="1:12" x14ac:dyDescent="0.3">
      <c r="C21" s="22" t="s">
        <v>93</v>
      </c>
      <c r="D21" s="13"/>
      <c r="E21" s="13"/>
      <c r="F21" s="85">
        <v>1</v>
      </c>
      <c r="G21" s="19" t="s">
        <v>12</v>
      </c>
      <c r="H21" s="11"/>
      <c r="K21"/>
      <c r="L21"/>
    </row>
    <row r="22" spans="1:12" ht="16.5" thickBot="1" x14ac:dyDescent="0.35">
      <c r="C22" s="13"/>
      <c r="D22" s="13"/>
      <c r="E22" s="13"/>
      <c r="F22" s="55">
        <f>1+F20+1</f>
        <v>12</v>
      </c>
      <c r="G22" s="83"/>
      <c r="H22" s="84">
        <f>1+H20+1</f>
        <v>12</v>
      </c>
      <c r="K22"/>
      <c r="L22"/>
    </row>
    <row r="23" spans="1:12" x14ac:dyDescent="0.3">
      <c r="A23" s="94" t="s">
        <v>14</v>
      </c>
      <c r="B23" s="95"/>
      <c r="C23" s="96" t="s">
        <v>95</v>
      </c>
      <c r="D23" s="97" t="s">
        <v>15</v>
      </c>
      <c r="E23" s="98" t="s">
        <v>97</v>
      </c>
      <c r="F23" s="95" t="s">
        <v>96</v>
      </c>
      <c r="G23" s="95"/>
      <c r="H23" s="99" t="str">
        <f>+A42</f>
        <v>Pliegos Requeridos</v>
      </c>
      <c r="I23" s="100">
        <f>+C42</f>
        <v>737.5</v>
      </c>
      <c r="K23"/>
      <c r="L23"/>
    </row>
    <row r="24" spans="1:12" x14ac:dyDescent="0.3">
      <c r="K24"/>
      <c r="L24"/>
    </row>
    <row r="25" spans="1:12" x14ac:dyDescent="0.3">
      <c r="A25" s="4" t="s">
        <v>16</v>
      </c>
      <c r="C25" s="28">
        <v>61</v>
      </c>
      <c r="D25" s="27" t="s">
        <v>17</v>
      </c>
      <c r="E25" s="29">
        <v>90</v>
      </c>
      <c r="F25" s="30">
        <f>+C25</f>
        <v>61</v>
      </c>
      <c r="G25" s="31" t="s">
        <v>17</v>
      </c>
      <c r="H25" s="31">
        <f>+E25</f>
        <v>90</v>
      </c>
      <c r="K25"/>
      <c r="L25"/>
    </row>
    <row r="26" spans="1:12" x14ac:dyDescent="0.3">
      <c r="A26" s="4" t="s">
        <v>18</v>
      </c>
      <c r="B26" s="3"/>
      <c r="C26" s="32">
        <f>+F16</f>
        <v>61</v>
      </c>
      <c r="D26" s="33" t="s">
        <v>17</v>
      </c>
      <c r="E26" s="32">
        <f>+H16</f>
        <v>45</v>
      </c>
      <c r="F26" s="34">
        <f>+E26</f>
        <v>45</v>
      </c>
      <c r="G26" s="34" t="s">
        <v>17</v>
      </c>
      <c r="H26" s="34">
        <f>+C26</f>
        <v>61</v>
      </c>
      <c r="I26" s="35"/>
      <c r="J26" s="35"/>
      <c r="K26"/>
      <c r="L26"/>
    </row>
    <row r="27" spans="1:12" ht="16.5" thickBot="1" x14ac:dyDescent="0.35">
      <c r="A27" s="3" t="s">
        <v>20</v>
      </c>
      <c r="B27" s="36"/>
      <c r="C27" s="37">
        <f>+C25/C26</f>
        <v>1</v>
      </c>
      <c r="D27" s="38"/>
      <c r="E27" s="37">
        <f>+E25/E26</f>
        <v>2</v>
      </c>
      <c r="F27" s="37">
        <f>+F25/F26</f>
        <v>1.3555555555555556</v>
      </c>
      <c r="G27" s="38"/>
      <c r="H27" s="37">
        <f>+H25/H26</f>
        <v>1.4754098360655739</v>
      </c>
      <c r="I27" s="35"/>
      <c r="J27" s="35"/>
      <c r="K27"/>
      <c r="L27"/>
    </row>
    <row r="28" spans="1:12" ht="16.5" thickBot="1" x14ac:dyDescent="0.35">
      <c r="A28" s="3" t="s">
        <v>21</v>
      </c>
      <c r="B28" s="39"/>
      <c r="C28" s="40"/>
      <c r="D28" s="41">
        <v>2</v>
      </c>
      <c r="E28" s="42"/>
      <c r="F28" s="43"/>
      <c r="G28" s="44">
        <v>1</v>
      </c>
      <c r="H28" s="45" t="s">
        <v>22</v>
      </c>
      <c r="K28"/>
      <c r="L28"/>
    </row>
    <row r="29" spans="1:12" x14ac:dyDescent="0.3">
      <c r="A29" s="3"/>
      <c r="B29" s="46"/>
      <c r="C29" s="35"/>
      <c r="G29" s="20"/>
      <c r="H29" s="35"/>
      <c r="K29"/>
      <c r="L29"/>
    </row>
    <row r="30" spans="1:12" x14ac:dyDescent="0.3">
      <c r="A30" s="30" t="s">
        <v>25</v>
      </c>
      <c r="B30" s="30" t="s">
        <v>26</v>
      </c>
      <c r="D30" s="20" t="s">
        <v>27</v>
      </c>
      <c r="E30" s="47">
        <v>9.8230000000000004</v>
      </c>
      <c r="G30" s="1" t="s">
        <v>28</v>
      </c>
      <c r="H30" s="48">
        <v>0.5</v>
      </c>
      <c r="K30"/>
      <c r="L30"/>
    </row>
    <row r="31" spans="1:12" x14ac:dyDescent="0.3">
      <c r="A31" s="3"/>
      <c r="B31" s="3"/>
      <c r="C31" s="3"/>
      <c r="D31" s="49" t="s">
        <v>29</v>
      </c>
      <c r="E31" s="47">
        <f>+H30*E30</f>
        <v>4.9115000000000002</v>
      </c>
      <c r="H31" s="48"/>
      <c r="I31" s="35"/>
      <c r="J31" s="35"/>
      <c r="K31"/>
      <c r="L31"/>
    </row>
    <row r="32" spans="1:12" x14ac:dyDescent="0.3">
      <c r="D32" s="49" t="s">
        <v>30</v>
      </c>
      <c r="E32" s="50">
        <f>+E30-E31</f>
        <v>4.9115000000000002</v>
      </c>
      <c r="I32" s="35"/>
      <c r="J32" s="35"/>
      <c r="K32"/>
      <c r="L32"/>
    </row>
    <row r="33" spans="1:12" x14ac:dyDescent="0.3">
      <c r="E33" s="46" t="s">
        <v>31</v>
      </c>
      <c r="F33" s="46" t="s">
        <v>32</v>
      </c>
      <c r="G33" s="46" t="s">
        <v>32</v>
      </c>
      <c r="H33" s="46" t="s">
        <v>32</v>
      </c>
      <c r="I33" s="35"/>
      <c r="J33" s="35"/>
      <c r="K33"/>
      <c r="L33"/>
    </row>
    <row r="34" spans="1:12" x14ac:dyDescent="0.3">
      <c r="D34" s="20" t="s">
        <v>33</v>
      </c>
      <c r="E34" s="51">
        <f>+E32</f>
        <v>4.9115000000000002</v>
      </c>
      <c r="F34" s="51">
        <v>0</v>
      </c>
      <c r="G34" s="51">
        <v>0</v>
      </c>
      <c r="H34" s="51">
        <v>0</v>
      </c>
      <c r="K34"/>
      <c r="L34"/>
    </row>
    <row r="35" spans="1:12" x14ac:dyDescent="0.3">
      <c r="D35" s="20" t="s">
        <v>34</v>
      </c>
      <c r="E35" s="51">
        <f>+E34*1.1</f>
        <v>5.4026500000000004</v>
      </c>
      <c r="F35" s="51">
        <v>0</v>
      </c>
      <c r="G35" s="51">
        <v>0</v>
      </c>
      <c r="H35" s="51">
        <v>0</v>
      </c>
      <c r="K35"/>
      <c r="L35"/>
    </row>
    <row r="36" spans="1:12" ht="16.5" thickBot="1" x14ac:dyDescent="0.35">
      <c r="A36" s="3"/>
      <c r="G36" s="20"/>
      <c r="K36"/>
      <c r="L36"/>
    </row>
    <row r="37" spans="1:12" x14ac:dyDescent="0.3">
      <c r="A37" s="3"/>
      <c r="B37" s="46"/>
      <c r="C37" s="35"/>
      <c r="E37" s="6" t="s">
        <v>35</v>
      </c>
      <c r="F37" s="7" t="s">
        <v>36</v>
      </c>
      <c r="G37" s="7"/>
      <c r="H37" s="8"/>
      <c r="K37"/>
      <c r="L37"/>
    </row>
    <row r="38" spans="1:12" ht="16.5" thickBot="1" x14ac:dyDescent="0.35">
      <c r="A38" s="4" t="s">
        <v>37</v>
      </c>
      <c r="C38" s="52">
        <v>2</v>
      </c>
      <c r="D38" s="53" t="s">
        <v>38</v>
      </c>
      <c r="E38" s="23"/>
      <c r="F38" s="24" t="s">
        <v>39</v>
      </c>
      <c r="G38" s="24"/>
      <c r="H38" s="25"/>
      <c r="K38"/>
      <c r="L38"/>
    </row>
    <row r="39" spans="1:12" x14ac:dyDescent="0.3">
      <c r="A39" s="4"/>
      <c r="C39" s="46"/>
      <c r="D39" s="1" t="s">
        <v>40</v>
      </c>
      <c r="E39" s="3"/>
      <c r="F39" s="3"/>
      <c r="K39"/>
      <c r="L39"/>
    </row>
    <row r="40" spans="1:12" x14ac:dyDescent="0.3">
      <c r="A40" s="4" t="s">
        <v>41</v>
      </c>
      <c r="B40" s="5"/>
      <c r="C40" s="54">
        <f>+B48/F17</f>
        <v>975</v>
      </c>
      <c r="D40" s="29">
        <v>500</v>
      </c>
      <c r="F40" s="67" t="s">
        <v>46</v>
      </c>
      <c r="G40" s="54">
        <f>+C40/1000</f>
        <v>0.97499999999999998</v>
      </c>
      <c r="H40" s="3"/>
      <c r="K40"/>
      <c r="L40"/>
    </row>
    <row r="41" spans="1:12" x14ac:dyDescent="0.3">
      <c r="A41" s="4" t="s">
        <v>42</v>
      </c>
      <c r="C41" s="39">
        <f>+C40+D40</f>
        <v>1475</v>
      </c>
      <c r="F41" s="49" t="s">
        <v>47</v>
      </c>
      <c r="G41" s="52">
        <f>+C41</f>
        <v>1475</v>
      </c>
      <c r="H41" s="3"/>
      <c r="K41"/>
      <c r="L41"/>
    </row>
    <row r="42" spans="1:12" x14ac:dyDescent="0.3">
      <c r="A42" s="4" t="s">
        <v>43</v>
      </c>
      <c r="C42" s="39">
        <f>+C41/C38</f>
        <v>737.5</v>
      </c>
      <c r="F42" s="49" t="s">
        <v>44</v>
      </c>
      <c r="G42" s="28"/>
      <c r="H42" s="3"/>
      <c r="K42"/>
      <c r="L42"/>
    </row>
    <row r="43" spans="1:12" x14ac:dyDescent="0.3">
      <c r="A43" s="4" t="s">
        <v>45</v>
      </c>
      <c r="C43" s="46">
        <f>+(C42*C38)*F17</f>
        <v>17700</v>
      </c>
      <c r="H43" s="3"/>
      <c r="K43"/>
      <c r="L43"/>
    </row>
    <row r="44" spans="1:12" x14ac:dyDescent="0.3">
      <c r="A44" s="4"/>
      <c r="C44" s="56"/>
      <c r="H44" s="3"/>
      <c r="K44"/>
      <c r="L44"/>
    </row>
    <row r="45" spans="1:12" x14ac:dyDescent="0.3">
      <c r="A45" s="4"/>
      <c r="C45" s="46"/>
      <c r="E45" s="49"/>
      <c r="F45" s="49"/>
      <c r="G45" s="35"/>
      <c r="I45" s="3"/>
      <c r="J45" s="3"/>
      <c r="K45"/>
      <c r="L45"/>
    </row>
    <row r="46" spans="1:12" x14ac:dyDescent="0.3">
      <c r="A46" s="4" t="s">
        <v>48</v>
      </c>
      <c r="C46" s="30">
        <f>+C42*C38</f>
        <v>1475</v>
      </c>
      <c r="F46" s="49"/>
      <c r="G46" s="35"/>
      <c r="H46" s="3"/>
    </row>
    <row r="47" spans="1:12" x14ac:dyDescent="0.3">
      <c r="A47" s="3"/>
      <c r="B47" s="3"/>
      <c r="C47" s="3"/>
      <c r="D47" s="3"/>
      <c r="E47" s="3"/>
      <c r="H47" s="3"/>
    </row>
    <row r="48" spans="1:12" x14ac:dyDescent="0.3">
      <c r="A48" s="4" t="s">
        <v>49</v>
      </c>
      <c r="B48" s="46">
        <v>11700</v>
      </c>
      <c r="C48" s="46">
        <f>+B48/3</f>
        <v>3900</v>
      </c>
      <c r="D48" s="30" t="s">
        <v>50</v>
      </c>
      <c r="E48" s="30" t="s">
        <v>51</v>
      </c>
      <c r="F48" s="30" t="s">
        <v>52</v>
      </c>
      <c r="G48" s="30" t="s">
        <v>53</v>
      </c>
      <c r="H48" s="30" t="s">
        <v>54</v>
      </c>
    </row>
    <row r="49" spans="1:12" x14ac:dyDescent="0.3">
      <c r="A49" s="57" t="s">
        <v>56</v>
      </c>
      <c r="B49" s="58"/>
      <c r="C49" s="3"/>
      <c r="D49" s="46">
        <f>+D50+D51</f>
        <v>8</v>
      </c>
      <c r="E49" s="46">
        <v>1</v>
      </c>
      <c r="F49" s="46" t="s">
        <v>57</v>
      </c>
      <c r="G49" s="35">
        <v>295</v>
      </c>
      <c r="H49" s="35">
        <f>+(D49*E49)*G49</f>
        <v>2360</v>
      </c>
    </row>
    <row r="50" spans="1:12" x14ac:dyDescent="0.3">
      <c r="A50" s="58" t="s">
        <v>61</v>
      </c>
      <c r="B50" s="59">
        <f>+(E34*C42)*2</f>
        <v>7244.4625000000005</v>
      </c>
      <c r="C50" s="3"/>
      <c r="D50" s="46">
        <v>4</v>
      </c>
      <c r="E50" s="46">
        <v>1</v>
      </c>
      <c r="F50" s="46" t="s">
        <v>62</v>
      </c>
      <c r="G50" s="35">
        <v>140</v>
      </c>
      <c r="H50" s="35">
        <f t="shared" ref="H50:H58" si="0">+(D50*E50)*G50</f>
        <v>560</v>
      </c>
    </row>
    <row r="51" spans="1:12" x14ac:dyDescent="0.3">
      <c r="A51" s="58" t="s">
        <v>13</v>
      </c>
      <c r="B51" s="59">
        <f>+H61</f>
        <v>9692.1837500000001</v>
      </c>
      <c r="C51" s="3"/>
      <c r="D51" s="46">
        <v>4</v>
      </c>
      <c r="E51" s="46">
        <v>1</v>
      </c>
      <c r="F51" s="46" t="s">
        <v>62</v>
      </c>
      <c r="G51" s="35">
        <v>140</v>
      </c>
      <c r="H51" s="35">
        <f t="shared" si="0"/>
        <v>560</v>
      </c>
    </row>
    <row r="52" spans="1:12" x14ac:dyDescent="0.3">
      <c r="A52" s="58"/>
      <c r="B52" s="59"/>
      <c r="C52" s="3"/>
      <c r="D52" s="46">
        <v>1</v>
      </c>
      <c r="E52" s="46">
        <v>1</v>
      </c>
      <c r="F52" s="46" t="s">
        <v>23</v>
      </c>
      <c r="G52" s="35">
        <v>295</v>
      </c>
      <c r="H52" s="35">
        <f>+(D52*E52)*G52</f>
        <v>295</v>
      </c>
      <c r="J52" s="35"/>
    </row>
    <row r="53" spans="1:12" ht="16.5" x14ac:dyDescent="0.3">
      <c r="A53" s="58" t="s">
        <v>82</v>
      </c>
      <c r="B53" s="59">
        <f>+((F16*H16)*0.14)</f>
        <v>384.3</v>
      </c>
      <c r="C53" s="3"/>
      <c r="D53" s="46">
        <v>1</v>
      </c>
      <c r="E53" s="46">
        <v>3</v>
      </c>
      <c r="F53" s="46" t="s">
        <v>24</v>
      </c>
      <c r="G53" s="35">
        <v>135</v>
      </c>
      <c r="H53" s="35">
        <f>+(D53*E53)*G53</f>
        <v>405</v>
      </c>
      <c r="I53" s="61"/>
      <c r="J53" s="61"/>
    </row>
    <row r="54" spans="1:12" x14ac:dyDescent="0.3">
      <c r="A54" s="62" t="s">
        <v>64</v>
      </c>
      <c r="B54" s="59">
        <v>150</v>
      </c>
      <c r="C54" s="3"/>
      <c r="D54" s="46">
        <v>0</v>
      </c>
      <c r="E54" s="46">
        <v>0</v>
      </c>
      <c r="F54" s="46" t="s">
        <v>83</v>
      </c>
      <c r="G54" s="35">
        <v>150</v>
      </c>
      <c r="H54" s="35">
        <f>+(D54*E54)*G54</f>
        <v>0</v>
      </c>
    </row>
    <row r="55" spans="1:12" x14ac:dyDescent="0.3">
      <c r="A55" s="62" t="s">
        <v>101</v>
      </c>
      <c r="B55" s="59">
        <v>600</v>
      </c>
      <c r="D55" s="46">
        <v>0</v>
      </c>
      <c r="E55" s="46">
        <v>0</v>
      </c>
      <c r="F55" s="46" t="s">
        <v>84</v>
      </c>
      <c r="G55" s="35">
        <v>80</v>
      </c>
      <c r="H55" s="35">
        <f>+(D55*E55)*G55</f>
        <v>0</v>
      </c>
      <c r="I55" s="63"/>
    </row>
    <row r="56" spans="1:12" x14ac:dyDescent="0.3">
      <c r="A56" s="62" t="s">
        <v>66</v>
      </c>
      <c r="B56" s="59">
        <v>250</v>
      </c>
      <c r="D56" s="46">
        <v>1</v>
      </c>
      <c r="E56" s="46">
        <v>1</v>
      </c>
      <c r="F56" s="46" t="s">
        <v>65</v>
      </c>
      <c r="G56" s="35">
        <v>480</v>
      </c>
      <c r="H56" s="35">
        <f>+(D56*E56)*G56</f>
        <v>480</v>
      </c>
      <c r="I56" s="63">
        <f>+(B72/100)*2</f>
        <v>497.67268750000005</v>
      </c>
    </row>
    <row r="57" spans="1:12" x14ac:dyDescent="0.3">
      <c r="A57" s="62" t="s">
        <v>67</v>
      </c>
      <c r="B57" s="59">
        <v>200</v>
      </c>
      <c r="D57" s="46">
        <v>1</v>
      </c>
      <c r="E57" s="46">
        <v>1</v>
      </c>
      <c r="F57" s="46" t="s">
        <v>100</v>
      </c>
      <c r="G57" s="35">
        <f>+E81</f>
        <v>1874.0612500000002</v>
      </c>
      <c r="H57" s="35">
        <f t="shared" si="0"/>
        <v>1874.0612500000002</v>
      </c>
      <c r="K57"/>
      <c r="L57"/>
    </row>
    <row r="58" spans="1:12" x14ac:dyDescent="0.3">
      <c r="A58" s="57" t="s">
        <v>68</v>
      </c>
      <c r="B58" s="64">
        <f>SUM(B50:B57)</f>
        <v>18520.946250000001</v>
      </c>
      <c r="C58" s="3"/>
      <c r="D58" s="46">
        <v>2</v>
      </c>
      <c r="E58" s="46">
        <v>1</v>
      </c>
      <c r="F58" s="3" t="s">
        <v>69</v>
      </c>
      <c r="G58" s="35">
        <f>+E78</f>
        <v>1579.0612500000002</v>
      </c>
      <c r="H58" s="35">
        <f t="shared" si="0"/>
        <v>3158.1225000000004</v>
      </c>
      <c r="K58"/>
      <c r="L58"/>
    </row>
    <row r="59" spans="1:12" x14ac:dyDescent="0.3">
      <c r="A59" s="65"/>
      <c r="B59" s="66"/>
      <c r="C59" s="3"/>
      <c r="D59" s="46"/>
      <c r="E59" s="46"/>
      <c r="F59" s="3"/>
      <c r="G59" s="3"/>
      <c r="H59" s="35">
        <f>+G59*E59</f>
        <v>0</v>
      </c>
      <c r="K59"/>
      <c r="L59"/>
    </row>
    <row r="60" spans="1:12" x14ac:dyDescent="0.3">
      <c r="A60" s="65"/>
      <c r="B60" s="37">
        <f>+B58/B48</f>
        <v>1.582986858974359</v>
      </c>
      <c r="C60" s="4" t="s">
        <v>70</v>
      </c>
      <c r="D60" s="3"/>
      <c r="E60" s="3"/>
      <c r="F60" s="3"/>
      <c r="G60" s="3"/>
      <c r="K60"/>
      <c r="L60"/>
    </row>
    <row r="61" spans="1:12" x14ac:dyDescent="0.3">
      <c r="D61" s="3"/>
      <c r="E61" s="3"/>
      <c r="F61" s="3"/>
      <c r="G61" s="67" t="s">
        <v>71</v>
      </c>
      <c r="H61" s="35">
        <f>SUM(H49:H60)</f>
        <v>9692.1837500000001</v>
      </c>
      <c r="K61"/>
      <c r="L61"/>
    </row>
    <row r="62" spans="1:12" x14ac:dyDescent="0.3">
      <c r="A62" s="4" t="s">
        <v>73</v>
      </c>
      <c r="B62" s="3"/>
      <c r="C62" s="3"/>
      <c r="E62" s="37"/>
      <c r="G62" s="5" t="s">
        <v>72</v>
      </c>
      <c r="H62" s="69">
        <v>1.5</v>
      </c>
      <c r="K62"/>
      <c r="L62"/>
    </row>
    <row r="63" spans="1:12" x14ac:dyDescent="0.3">
      <c r="A63" s="3"/>
      <c r="B63" s="4" t="s">
        <v>75</v>
      </c>
      <c r="C63" s="30" t="s">
        <v>76</v>
      </c>
      <c r="D63" s="3"/>
      <c r="E63" s="3"/>
      <c r="G63" s="1" t="s">
        <v>74</v>
      </c>
      <c r="H63" s="68">
        <v>1.75</v>
      </c>
      <c r="K63"/>
      <c r="L63"/>
    </row>
    <row r="64" spans="1:12" x14ac:dyDescent="0.3">
      <c r="A64" s="57" t="s">
        <v>19</v>
      </c>
      <c r="B64" s="58"/>
      <c r="C64" s="3"/>
      <c r="D64" s="3"/>
      <c r="E64" s="3"/>
      <c r="F64" s="3"/>
      <c r="G64" s="1" t="s">
        <v>74</v>
      </c>
      <c r="H64" s="68">
        <v>2</v>
      </c>
      <c r="K64"/>
      <c r="L64"/>
    </row>
    <row r="65" spans="1:12" x14ac:dyDescent="0.3">
      <c r="A65" s="58" t="s">
        <v>61</v>
      </c>
      <c r="B65" s="59">
        <f>+(E35*C42)*2</f>
        <v>7968.9087500000005</v>
      </c>
      <c r="C65" s="63"/>
      <c r="F65" s="3"/>
      <c r="G65" s="5" t="s">
        <v>77</v>
      </c>
      <c r="H65" s="68">
        <v>2.5</v>
      </c>
      <c r="K65"/>
      <c r="L65"/>
    </row>
    <row r="66" spans="1:12" x14ac:dyDescent="0.3">
      <c r="A66" s="58" t="s">
        <v>13</v>
      </c>
      <c r="B66" s="59">
        <f>+H61*H62</f>
        <v>14538.275625</v>
      </c>
      <c r="C66" s="63"/>
      <c r="K66"/>
      <c r="L66"/>
    </row>
    <row r="67" spans="1:12" x14ac:dyDescent="0.3">
      <c r="A67" s="58" t="str">
        <f>+A53</f>
        <v>Prueba de Color</v>
      </c>
      <c r="B67" s="59">
        <f>+B53*H62</f>
        <v>576.45000000000005</v>
      </c>
      <c r="C67" s="63"/>
      <c r="K67"/>
      <c r="L67"/>
    </row>
    <row r="68" spans="1:12" x14ac:dyDescent="0.3">
      <c r="A68" s="58" t="str">
        <f>+A54</f>
        <v>Dummy</v>
      </c>
      <c r="B68" s="59">
        <f>+B54*H62</f>
        <v>225</v>
      </c>
      <c r="C68" s="63"/>
      <c r="G68" s="70" t="s">
        <v>78</v>
      </c>
      <c r="H68" s="37">
        <f>+B60</f>
        <v>1.582986858974359</v>
      </c>
      <c r="I68" s="21">
        <f>+H68*B48</f>
        <v>18520.946250000001</v>
      </c>
      <c r="K68"/>
      <c r="L68"/>
    </row>
    <row r="69" spans="1:12" x14ac:dyDescent="0.3">
      <c r="A69" s="58" t="str">
        <f>+A55</f>
        <v>Tabla Suaje</v>
      </c>
      <c r="B69" s="59">
        <f>+B55*H62</f>
        <v>900</v>
      </c>
      <c r="C69" s="63"/>
      <c r="G69" s="70" t="s">
        <v>79</v>
      </c>
      <c r="H69" s="37">
        <f>+C72</f>
        <v>2.1268063568376068</v>
      </c>
      <c r="I69" s="21">
        <f>+H69*B48</f>
        <v>24883.634374999998</v>
      </c>
      <c r="J69" s="21"/>
      <c r="K69"/>
      <c r="L69"/>
    </row>
    <row r="70" spans="1:12" x14ac:dyDescent="0.3">
      <c r="A70" s="58" t="str">
        <f>+A56</f>
        <v>Empaque</v>
      </c>
      <c r="B70" s="59">
        <f>+B56*H62</f>
        <v>375</v>
      </c>
      <c r="C70" s="71"/>
      <c r="G70" s="72" t="s">
        <v>80</v>
      </c>
      <c r="H70" s="73">
        <f>+H69-H68</f>
        <v>0.54381949786324779</v>
      </c>
      <c r="I70" s="21">
        <f>+H70*B48</f>
        <v>6362.6881249999988</v>
      </c>
      <c r="J70" s="21"/>
      <c r="K70"/>
      <c r="L70"/>
    </row>
    <row r="71" spans="1:12" x14ac:dyDescent="0.3">
      <c r="A71" s="58" t="str">
        <f>+A57</f>
        <v>Mensajeria</v>
      </c>
      <c r="B71" s="59">
        <f>+B57*H62</f>
        <v>300</v>
      </c>
      <c r="C71" s="71"/>
      <c r="G71" s="74"/>
      <c r="H71" s="75" t="s">
        <v>81</v>
      </c>
      <c r="I71" s="76">
        <f>+(B72/100)*2.5</f>
        <v>622.09085937500004</v>
      </c>
      <c r="J71" s="77"/>
      <c r="K71"/>
      <c r="L71"/>
    </row>
    <row r="72" spans="1:12" x14ac:dyDescent="0.3">
      <c r="A72" s="57" t="s">
        <v>68</v>
      </c>
      <c r="B72" s="64">
        <f>SUM(B64:B71)</f>
        <v>24883.634375000001</v>
      </c>
      <c r="C72" s="73">
        <f>+B72/B48</f>
        <v>2.1268063568376068</v>
      </c>
      <c r="D72" s="5"/>
      <c r="F72" s="21"/>
    </row>
    <row r="73" spans="1:12" customFormat="1" ht="15" x14ac:dyDescent="0.25"/>
    <row r="74" spans="1:12" x14ac:dyDescent="0.3">
      <c r="B74" s="78"/>
      <c r="C74" s="37"/>
      <c r="D74" s="30"/>
      <c r="E74" s="30"/>
      <c r="F74" s="37"/>
    </row>
    <row r="75" spans="1:12" ht="17.25" thickBot="1" x14ac:dyDescent="0.35">
      <c r="A75" s="5" t="s">
        <v>1</v>
      </c>
      <c r="J75" s="61"/>
      <c r="K75" s="61"/>
      <c r="L75" s="61"/>
    </row>
    <row r="76" spans="1:12" ht="16.5" x14ac:dyDescent="0.3">
      <c r="A76" s="6" t="s">
        <v>55</v>
      </c>
      <c r="B76" s="7"/>
      <c r="C76" s="7"/>
      <c r="D76" s="7"/>
      <c r="E76" s="7"/>
      <c r="F76" s="7"/>
      <c r="G76" s="8"/>
      <c r="J76" s="61"/>
      <c r="K76" s="61"/>
      <c r="L76" s="61"/>
    </row>
    <row r="77" spans="1:12" ht="16.5" x14ac:dyDescent="0.3">
      <c r="A77" s="16">
        <f>+F16</f>
        <v>61</v>
      </c>
      <c r="B77" s="17">
        <f>+H16</f>
        <v>45</v>
      </c>
      <c r="C77" s="10" t="s">
        <v>58</v>
      </c>
      <c r="D77" s="17" t="s">
        <v>59</v>
      </c>
      <c r="E77" s="10" t="s">
        <v>60</v>
      </c>
      <c r="F77" s="19" t="s">
        <v>63</v>
      </c>
      <c r="G77" s="11"/>
      <c r="J77" s="61"/>
      <c r="K77" s="61"/>
      <c r="L77" s="61"/>
    </row>
    <row r="78" spans="1:12" ht="16.5" x14ac:dyDescent="0.3">
      <c r="A78" s="87">
        <f>0.61*0.45*C41</f>
        <v>404.88750000000005</v>
      </c>
      <c r="B78" s="80">
        <v>3.9</v>
      </c>
      <c r="C78" s="86">
        <f>+A78*B78</f>
        <v>1579.0612500000002</v>
      </c>
      <c r="D78" s="80">
        <v>0</v>
      </c>
      <c r="E78" s="60">
        <f>+C78+D78</f>
        <v>1579.0612500000002</v>
      </c>
      <c r="F78" s="88">
        <v>500</v>
      </c>
      <c r="G78" s="89" t="s">
        <v>98</v>
      </c>
      <c r="J78" s="61"/>
      <c r="K78" s="61"/>
      <c r="L78" s="61"/>
    </row>
    <row r="79" spans="1:12" ht="16.5" x14ac:dyDescent="0.3">
      <c r="A79" s="9"/>
      <c r="B79" s="19"/>
      <c r="C79" s="10"/>
      <c r="D79" s="17"/>
      <c r="E79" s="80"/>
      <c r="F79" s="10"/>
      <c r="G79" s="11"/>
      <c r="J79" s="61"/>
      <c r="K79" s="61"/>
      <c r="L79" s="61"/>
    </row>
    <row r="80" spans="1:12" ht="16.5" x14ac:dyDescent="0.3">
      <c r="A80" s="16">
        <f>+A77</f>
        <v>61</v>
      </c>
      <c r="B80" s="80">
        <f>+B77</f>
        <v>45</v>
      </c>
      <c r="C80" s="17"/>
      <c r="D80" s="80"/>
      <c r="E80" s="80"/>
      <c r="F80" s="19" t="s">
        <v>99</v>
      </c>
      <c r="G80" s="11"/>
      <c r="J80" s="61"/>
      <c r="K80" s="61"/>
      <c r="L80" s="61"/>
    </row>
    <row r="81" spans="1:12" ht="16.5" x14ac:dyDescent="0.3">
      <c r="A81" s="16">
        <f>0.61*0.45*C41</f>
        <v>404.88750000000005</v>
      </c>
      <c r="B81" s="80">
        <v>3.9</v>
      </c>
      <c r="C81" s="17">
        <f>+A81*B81</f>
        <v>1579.0612500000002</v>
      </c>
      <c r="D81" s="80">
        <v>295</v>
      </c>
      <c r="E81" s="80">
        <f>+C81+D81</f>
        <v>1874.0612500000002</v>
      </c>
      <c r="F81" s="88">
        <v>500</v>
      </c>
      <c r="G81" s="89" t="s">
        <v>98</v>
      </c>
      <c r="J81" s="61"/>
      <c r="K81" s="61"/>
      <c r="L81" s="61"/>
    </row>
    <row r="82" spans="1:12" ht="16.5" x14ac:dyDescent="0.3">
      <c r="A82" s="9"/>
      <c r="B82" s="10"/>
      <c r="C82" s="10"/>
      <c r="D82" s="10"/>
      <c r="E82" s="17"/>
      <c r="F82" s="80"/>
      <c r="G82" s="11"/>
      <c r="J82" s="61"/>
      <c r="K82" s="61"/>
      <c r="L82" s="61"/>
    </row>
    <row r="83" spans="1:12" ht="16.5" thickBot="1" x14ac:dyDescent="0.35">
      <c r="A83" s="23"/>
      <c r="B83" s="24"/>
      <c r="C83" s="24"/>
      <c r="D83" s="24"/>
      <c r="E83" s="24"/>
      <c r="F83" s="24"/>
      <c r="G83" s="25"/>
    </row>
  </sheetData>
  <pageMargins left="0.70866141732283472" right="0.70866141732283472" top="0.74803149606299213" bottom="0.74803149606299213" header="0.31496062992125984" footer="0.31496062992125984"/>
  <pageSetup scale="53" orientation="portrait" r:id="rId1"/>
  <headerFooter>
    <oddFooter>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09"/>
  <sheetViews>
    <sheetView topLeftCell="A57" zoomScale="80" zoomScaleNormal="80" workbookViewId="0">
      <selection activeCell="E68" sqref="E68"/>
    </sheetView>
  </sheetViews>
  <sheetFormatPr baseColWidth="10" defaultRowHeight="15.75" x14ac:dyDescent="0.3"/>
  <cols>
    <col min="1" max="1" width="11.42578125" style="1"/>
    <col min="2" max="2" width="13.42578125" style="1" bestFit="1" customWidth="1"/>
    <col min="3" max="3" width="11.5703125" style="1" bestFit="1" customWidth="1"/>
    <col min="4" max="4" width="9.7109375" style="1" customWidth="1"/>
    <col min="5" max="5" width="14.28515625" style="1" customWidth="1"/>
    <col min="6" max="6" width="12.5703125" style="1" customWidth="1"/>
    <col min="7" max="7" width="14.5703125" style="1" customWidth="1"/>
    <col min="8" max="8" width="10.42578125" style="1" customWidth="1"/>
    <col min="9" max="9" width="14.7109375" style="1" customWidth="1"/>
    <col min="10" max="10" width="11.42578125" style="1"/>
    <col min="11" max="11" width="15.85546875" style="1" customWidth="1"/>
    <col min="12" max="12" width="11.42578125" style="1"/>
    <col min="13" max="13" width="14.140625" customWidth="1"/>
    <col min="30" max="16384" width="11.42578125" style="1"/>
  </cols>
  <sheetData>
    <row r="1" spans="1:29" x14ac:dyDescent="0.3">
      <c r="K1"/>
      <c r="L1"/>
    </row>
    <row r="2" spans="1:29" x14ac:dyDescent="0.3">
      <c r="K2"/>
      <c r="L2"/>
    </row>
    <row r="3" spans="1:29" x14ac:dyDescent="0.3">
      <c r="K3"/>
      <c r="L3"/>
    </row>
    <row r="4" spans="1:29" x14ac:dyDescent="0.3">
      <c r="K4"/>
      <c r="L4"/>
    </row>
    <row r="5" spans="1:29" x14ac:dyDescent="0.3">
      <c r="A5" s="5"/>
      <c r="K5"/>
      <c r="L5"/>
    </row>
    <row r="6" spans="1:29" ht="18.75" x14ac:dyDescent="0.3">
      <c r="A6" s="2" t="s">
        <v>2</v>
      </c>
      <c r="E6" s="5" t="s">
        <v>3</v>
      </c>
      <c r="F6" s="1" t="s">
        <v>4</v>
      </c>
      <c r="K6"/>
      <c r="L6"/>
    </row>
    <row r="7" spans="1:29" x14ac:dyDescent="0.3">
      <c r="K7"/>
      <c r="L7"/>
    </row>
    <row r="8" spans="1:29" x14ac:dyDescent="0.3">
      <c r="K8"/>
      <c r="L8"/>
    </row>
    <row r="9" spans="1:29" s="5" customFormat="1" ht="15" x14ac:dyDescent="0.25">
      <c r="A9" s="5" t="s">
        <v>5</v>
      </c>
      <c r="C9" s="5" t="s">
        <v>112</v>
      </c>
      <c r="H9" s="5" t="s">
        <v>6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x14ac:dyDescent="0.3">
      <c r="K10"/>
      <c r="L10"/>
    </row>
    <row r="11" spans="1:29" ht="16.5" thickBot="1" x14ac:dyDescent="0.35">
      <c r="A11" s="5" t="s">
        <v>7</v>
      </c>
      <c r="C11" s="1" t="s">
        <v>85</v>
      </c>
      <c r="F11" s="5" t="s">
        <v>0</v>
      </c>
      <c r="K11"/>
      <c r="L11"/>
    </row>
    <row r="12" spans="1:29" x14ac:dyDescent="0.3">
      <c r="A12" s="5"/>
      <c r="F12" s="6"/>
      <c r="G12" s="7"/>
      <c r="H12" s="8"/>
      <c r="K12"/>
      <c r="L12"/>
    </row>
    <row r="13" spans="1:29" x14ac:dyDescent="0.3">
      <c r="A13" s="5" t="s">
        <v>8</v>
      </c>
      <c r="C13" s="1" t="s">
        <v>86</v>
      </c>
      <c r="F13" s="9"/>
      <c r="G13" s="10"/>
      <c r="H13" s="11"/>
      <c r="K13"/>
      <c r="L13"/>
    </row>
    <row r="14" spans="1:29" x14ac:dyDescent="0.3">
      <c r="A14" s="5"/>
      <c r="F14" s="9"/>
      <c r="G14" s="10"/>
      <c r="H14" s="11"/>
      <c r="K14"/>
      <c r="L14"/>
    </row>
    <row r="15" spans="1:29" x14ac:dyDescent="0.3">
      <c r="A15" s="5" t="s">
        <v>9</v>
      </c>
      <c r="C15" s="12" t="s">
        <v>107</v>
      </c>
      <c r="D15" s="13"/>
      <c r="E15" s="13"/>
      <c r="F15" s="14" t="s">
        <v>10</v>
      </c>
      <c r="G15" s="10"/>
      <c r="H15" s="11"/>
      <c r="K15"/>
      <c r="L15"/>
    </row>
    <row r="16" spans="1:29" x14ac:dyDescent="0.3">
      <c r="C16" s="15" t="s">
        <v>87</v>
      </c>
      <c r="D16" s="13"/>
      <c r="E16" s="13"/>
      <c r="F16" s="16">
        <v>61</v>
      </c>
      <c r="G16" s="17" t="s">
        <v>11</v>
      </c>
      <c r="H16" s="18">
        <v>45</v>
      </c>
      <c r="K16"/>
      <c r="L16"/>
    </row>
    <row r="17" spans="1:12" x14ac:dyDescent="0.3">
      <c r="C17" s="15" t="s">
        <v>108</v>
      </c>
      <c r="D17" s="13"/>
      <c r="E17" s="13"/>
      <c r="F17" s="85">
        <v>12</v>
      </c>
      <c r="G17" s="19" t="s">
        <v>94</v>
      </c>
      <c r="H17" s="11"/>
      <c r="K17"/>
      <c r="L17"/>
    </row>
    <row r="18" spans="1:12" x14ac:dyDescent="0.3">
      <c r="C18" s="15" t="s">
        <v>90</v>
      </c>
      <c r="D18" s="13"/>
      <c r="E18" s="13"/>
      <c r="F18" s="79">
        <f>+F16/F22</f>
        <v>5.083333333333333</v>
      </c>
      <c r="G18" s="80"/>
      <c r="H18" s="81">
        <f>+H16/H22</f>
        <v>3.75</v>
      </c>
      <c r="I18" s="82">
        <v>20</v>
      </c>
      <c r="K18"/>
      <c r="L18"/>
    </row>
    <row r="19" spans="1:12" x14ac:dyDescent="0.3">
      <c r="C19" s="22" t="s">
        <v>92</v>
      </c>
      <c r="D19" s="13"/>
      <c r="E19" s="13"/>
      <c r="F19" s="79">
        <f>+H16/F22</f>
        <v>3.75</v>
      </c>
      <c r="G19" s="80"/>
      <c r="H19" s="81">
        <f>+F16/H22</f>
        <v>5.083333333333333</v>
      </c>
      <c r="I19" s="82">
        <v>20</v>
      </c>
      <c r="K19"/>
      <c r="L19"/>
    </row>
    <row r="20" spans="1:12" x14ac:dyDescent="0.3">
      <c r="C20" s="22" t="s">
        <v>93</v>
      </c>
      <c r="D20" s="13"/>
      <c r="E20" s="13"/>
      <c r="F20" s="16">
        <v>10</v>
      </c>
      <c r="G20" s="17" t="s">
        <v>11</v>
      </c>
      <c r="H20" s="18">
        <v>10</v>
      </c>
      <c r="K20"/>
      <c r="L20"/>
    </row>
    <row r="21" spans="1:12" x14ac:dyDescent="0.3">
      <c r="C21" s="13"/>
      <c r="D21" s="13"/>
      <c r="E21" s="13"/>
      <c r="F21" s="85">
        <v>1</v>
      </c>
      <c r="G21" s="19" t="s">
        <v>12</v>
      </c>
      <c r="H21" s="11"/>
      <c r="K21"/>
      <c r="L21"/>
    </row>
    <row r="22" spans="1:12" ht="16.5" thickBot="1" x14ac:dyDescent="0.35">
      <c r="C22" s="13"/>
      <c r="D22" s="13"/>
      <c r="E22" s="13"/>
      <c r="F22" s="55">
        <f>1+F20+1</f>
        <v>12</v>
      </c>
      <c r="G22" s="83"/>
      <c r="H22" s="84">
        <f>1+H20+1</f>
        <v>12</v>
      </c>
      <c r="K22"/>
      <c r="L22"/>
    </row>
    <row r="23" spans="1:12" x14ac:dyDescent="0.3">
      <c r="A23" s="4" t="s">
        <v>14</v>
      </c>
      <c r="C23" s="26" t="s">
        <v>109</v>
      </c>
      <c r="D23" s="5" t="s">
        <v>15</v>
      </c>
      <c r="E23" s="27" t="s">
        <v>110</v>
      </c>
      <c r="F23" s="1" t="s">
        <v>111</v>
      </c>
      <c r="K23"/>
      <c r="L23"/>
    </row>
    <row r="24" spans="1:12" x14ac:dyDescent="0.3">
      <c r="K24"/>
      <c r="L24"/>
    </row>
    <row r="25" spans="1:12" x14ac:dyDescent="0.3">
      <c r="A25" s="4" t="s">
        <v>16</v>
      </c>
      <c r="C25" s="28">
        <v>61</v>
      </c>
      <c r="D25" s="27" t="s">
        <v>17</v>
      </c>
      <c r="E25" s="29">
        <v>90</v>
      </c>
      <c r="F25" s="30">
        <f>+C25</f>
        <v>61</v>
      </c>
      <c r="G25" s="31" t="s">
        <v>17</v>
      </c>
      <c r="H25" s="31">
        <f>+E25</f>
        <v>90</v>
      </c>
      <c r="K25"/>
      <c r="L25"/>
    </row>
    <row r="26" spans="1:12" x14ac:dyDescent="0.3">
      <c r="A26" s="4" t="s">
        <v>18</v>
      </c>
      <c r="B26" s="3"/>
      <c r="C26" s="32">
        <f>+F16</f>
        <v>61</v>
      </c>
      <c r="D26" s="33" t="s">
        <v>17</v>
      </c>
      <c r="E26" s="32">
        <f>+H16</f>
        <v>45</v>
      </c>
      <c r="F26" s="34">
        <f>+E26</f>
        <v>45</v>
      </c>
      <c r="G26" s="34" t="s">
        <v>17</v>
      </c>
      <c r="H26" s="34">
        <f>+C26</f>
        <v>61</v>
      </c>
      <c r="I26" s="35"/>
      <c r="J26" s="35"/>
      <c r="K26"/>
      <c r="L26"/>
    </row>
    <row r="27" spans="1:12" ht="16.5" thickBot="1" x14ac:dyDescent="0.35">
      <c r="A27" s="3" t="s">
        <v>20</v>
      </c>
      <c r="B27" s="36"/>
      <c r="C27" s="37">
        <f>+C25/C26</f>
        <v>1</v>
      </c>
      <c r="D27" s="38"/>
      <c r="E27" s="37">
        <f>+E25/E26</f>
        <v>2</v>
      </c>
      <c r="F27" s="37">
        <f>+F25/F26</f>
        <v>1.3555555555555556</v>
      </c>
      <c r="G27" s="38"/>
      <c r="H27" s="37">
        <f>+H25/H26</f>
        <v>1.4754098360655739</v>
      </c>
      <c r="I27" s="35"/>
      <c r="J27" s="35"/>
      <c r="K27"/>
      <c r="L27"/>
    </row>
    <row r="28" spans="1:12" ht="16.5" thickBot="1" x14ac:dyDescent="0.35">
      <c r="A28" s="3" t="s">
        <v>21</v>
      </c>
      <c r="B28" s="39"/>
      <c r="C28" s="40"/>
      <c r="D28" s="41">
        <v>2</v>
      </c>
      <c r="E28" s="42"/>
      <c r="F28" s="43"/>
      <c r="G28" s="44">
        <v>1</v>
      </c>
      <c r="H28" s="45" t="s">
        <v>22</v>
      </c>
      <c r="K28"/>
      <c r="L28"/>
    </row>
    <row r="29" spans="1:12" x14ac:dyDescent="0.3">
      <c r="A29" s="3"/>
      <c r="B29" s="46"/>
      <c r="C29" s="35"/>
      <c r="G29" s="20"/>
      <c r="H29" s="35"/>
      <c r="K29"/>
      <c r="L29"/>
    </row>
    <row r="30" spans="1:12" x14ac:dyDescent="0.3">
      <c r="A30" s="30" t="s">
        <v>25</v>
      </c>
      <c r="B30" s="30" t="s">
        <v>26</v>
      </c>
      <c r="D30" s="20" t="s">
        <v>27</v>
      </c>
      <c r="E30" s="47">
        <v>3.1760000000000002</v>
      </c>
      <c r="G30" s="1" t="s">
        <v>28</v>
      </c>
      <c r="H30" s="48">
        <v>0.5</v>
      </c>
      <c r="K30"/>
      <c r="L30"/>
    </row>
    <row r="31" spans="1:12" x14ac:dyDescent="0.3">
      <c r="A31" s="3"/>
      <c r="B31" s="3"/>
      <c r="C31" s="3"/>
      <c r="D31" s="49" t="s">
        <v>29</v>
      </c>
      <c r="E31" s="47">
        <f>+H30*E30</f>
        <v>1.5880000000000001</v>
      </c>
      <c r="F31"/>
      <c r="G31"/>
      <c r="H31" s="48"/>
      <c r="I31" s="35"/>
      <c r="J31" s="35"/>
      <c r="K31"/>
      <c r="L31"/>
    </row>
    <row r="32" spans="1:12" x14ac:dyDescent="0.3">
      <c r="D32" s="49" t="s">
        <v>30</v>
      </c>
      <c r="E32" s="50">
        <f>+E30-E31</f>
        <v>1.5880000000000001</v>
      </c>
      <c r="I32" s="35"/>
      <c r="J32" s="35"/>
      <c r="K32"/>
      <c r="L32"/>
    </row>
    <row r="33" spans="1:12" x14ac:dyDescent="0.3">
      <c r="E33" s="46" t="s">
        <v>31</v>
      </c>
      <c r="F33" s="46" t="s">
        <v>32</v>
      </c>
      <c r="G33" s="46" t="s">
        <v>32</v>
      </c>
      <c r="H33" s="46" t="s">
        <v>32</v>
      </c>
      <c r="I33" s="35"/>
      <c r="J33" s="35"/>
      <c r="K33"/>
      <c r="L33"/>
    </row>
    <row r="34" spans="1:12" x14ac:dyDescent="0.3">
      <c r="D34" s="20" t="s">
        <v>33</v>
      </c>
      <c r="E34" s="51">
        <f>+E32</f>
        <v>1.5880000000000001</v>
      </c>
      <c r="F34" s="51">
        <v>0</v>
      </c>
      <c r="G34" s="51">
        <v>0</v>
      </c>
      <c r="H34" s="51">
        <v>0</v>
      </c>
      <c r="K34"/>
      <c r="L34"/>
    </row>
    <row r="35" spans="1:12" x14ac:dyDescent="0.3">
      <c r="D35" s="20" t="s">
        <v>34</v>
      </c>
      <c r="E35" s="51">
        <f>+E34*1.1</f>
        <v>1.7468000000000001</v>
      </c>
      <c r="F35" s="51">
        <v>0</v>
      </c>
      <c r="G35" s="51">
        <v>0</v>
      </c>
      <c r="H35" s="51">
        <v>0</v>
      </c>
      <c r="K35"/>
      <c r="L35"/>
    </row>
    <row r="36" spans="1:12" ht="16.5" thickBot="1" x14ac:dyDescent="0.35">
      <c r="A36" s="3"/>
      <c r="G36" s="20"/>
      <c r="K36"/>
      <c r="L36"/>
    </row>
    <row r="37" spans="1:12" x14ac:dyDescent="0.3">
      <c r="A37" s="3"/>
      <c r="B37" s="46"/>
      <c r="C37" s="35"/>
      <c r="E37" s="6" t="s">
        <v>35</v>
      </c>
      <c r="F37" s="7" t="s">
        <v>36</v>
      </c>
      <c r="G37" s="7"/>
      <c r="H37" s="8"/>
      <c r="K37"/>
      <c r="L37"/>
    </row>
    <row r="38" spans="1:12" ht="16.5" thickBot="1" x14ac:dyDescent="0.35">
      <c r="A38" s="4" t="s">
        <v>37</v>
      </c>
      <c r="C38" s="52">
        <v>2</v>
      </c>
      <c r="D38" s="53" t="s">
        <v>38</v>
      </c>
      <c r="E38" s="23"/>
      <c r="F38" s="24" t="s">
        <v>39</v>
      </c>
      <c r="G38" s="24"/>
      <c r="H38" s="25"/>
      <c r="K38"/>
      <c r="L38"/>
    </row>
    <row r="39" spans="1:12" x14ac:dyDescent="0.3">
      <c r="A39" s="4"/>
      <c r="C39" s="46"/>
      <c r="D39" s="1" t="s">
        <v>40</v>
      </c>
      <c r="E39" s="3"/>
      <c r="F39" s="3"/>
      <c r="K39"/>
      <c r="L39"/>
    </row>
    <row r="40" spans="1:12" x14ac:dyDescent="0.3">
      <c r="A40" s="4" t="s">
        <v>41</v>
      </c>
      <c r="B40" s="5"/>
      <c r="C40" s="54">
        <f>+B48/F17</f>
        <v>975</v>
      </c>
      <c r="D40" s="29">
        <v>500</v>
      </c>
      <c r="F40" s="67" t="s">
        <v>46</v>
      </c>
      <c r="G40" s="54">
        <f>+C40/1000</f>
        <v>0.97499999999999998</v>
      </c>
      <c r="H40" s="3"/>
      <c r="K40"/>
      <c r="L40"/>
    </row>
    <row r="41" spans="1:12" x14ac:dyDescent="0.3">
      <c r="A41" s="4" t="s">
        <v>42</v>
      </c>
      <c r="C41" s="39">
        <f>+C40+D40</f>
        <v>1475</v>
      </c>
      <c r="F41" s="49" t="s">
        <v>47</v>
      </c>
      <c r="G41" s="52">
        <f>+C41</f>
        <v>1475</v>
      </c>
      <c r="H41" s="3"/>
      <c r="K41"/>
      <c r="L41"/>
    </row>
    <row r="42" spans="1:12" x14ac:dyDescent="0.3">
      <c r="A42" s="4" t="s">
        <v>43</v>
      </c>
      <c r="C42" s="39">
        <f>+C41/C38</f>
        <v>737.5</v>
      </c>
      <c r="F42" s="49" t="s">
        <v>44</v>
      </c>
      <c r="G42" s="28"/>
      <c r="H42" s="3"/>
      <c r="K42"/>
      <c r="L42"/>
    </row>
    <row r="43" spans="1:12" x14ac:dyDescent="0.3">
      <c r="A43" s="4" t="s">
        <v>45</v>
      </c>
      <c r="C43" s="46">
        <f>+(C42*C38)*F17</f>
        <v>17700</v>
      </c>
      <c r="H43" s="3"/>
      <c r="K43"/>
      <c r="L43"/>
    </row>
    <row r="44" spans="1:12" x14ac:dyDescent="0.3">
      <c r="A44" s="4"/>
      <c r="C44" s="56"/>
      <c r="H44" s="3"/>
      <c r="K44"/>
      <c r="L44"/>
    </row>
    <row r="45" spans="1:12" x14ac:dyDescent="0.3">
      <c r="A45" s="4"/>
      <c r="C45" s="46"/>
      <c r="E45" s="49"/>
      <c r="F45" s="49"/>
      <c r="G45" s="35"/>
      <c r="I45" s="3"/>
      <c r="J45" s="3"/>
      <c r="K45"/>
      <c r="L45"/>
    </row>
    <row r="46" spans="1:12" x14ac:dyDescent="0.3">
      <c r="A46" s="4" t="s">
        <v>48</v>
      </c>
      <c r="C46" s="30">
        <f>+C42*C38</f>
        <v>1475</v>
      </c>
      <c r="F46" s="49"/>
      <c r="G46" s="35"/>
      <c r="H46" s="3"/>
    </row>
    <row r="47" spans="1:12" x14ac:dyDescent="0.3">
      <c r="A47" s="3"/>
      <c r="B47" s="3"/>
      <c r="C47" s="3"/>
      <c r="D47" s="3"/>
      <c r="E47" s="3"/>
      <c r="H47" s="3"/>
    </row>
    <row r="48" spans="1:12" x14ac:dyDescent="0.3">
      <c r="A48" s="4" t="s">
        <v>49</v>
      </c>
      <c r="B48" s="46">
        <v>11700</v>
      </c>
      <c r="C48" s="46">
        <f>+B48/3</f>
        <v>3900</v>
      </c>
      <c r="D48" s="30" t="s">
        <v>50</v>
      </c>
      <c r="E48" s="30" t="s">
        <v>51</v>
      </c>
      <c r="F48" s="30" t="s">
        <v>52</v>
      </c>
      <c r="G48" s="30" t="s">
        <v>53</v>
      </c>
      <c r="H48" s="30" t="s">
        <v>54</v>
      </c>
    </row>
    <row r="49" spans="1:12" x14ac:dyDescent="0.3">
      <c r="A49" s="57" t="s">
        <v>56</v>
      </c>
      <c r="B49" s="58"/>
      <c r="C49" s="3"/>
      <c r="D49" s="46">
        <f>+D50+D51</f>
        <v>8</v>
      </c>
      <c r="E49" s="46">
        <v>1</v>
      </c>
      <c r="F49" s="46" t="s">
        <v>57</v>
      </c>
      <c r="G49" s="35">
        <v>295</v>
      </c>
      <c r="H49" s="35">
        <f>+(D49*E49)*G49</f>
        <v>2360</v>
      </c>
    </row>
    <row r="50" spans="1:12" x14ac:dyDescent="0.3">
      <c r="A50" s="58" t="s">
        <v>61</v>
      </c>
      <c r="B50" s="59">
        <f>+((E34*C42)*2)+G103</f>
        <v>13758.012500000001</v>
      </c>
      <c r="C50" s="3"/>
      <c r="D50" s="46">
        <v>4</v>
      </c>
      <c r="E50" s="46">
        <v>1</v>
      </c>
      <c r="F50" s="46" t="s">
        <v>62</v>
      </c>
      <c r="G50" s="35">
        <v>140</v>
      </c>
      <c r="H50" s="35">
        <f t="shared" ref="H50:H58" si="0">+(D50*E50)*G50</f>
        <v>560</v>
      </c>
    </row>
    <row r="51" spans="1:12" x14ac:dyDescent="0.3">
      <c r="A51" s="58" t="s">
        <v>13</v>
      </c>
      <c r="B51" s="59">
        <f>+H61</f>
        <v>12321.245000000003</v>
      </c>
      <c r="C51" s="3"/>
      <c r="D51" s="46">
        <v>4</v>
      </c>
      <c r="E51" s="46">
        <v>1</v>
      </c>
      <c r="F51" s="46" t="s">
        <v>62</v>
      </c>
      <c r="G51" s="35">
        <v>140</v>
      </c>
      <c r="H51" s="35">
        <f t="shared" si="0"/>
        <v>560</v>
      </c>
    </row>
    <row r="52" spans="1:12" x14ac:dyDescent="0.3">
      <c r="A52" s="58"/>
      <c r="B52" s="59"/>
      <c r="C52" s="3"/>
      <c r="D52" s="46">
        <v>1</v>
      </c>
      <c r="E52" s="46">
        <v>1</v>
      </c>
      <c r="F52" s="46" t="s">
        <v>23</v>
      </c>
      <c r="G52" s="35">
        <v>295</v>
      </c>
      <c r="H52" s="35">
        <f>+(D52*E52)*G52</f>
        <v>295</v>
      </c>
      <c r="J52" s="35"/>
    </row>
    <row r="53" spans="1:12" ht="16.5" x14ac:dyDescent="0.3">
      <c r="A53" s="58" t="s">
        <v>82</v>
      </c>
      <c r="B53" s="59">
        <f>+((F16*H16)*0.14)</f>
        <v>384.3</v>
      </c>
      <c r="C53" s="3"/>
      <c r="D53" s="46">
        <v>1</v>
      </c>
      <c r="E53" s="46">
        <v>4</v>
      </c>
      <c r="F53" s="46" t="s">
        <v>24</v>
      </c>
      <c r="G53" s="35">
        <v>135</v>
      </c>
      <c r="H53" s="35">
        <f>+(D53*E53)*G53</f>
        <v>540</v>
      </c>
      <c r="I53" s="61"/>
      <c r="J53" s="61"/>
    </row>
    <row r="54" spans="1:12" x14ac:dyDescent="0.3">
      <c r="A54" s="62" t="s">
        <v>64</v>
      </c>
      <c r="B54" s="59">
        <v>300</v>
      </c>
      <c r="C54" s="3"/>
      <c r="D54" s="46">
        <v>0</v>
      </c>
      <c r="E54" s="46">
        <v>0</v>
      </c>
      <c r="F54" s="46" t="s">
        <v>83</v>
      </c>
      <c r="G54" s="35">
        <v>150</v>
      </c>
      <c r="H54" s="35">
        <f>+(D54*E54)*G54</f>
        <v>0</v>
      </c>
    </row>
    <row r="55" spans="1:12" x14ac:dyDescent="0.3">
      <c r="A55" s="62" t="s">
        <v>101</v>
      </c>
      <c r="B55" s="59">
        <v>600</v>
      </c>
      <c r="D55" s="46">
        <v>0</v>
      </c>
      <c r="E55" s="46">
        <v>0</v>
      </c>
      <c r="F55" s="46" t="s">
        <v>84</v>
      </c>
      <c r="G55" s="35">
        <v>80</v>
      </c>
      <c r="H55" s="35">
        <f>+(D55*E55)*G55</f>
        <v>0</v>
      </c>
      <c r="I55" s="63"/>
    </row>
    <row r="56" spans="1:12" x14ac:dyDescent="0.3">
      <c r="A56" s="62" t="s">
        <v>66</v>
      </c>
      <c r="B56" s="59">
        <v>250</v>
      </c>
      <c r="D56" s="46">
        <v>1</v>
      </c>
      <c r="E56" s="46">
        <v>1</v>
      </c>
      <c r="F56" s="46" t="s">
        <v>65</v>
      </c>
      <c r="G56" s="35">
        <v>1100</v>
      </c>
      <c r="H56" s="35">
        <f>+(D56*E56)*G56</f>
        <v>1100</v>
      </c>
      <c r="I56" s="63">
        <f>+(B72/100)*2</f>
        <v>802.56746250000015</v>
      </c>
    </row>
    <row r="57" spans="1:12" x14ac:dyDescent="0.3">
      <c r="A57" s="62" t="s">
        <v>67</v>
      </c>
      <c r="B57" s="59">
        <v>200</v>
      </c>
      <c r="D57" s="46">
        <v>2</v>
      </c>
      <c r="E57" s="46">
        <v>1</v>
      </c>
      <c r="F57" s="46" t="s">
        <v>100</v>
      </c>
      <c r="G57" s="35">
        <f>+'Posavasos Sulfatada 12 pto'!E81</f>
        <v>1874.0612500000002</v>
      </c>
      <c r="H57" s="35">
        <f t="shared" si="0"/>
        <v>3748.1225000000004</v>
      </c>
      <c r="K57"/>
      <c r="L57"/>
    </row>
    <row r="58" spans="1:12" x14ac:dyDescent="0.3">
      <c r="A58" s="57" t="s">
        <v>68</v>
      </c>
      <c r="B58" s="64">
        <f>SUM(B50:B57)</f>
        <v>27813.557500000003</v>
      </c>
      <c r="C58" s="3"/>
      <c r="D58" s="46">
        <v>2</v>
      </c>
      <c r="E58" s="46">
        <v>1</v>
      </c>
      <c r="F58" s="3" t="s">
        <v>69</v>
      </c>
      <c r="G58" s="35">
        <f>+E78</f>
        <v>1579.0612500000002</v>
      </c>
      <c r="H58" s="35">
        <f t="shared" si="0"/>
        <v>3158.1225000000004</v>
      </c>
      <c r="K58"/>
      <c r="L58"/>
    </row>
    <row r="59" spans="1:12" x14ac:dyDescent="0.3">
      <c r="A59" s="65"/>
      <c r="B59" s="66"/>
      <c r="C59" s="3"/>
      <c r="D59" s="46"/>
      <c r="E59" s="46"/>
      <c r="F59" s="3"/>
      <c r="G59" s="3"/>
      <c r="H59" s="35">
        <f>+G59*E59</f>
        <v>0</v>
      </c>
      <c r="K59"/>
      <c r="L59"/>
    </row>
    <row r="60" spans="1:12" x14ac:dyDescent="0.3">
      <c r="A60" s="65"/>
      <c r="B60" s="37">
        <f>+B58/B48</f>
        <v>2.3772271367521371</v>
      </c>
      <c r="C60" s="4" t="s">
        <v>70</v>
      </c>
      <c r="D60" s="3"/>
      <c r="E60" s="3"/>
      <c r="F60" s="3"/>
      <c r="G60" s="3"/>
      <c r="K60"/>
      <c r="L60"/>
    </row>
    <row r="61" spans="1:12" x14ac:dyDescent="0.3">
      <c r="D61" s="3"/>
      <c r="E61" s="3"/>
      <c r="F61" s="3"/>
      <c r="G61" s="67" t="s">
        <v>71</v>
      </c>
      <c r="H61" s="35">
        <f>SUM(H49:H60)</f>
        <v>12321.245000000003</v>
      </c>
      <c r="K61"/>
      <c r="L61"/>
    </row>
    <row r="62" spans="1:12" x14ac:dyDescent="0.3">
      <c r="A62" s="4" t="s">
        <v>73</v>
      </c>
      <c r="B62" s="3"/>
      <c r="C62" s="3"/>
      <c r="E62" s="37"/>
      <c r="G62" s="1" t="s">
        <v>72</v>
      </c>
      <c r="H62" s="68">
        <v>1.65</v>
      </c>
      <c r="K62"/>
      <c r="L62"/>
    </row>
    <row r="63" spans="1:12" x14ac:dyDescent="0.3">
      <c r="A63" s="3"/>
      <c r="B63" s="4" t="s">
        <v>75</v>
      </c>
      <c r="C63" s="30" t="s">
        <v>76</v>
      </c>
      <c r="D63" s="3"/>
      <c r="E63" s="3"/>
      <c r="G63" s="5" t="s">
        <v>74</v>
      </c>
      <c r="H63" s="69">
        <v>1.75</v>
      </c>
      <c r="K63"/>
      <c r="L63"/>
    </row>
    <row r="64" spans="1:12" x14ac:dyDescent="0.3">
      <c r="A64" s="57" t="s">
        <v>19</v>
      </c>
      <c r="B64" s="58"/>
      <c r="C64" s="3"/>
      <c r="D64" s="3"/>
      <c r="E64" s="3"/>
      <c r="F64" s="3"/>
      <c r="G64" s="1" t="s">
        <v>74</v>
      </c>
      <c r="H64" s="68">
        <v>2</v>
      </c>
      <c r="K64"/>
      <c r="L64"/>
    </row>
    <row r="65" spans="1:12" x14ac:dyDescent="0.3">
      <c r="A65" s="58" t="s">
        <v>61</v>
      </c>
      <c r="B65" s="59">
        <f>+((E35*C42)*2)+G104</f>
        <v>15704.599375</v>
      </c>
      <c r="C65" s="63"/>
      <c r="F65" s="3"/>
      <c r="G65" s="5" t="s">
        <v>77</v>
      </c>
      <c r="H65" s="68">
        <v>2.5</v>
      </c>
      <c r="K65"/>
      <c r="L65"/>
    </row>
    <row r="66" spans="1:12" x14ac:dyDescent="0.3">
      <c r="A66" s="58" t="s">
        <v>13</v>
      </c>
      <c r="B66" s="59">
        <f>+H61*H63</f>
        <v>21562.178750000006</v>
      </c>
      <c r="C66" s="63"/>
      <c r="K66"/>
      <c r="L66"/>
    </row>
    <row r="67" spans="1:12" x14ac:dyDescent="0.3">
      <c r="A67" s="58" t="str">
        <f>+A53</f>
        <v>Prueba de Color</v>
      </c>
      <c r="B67" s="59">
        <f>+B53*H62</f>
        <v>634.09500000000003</v>
      </c>
      <c r="C67" s="63"/>
      <c r="K67"/>
      <c r="L67"/>
    </row>
    <row r="68" spans="1:12" x14ac:dyDescent="0.3">
      <c r="A68" s="58" t="str">
        <f>+A54</f>
        <v>Dummy</v>
      </c>
      <c r="B68" s="59">
        <f>+B54*H62</f>
        <v>495</v>
      </c>
      <c r="C68" s="63"/>
      <c r="G68" s="70" t="s">
        <v>78</v>
      </c>
      <c r="H68" s="37">
        <f>+B60</f>
        <v>2.3772271367521371</v>
      </c>
      <c r="I68" s="21">
        <f>+H68*B48</f>
        <v>27813.557500000006</v>
      </c>
      <c r="K68"/>
      <c r="L68"/>
    </row>
    <row r="69" spans="1:12" x14ac:dyDescent="0.3">
      <c r="A69" s="58" t="str">
        <f>+A55</f>
        <v>Tabla Suaje</v>
      </c>
      <c r="B69" s="59">
        <f>+B55*H62</f>
        <v>990</v>
      </c>
      <c r="C69" s="63"/>
      <c r="G69" s="70" t="s">
        <v>79</v>
      </c>
      <c r="H69" s="37">
        <f>+C72</f>
        <v>3.4297754807692313</v>
      </c>
      <c r="I69" s="21">
        <f>+H69*B48</f>
        <v>40128.373125000006</v>
      </c>
      <c r="J69" s="21"/>
      <c r="K69"/>
      <c r="L69"/>
    </row>
    <row r="70" spans="1:12" x14ac:dyDescent="0.3">
      <c r="A70" s="58" t="str">
        <f>+A56</f>
        <v>Empaque</v>
      </c>
      <c r="B70" s="59">
        <f>+B56*H62</f>
        <v>412.5</v>
      </c>
      <c r="C70" s="71"/>
      <c r="G70" s="72" t="s">
        <v>80</v>
      </c>
      <c r="H70" s="73">
        <f>+H69-H68</f>
        <v>1.0525483440170942</v>
      </c>
      <c r="I70" s="21">
        <f>+H70*B48</f>
        <v>12314.815625000001</v>
      </c>
      <c r="J70" s="21"/>
      <c r="K70"/>
      <c r="L70"/>
    </row>
    <row r="71" spans="1:12" x14ac:dyDescent="0.3">
      <c r="A71" s="58" t="str">
        <f>+A57</f>
        <v>Mensajeria</v>
      </c>
      <c r="B71" s="59">
        <f>+B57*H62</f>
        <v>330</v>
      </c>
      <c r="C71" s="71"/>
      <c r="G71" s="74"/>
      <c r="H71" s="75" t="s">
        <v>81</v>
      </c>
      <c r="I71" s="76">
        <f>+(B72/100)*2.5</f>
        <v>1003.2093281250002</v>
      </c>
      <c r="J71" s="77"/>
      <c r="K71"/>
      <c r="L71"/>
    </row>
    <row r="72" spans="1:12" x14ac:dyDescent="0.3">
      <c r="A72" s="57" t="s">
        <v>68</v>
      </c>
      <c r="B72" s="64">
        <f>SUM(B64:B71)</f>
        <v>40128.373125000006</v>
      </c>
      <c r="C72" s="73">
        <f>+B72/B48</f>
        <v>3.4297754807692313</v>
      </c>
      <c r="D72" s="5"/>
      <c r="F72" s="21"/>
    </row>
    <row r="73" spans="1:12" customFormat="1" ht="15" x14ac:dyDescent="0.25"/>
    <row r="74" spans="1:12" customFormat="1" x14ac:dyDescent="0.3">
      <c r="A74" s="1"/>
      <c r="B74" s="78"/>
      <c r="C74" s="37"/>
      <c r="D74" s="30"/>
      <c r="E74" s="30"/>
      <c r="F74" s="37"/>
      <c r="G74" s="1"/>
      <c r="H74" s="1"/>
      <c r="I74" s="1"/>
      <c r="J74" s="1"/>
      <c r="K74" s="1"/>
      <c r="L74" s="1"/>
    </row>
    <row r="75" spans="1:12" ht="17.25" thickBot="1" x14ac:dyDescent="0.35">
      <c r="A75" s="5" t="s">
        <v>1</v>
      </c>
      <c r="J75" s="61"/>
      <c r="K75" s="61"/>
      <c r="L75" s="61"/>
    </row>
    <row r="76" spans="1:12" ht="16.5" x14ac:dyDescent="0.3">
      <c r="A76" s="6" t="s">
        <v>55</v>
      </c>
      <c r="B76" s="7"/>
      <c r="C76" s="7"/>
      <c r="D76" s="7"/>
      <c r="E76" s="7"/>
      <c r="F76" s="7"/>
      <c r="G76" s="8"/>
      <c r="J76" s="61"/>
      <c r="K76" s="61"/>
      <c r="L76" s="61"/>
    </row>
    <row r="77" spans="1:12" ht="16.5" x14ac:dyDescent="0.3">
      <c r="A77" s="16">
        <f>+F16</f>
        <v>61</v>
      </c>
      <c r="B77" s="17">
        <f>+H16</f>
        <v>45</v>
      </c>
      <c r="C77" s="10" t="s">
        <v>58</v>
      </c>
      <c r="D77" s="17" t="s">
        <v>59</v>
      </c>
      <c r="E77" s="10" t="s">
        <v>60</v>
      </c>
      <c r="F77" s="19" t="s">
        <v>63</v>
      </c>
      <c r="G77" s="11"/>
      <c r="J77" s="61"/>
      <c r="K77" s="61"/>
      <c r="L77" s="61"/>
    </row>
    <row r="78" spans="1:12" ht="16.5" x14ac:dyDescent="0.3">
      <c r="A78" s="87">
        <f>0.61*0.45*C41</f>
        <v>404.88750000000005</v>
      </c>
      <c r="B78" s="80">
        <v>3.9</v>
      </c>
      <c r="C78" s="86">
        <f>+A78*B78</f>
        <v>1579.0612500000002</v>
      </c>
      <c r="D78" s="80">
        <v>0</v>
      </c>
      <c r="E78" s="60">
        <f>+C78+D78</f>
        <v>1579.0612500000002</v>
      </c>
      <c r="F78" s="88">
        <v>500</v>
      </c>
      <c r="G78" s="89" t="s">
        <v>98</v>
      </c>
      <c r="J78" s="61"/>
      <c r="K78" s="61"/>
      <c r="L78" s="61"/>
    </row>
    <row r="79" spans="1:12" ht="16.5" x14ac:dyDescent="0.3">
      <c r="A79" s="9"/>
      <c r="B79" s="19"/>
      <c r="C79" s="10"/>
      <c r="D79" s="17"/>
      <c r="E79" s="80"/>
      <c r="F79" s="10"/>
      <c r="G79" s="11"/>
      <c r="J79" s="61"/>
      <c r="K79" s="61"/>
      <c r="L79" s="61"/>
    </row>
    <row r="80" spans="1:12" ht="16.5" x14ac:dyDescent="0.3">
      <c r="A80" s="16">
        <f>+A77</f>
        <v>61</v>
      </c>
      <c r="B80" s="80">
        <f>+B77</f>
        <v>45</v>
      </c>
      <c r="C80" s="17"/>
      <c r="D80" s="80"/>
      <c r="E80" s="80"/>
      <c r="F80" s="19" t="s">
        <v>99</v>
      </c>
      <c r="G80" s="11"/>
      <c r="J80" s="61"/>
      <c r="K80" s="61"/>
      <c r="L80" s="61"/>
    </row>
    <row r="81" spans="1:12" ht="16.5" x14ac:dyDescent="0.3">
      <c r="A81" s="16">
        <f>0.61*0.45*C41</f>
        <v>404.88750000000005</v>
      </c>
      <c r="B81" s="80">
        <v>3.9</v>
      </c>
      <c r="C81" s="17">
        <f>+A81*B81</f>
        <v>1579.0612500000002</v>
      </c>
      <c r="D81" s="80">
        <v>295</v>
      </c>
      <c r="E81" s="80">
        <f>+C81+D81</f>
        <v>1874.0612500000002</v>
      </c>
      <c r="F81" s="88">
        <v>500</v>
      </c>
      <c r="G81" s="89" t="s">
        <v>98</v>
      </c>
      <c r="J81" s="61"/>
      <c r="K81" s="61"/>
      <c r="L81" s="61"/>
    </row>
    <row r="82" spans="1:12" ht="16.5" x14ac:dyDescent="0.3">
      <c r="A82" s="9"/>
      <c r="B82" s="10"/>
      <c r="C82" s="10"/>
      <c r="D82" s="10"/>
      <c r="E82" s="17"/>
      <c r="F82" s="80"/>
      <c r="G82" s="11"/>
      <c r="J82" s="61"/>
      <c r="K82" s="61"/>
      <c r="L82" s="61"/>
    </row>
    <row r="83" spans="1:12" ht="16.5" thickBot="1" x14ac:dyDescent="0.35">
      <c r="A83" s="23"/>
      <c r="B83" s="24"/>
      <c r="C83" s="24"/>
      <c r="D83" s="24"/>
      <c r="E83" s="24"/>
      <c r="F83" s="24"/>
      <c r="G83" s="25"/>
    </row>
    <row r="86" spans="1:12" customFormat="1" ht="16.5" x14ac:dyDescent="0.3">
      <c r="A86" s="4" t="s">
        <v>14</v>
      </c>
      <c r="B86" s="1"/>
      <c r="C86" s="26" t="s">
        <v>102</v>
      </c>
      <c r="D86" s="5" t="s">
        <v>15</v>
      </c>
      <c r="E86" s="27" t="s">
        <v>103</v>
      </c>
      <c r="F86" s="1" t="s">
        <v>104</v>
      </c>
      <c r="G86" s="1"/>
      <c r="H86" s="1"/>
      <c r="I86" s="1"/>
      <c r="J86" s="61"/>
      <c r="K86" s="61"/>
      <c r="L86" s="61"/>
    </row>
    <row r="87" spans="1:12" customFormat="1" ht="16.5" x14ac:dyDescent="0.3">
      <c r="A87" s="1"/>
      <c r="B87" s="1"/>
      <c r="C87" s="1"/>
      <c r="D87" s="1"/>
      <c r="E87" s="1"/>
      <c r="F87" s="1"/>
      <c r="G87" s="1"/>
      <c r="H87" s="1"/>
      <c r="I87" s="1"/>
      <c r="J87" s="61"/>
      <c r="K87" s="61"/>
      <c r="L87" s="61"/>
    </row>
    <row r="88" spans="1:12" customFormat="1" ht="16.5" x14ac:dyDescent="0.3">
      <c r="A88" s="4" t="s">
        <v>16</v>
      </c>
      <c r="B88" s="1"/>
      <c r="C88" s="28">
        <v>90</v>
      </c>
      <c r="D88" s="27" t="s">
        <v>17</v>
      </c>
      <c r="E88" s="29">
        <v>130</v>
      </c>
      <c r="F88" s="30">
        <f>+C88</f>
        <v>90</v>
      </c>
      <c r="G88" s="31" t="s">
        <v>17</v>
      </c>
      <c r="H88" s="31">
        <f>+E88</f>
        <v>130</v>
      </c>
      <c r="I88" s="1"/>
      <c r="J88" s="61"/>
      <c r="K88" s="61"/>
      <c r="L88" s="61"/>
    </row>
    <row r="89" spans="1:12" customFormat="1" ht="16.5" x14ac:dyDescent="0.3">
      <c r="A89" s="4" t="s">
        <v>18</v>
      </c>
      <c r="B89" s="3"/>
      <c r="C89" s="32">
        <f>+F16</f>
        <v>61</v>
      </c>
      <c r="D89" s="33" t="s">
        <v>17</v>
      </c>
      <c r="E89" s="32">
        <f>+H16</f>
        <v>45</v>
      </c>
      <c r="F89" s="34">
        <f>+E89</f>
        <v>45</v>
      </c>
      <c r="G89" s="34" t="s">
        <v>17</v>
      </c>
      <c r="H89" s="34">
        <f>+C89</f>
        <v>61</v>
      </c>
      <c r="I89" s="1"/>
      <c r="J89" s="61"/>
      <c r="K89" s="61"/>
      <c r="L89" s="61"/>
    </row>
    <row r="90" spans="1:12" customFormat="1" ht="17.25" thickBot="1" x14ac:dyDescent="0.35">
      <c r="A90" s="3" t="s">
        <v>20</v>
      </c>
      <c r="B90" s="36"/>
      <c r="C90" s="37">
        <f>+C88/C89</f>
        <v>1.4754098360655739</v>
      </c>
      <c r="D90" s="38"/>
      <c r="E90" s="37">
        <f>+E88/E89</f>
        <v>2.8888888888888888</v>
      </c>
      <c r="F90" s="37">
        <f>+F88/F89</f>
        <v>2</v>
      </c>
      <c r="G90" s="38"/>
      <c r="H90" s="37">
        <f>+H88/H89</f>
        <v>2.1311475409836067</v>
      </c>
      <c r="I90" s="1"/>
      <c r="J90" s="61"/>
      <c r="K90" s="61"/>
      <c r="L90" s="61"/>
    </row>
    <row r="91" spans="1:12" customFormat="1" ht="17.25" thickBot="1" x14ac:dyDescent="0.35">
      <c r="A91" s="3" t="s">
        <v>21</v>
      </c>
      <c r="B91" s="39"/>
      <c r="C91" s="40"/>
      <c r="D91" s="41">
        <v>2</v>
      </c>
      <c r="E91" s="42"/>
      <c r="F91" s="43"/>
      <c r="G91" s="44">
        <v>4</v>
      </c>
      <c r="H91" s="45" t="s">
        <v>22</v>
      </c>
      <c r="I91" s="1"/>
      <c r="J91" s="61"/>
      <c r="K91" s="61"/>
      <c r="L91" s="61"/>
    </row>
    <row r="92" spans="1:12" customFormat="1" ht="16.5" x14ac:dyDescent="0.3">
      <c r="A92" s="3"/>
      <c r="B92" s="46"/>
      <c r="C92" s="35"/>
      <c r="D92" s="1"/>
      <c r="E92" s="1"/>
      <c r="F92" s="1"/>
      <c r="G92" s="20"/>
      <c r="H92" s="35"/>
      <c r="I92" s="1"/>
      <c r="J92" s="61"/>
      <c r="K92" s="61"/>
      <c r="L92" s="61"/>
    </row>
    <row r="93" spans="1:12" customFormat="1" ht="16.5" x14ac:dyDescent="0.3">
      <c r="A93" s="30" t="s">
        <v>25</v>
      </c>
      <c r="B93" s="30" t="s">
        <v>26</v>
      </c>
      <c r="C93" s="1"/>
      <c r="D93" s="20" t="s">
        <v>27</v>
      </c>
      <c r="E93" s="47">
        <v>38.862000000000002</v>
      </c>
      <c r="F93" s="1"/>
      <c r="G93" s="1" t="s">
        <v>28</v>
      </c>
      <c r="H93" s="48">
        <v>0</v>
      </c>
      <c r="I93" s="1"/>
      <c r="J93" s="61"/>
      <c r="K93" s="61"/>
      <c r="L93" s="61"/>
    </row>
    <row r="94" spans="1:12" customFormat="1" x14ac:dyDescent="0.3">
      <c r="A94" s="3"/>
      <c r="B94" s="3"/>
      <c r="C94" s="3"/>
      <c r="D94" s="49" t="s">
        <v>29</v>
      </c>
      <c r="E94" s="47">
        <f>+H93*E93</f>
        <v>0</v>
      </c>
      <c r="F94" s="1"/>
      <c r="H94" s="48"/>
      <c r="I94" s="1"/>
      <c r="J94" s="1"/>
      <c r="K94" s="1"/>
      <c r="L94" s="1"/>
    </row>
    <row r="95" spans="1:12" customFormat="1" x14ac:dyDescent="0.3">
      <c r="A95" s="1"/>
      <c r="B95" s="1"/>
      <c r="C95" s="1"/>
      <c r="D95" s="49" t="s">
        <v>30</v>
      </c>
      <c r="E95" s="50">
        <f>+E93-E94</f>
        <v>38.862000000000002</v>
      </c>
      <c r="F95" s="1"/>
      <c r="G95" s="1"/>
      <c r="H95" s="1"/>
      <c r="I95" s="1"/>
      <c r="J95" s="1"/>
      <c r="K95" s="1"/>
      <c r="L95" s="1"/>
    </row>
    <row r="96" spans="1:12" customFormat="1" x14ac:dyDescent="0.3">
      <c r="A96" s="1"/>
      <c r="B96" s="1"/>
      <c r="C96" s="1"/>
      <c r="D96" s="1"/>
      <c r="E96" s="46" t="s">
        <v>31</v>
      </c>
      <c r="F96" s="46" t="s">
        <v>32</v>
      </c>
      <c r="G96" s="46" t="s">
        <v>32</v>
      </c>
      <c r="H96" s="46" t="s">
        <v>32</v>
      </c>
      <c r="I96" s="1"/>
      <c r="J96" s="1"/>
      <c r="K96" s="1"/>
      <c r="L96" s="1"/>
    </row>
    <row r="97" spans="1:12" customFormat="1" x14ac:dyDescent="0.3">
      <c r="A97" s="1"/>
      <c r="B97" s="1"/>
      <c r="C97" s="1"/>
      <c r="D97" s="20" t="s">
        <v>33</v>
      </c>
      <c r="E97" s="51">
        <f>+E95</f>
        <v>38.862000000000002</v>
      </c>
      <c r="F97" s="51">
        <v>0</v>
      </c>
      <c r="G97" s="51">
        <v>0</v>
      </c>
      <c r="H97" s="51">
        <v>0</v>
      </c>
      <c r="I97" s="1"/>
      <c r="J97" s="1"/>
      <c r="K97" s="1"/>
      <c r="L97" s="1"/>
    </row>
    <row r="98" spans="1:12" customFormat="1" x14ac:dyDescent="0.3">
      <c r="A98" s="1"/>
      <c r="B98" s="1"/>
      <c r="C98" s="1"/>
      <c r="D98" s="20" t="s">
        <v>34</v>
      </c>
      <c r="E98" s="51">
        <f>+E97*1.15</f>
        <v>44.691299999999998</v>
      </c>
      <c r="F98" s="51">
        <v>0</v>
      </c>
      <c r="G98" s="51">
        <v>0</v>
      </c>
      <c r="H98" s="51">
        <v>0</v>
      </c>
      <c r="I98" s="1"/>
      <c r="J98" s="1"/>
      <c r="K98" s="1"/>
      <c r="L98" s="1"/>
    </row>
    <row r="99" spans="1:12" customFormat="1" ht="16.5" thickBot="1" x14ac:dyDescent="0.35">
      <c r="A99" s="3"/>
      <c r="B99" s="1"/>
      <c r="C99" s="1"/>
      <c r="D99" s="1"/>
      <c r="E99" s="1"/>
      <c r="F99" s="1"/>
      <c r="G99" s="20"/>
      <c r="H99" s="1"/>
      <c r="I99" s="1"/>
      <c r="J99" s="1"/>
      <c r="K99" s="1"/>
      <c r="L99" s="1"/>
    </row>
    <row r="100" spans="1:12" customFormat="1" x14ac:dyDescent="0.3">
      <c r="A100" s="3"/>
      <c r="B100" s="46"/>
      <c r="C100" s="35"/>
      <c r="D100" s="1"/>
      <c r="E100" s="6" t="s">
        <v>35</v>
      </c>
      <c r="F100" s="7" t="s">
        <v>36</v>
      </c>
      <c r="G100" s="7"/>
      <c r="H100" s="8"/>
      <c r="I100" s="1"/>
      <c r="J100" s="1"/>
      <c r="K100" s="1"/>
      <c r="L100" s="1"/>
    </row>
    <row r="101" spans="1:12" customFormat="1" ht="16.5" thickBot="1" x14ac:dyDescent="0.35">
      <c r="A101" s="4" t="s">
        <v>37</v>
      </c>
      <c r="B101" s="1"/>
      <c r="C101" s="52">
        <v>4</v>
      </c>
      <c r="D101" s="53" t="s">
        <v>38</v>
      </c>
      <c r="E101" s="23"/>
      <c r="F101" s="24" t="s">
        <v>39</v>
      </c>
      <c r="G101" s="24"/>
      <c r="H101" s="25"/>
      <c r="I101" s="1"/>
      <c r="J101" s="1"/>
      <c r="K101" s="1"/>
      <c r="L101" s="1"/>
    </row>
    <row r="102" spans="1:12" customFormat="1" x14ac:dyDescent="0.3">
      <c r="A102" s="4"/>
      <c r="B102" s="1"/>
      <c r="C102" s="46"/>
      <c r="D102" s="1" t="s">
        <v>40</v>
      </c>
      <c r="E102" s="3"/>
      <c r="F102" s="3"/>
      <c r="G102" s="1"/>
      <c r="H102" s="1"/>
      <c r="I102" s="1"/>
      <c r="J102" s="1"/>
      <c r="K102" s="1"/>
      <c r="L102" s="1"/>
    </row>
    <row r="103" spans="1:12" customFormat="1" x14ac:dyDescent="0.3">
      <c r="A103" s="4" t="s">
        <v>41</v>
      </c>
      <c r="B103" s="5"/>
      <c r="C103" s="54">
        <f>+C40</f>
        <v>975</v>
      </c>
      <c r="D103" s="29">
        <v>200</v>
      </c>
      <c r="E103" s="1"/>
      <c r="F103" s="67" t="s">
        <v>105</v>
      </c>
      <c r="G103" s="90">
        <f>+C105*E97</f>
        <v>11415.712500000001</v>
      </c>
      <c r="H103" s="93">
        <f>+G103/B48</f>
        <v>0.97570192307692316</v>
      </c>
      <c r="I103" s="1"/>
      <c r="J103" s="1"/>
      <c r="K103" s="1"/>
      <c r="L103" s="1"/>
    </row>
    <row r="104" spans="1:12" customFormat="1" x14ac:dyDescent="0.3">
      <c r="A104" s="4" t="s">
        <v>42</v>
      </c>
      <c r="B104" s="1"/>
      <c r="C104" s="39">
        <f>+C103+D103</f>
        <v>1175</v>
      </c>
      <c r="D104" s="1"/>
      <c r="E104" s="1"/>
      <c r="F104" s="67" t="s">
        <v>106</v>
      </c>
      <c r="G104" s="90">
        <f>+C105*E98</f>
        <v>13128.069374999999</v>
      </c>
      <c r="H104" s="93">
        <f>+G104/B48</f>
        <v>1.1220572115384615</v>
      </c>
      <c r="I104" s="1"/>
      <c r="J104" s="1"/>
      <c r="K104" s="1"/>
      <c r="L104" s="1"/>
    </row>
    <row r="105" spans="1:12" customFormat="1" x14ac:dyDescent="0.3">
      <c r="A105" s="4" t="s">
        <v>43</v>
      </c>
      <c r="B105" s="1"/>
      <c r="C105" s="39">
        <f>+C104/C101</f>
        <v>293.75</v>
      </c>
      <c r="D105" s="1"/>
      <c r="E105" s="10"/>
      <c r="F105" s="91"/>
      <c r="G105" s="92"/>
      <c r="H105" s="3"/>
      <c r="I105" s="1"/>
      <c r="J105" s="1"/>
      <c r="K105" s="1"/>
      <c r="L105" s="1"/>
    </row>
    <row r="106" spans="1:12" customFormat="1" x14ac:dyDescent="0.3">
      <c r="A106" s="4" t="s">
        <v>45</v>
      </c>
      <c r="B106" s="1"/>
      <c r="C106" s="46">
        <f>+(C105*C101)*F69</f>
        <v>0</v>
      </c>
      <c r="D106" s="1"/>
      <c r="E106" s="1"/>
      <c r="F106" s="1"/>
      <c r="G106" s="1"/>
      <c r="H106" s="3"/>
      <c r="I106" s="1"/>
      <c r="J106" s="1"/>
      <c r="K106" s="1"/>
      <c r="L106" s="1"/>
    </row>
    <row r="107" spans="1:12" customFormat="1" x14ac:dyDescent="0.3">
      <c r="A107" s="4"/>
      <c r="B107" s="1"/>
      <c r="C107" s="56"/>
      <c r="D107" s="1"/>
      <c r="E107" s="1"/>
      <c r="F107" s="1"/>
      <c r="G107" s="1"/>
      <c r="H107" s="3"/>
      <c r="I107" s="1"/>
      <c r="J107" s="1"/>
      <c r="K107" s="1"/>
      <c r="L107" s="1"/>
    </row>
    <row r="108" spans="1:12" x14ac:dyDescent="0.3">
      <c r="A108" s="4"/>
      <c r="C108" s="46"/>
      <c r="E108" s="49"/>
      <c r="F108" s="49"/>
      <c r="G108" s="35"/>
    </row>
    <row r="109" spans="1:12" x14ac:dyDescent="0.3">
      <c r="A109" s="4"/>
      <c r="C109" s="30"/>
      <c r="F109" s="49"/>
      <c r="G109" s="35"/>
      <c r="H109" s="3"/>
    </row>
  </sheetData>
  <pageMargins left="0.70866141732283472" right="0.70866141732283472" top="0.74803149606299213" bottom="0.74803149606299213" header="0.31496062992125984" footer="0.31496062992125984"/>
  <pageSetup scale="41" orientation="portrait" r:id="rId1"/>
  <headerFooter>
    <oddFooter>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Posavasos Sulfatada 12 pto</vt:lpstr>
      <vt:lpstr>Posavasos couche 150 gr.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Ventas-Empresarial</dc:creator>
  <cp:lastModifiedBy>Ventas-Empresarial</cp:lastModifiedBy>
  <cp:lastPrinted>2016-11-28T22:24:38Z</cp:lastPrinted>
  <dcterms:created xsi:type="dcterms:W3CDTF">2016-09-22T22:56:37Z</dcterms:created>
  <dcterms:modified xsi:type="dcterms:W3CDTF">2016-12-08T01:13:16Z</dcterms:modified>
</cp:coreProperties>
</file>