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olsa Verti 1000 ok" sheetId="2" r:id="rId1"/>
    <sheet name="Bolsa Verti 1000 couche" sheetId="7" r:id="rId2"/>
    <sheet name="Bolsa Horiz 2000" sheetId="6" r:id="rId3"/>
    <sheet name="Bolsa Horiz 1500" sheetId="5" r:id="rId4"/>
    <sheet name="Bolsa Horiz 1000" sheetId="1" r:id="rId5"/>
    <sheet name="Bolsa Verti 1500" sheetId="3" r:id="rId6"/>
    <sheet name="Bolsa Verti 2000" sheetId="4" r:id="rId7"/>
  </sheets>
  <calcPr calcId="145621"/>
</workbook>
</file>

<file path=xl/calcChain.xml><?xml version="1.0" encoding="utf-8"?>
<calcChain xmlns="http://schemas.openxmlformats.org/spreadsheetml/2006/main">
  <c r="H53" i="7" l="1"/>
  <c r="H48" i="7"/>
  <c r="G46" i="7"/>
  <c r="E112" i="7"/>
  <c r="C112" i="7"/>
  <c r="D110" i="7"/>
  <c r="C110" i="7" s="1"/>
  <c r="C109" i="7"/>
  <c r="B100" i="7"/>
  <c r="A100" i="7"/>
  <c r="C100" i="7" s="1"/>
  <c r="E100" i="7" s="1"/>
  <c r="B97" i="7"/>
  <c r="C90" i="7"/>
  <c r="C91" i="7" s="1"/>
  <c r="C92" i="7" s="1"/>
  <c r="C81" i="7"/>
  <c r="C82" i="7" s="1"/>
  <c r="C78" i="7"/>
  <c r="A78" i="7"/>
  <c r="F77" i="7"/>
  <c r="D77" i="7"/>
  <c r="F76" i="7"/>
  <c r="F78" i="7" s="1"/>
  <c r="D76" i="7"/>
  <c r="D78" i="7" s="1"/>
  <c r="B69" i="7"/>
  <c r="A69" i="7"/>
  <c r="B68" i="7"/>
  <c r="A68" i="7"/>
  <c r="A67" i="7"/>
  <c r="A66" i="7"/>
  <c r="A65" i="7"/>
  <c r="B64" i="7"/>
  <c r="A64" i="7"/>
  <c r="B63" i="7"/>
  <c r="A63" i="7"/>
  <c r="E51" i="7"/>
  <c r="H51" i="7" s="1"/>
  <c r="H50" i="7"/>
  <c r="H49" i="7"/>
  <c r="C49" i="7"/>
  <c r="B49" i="7"/>
  <c r="B66" i="7" s="1"/>
  <c r="H47" i="7"/>
  <c r="H46" i="7"/>
  <c r="E44" i="7"/>
  <c r="E45" i="7" s="1"/>
  <c r="H45" i="7" s="1"/>
  <c r="H43" i="7"/>
  <c r="G43" i="7"/>
  <c r="G38" i="7"/>
  <c r="C37" i="7"/>
  <c r="A97" i="7" s="1"/>
  <c r="C36" i="7"/>
  <c r="E27" i="7"/>
  <c r="E28" i="7" s="1"/>
  <c r="H22" i="7"/>
  <c r="F22" i="7"/>
  <c r="H15" i="7"/>
  <c r="B96" i="7" s="1"/>
  <c r="B99" i="7" s="1"/>
  <c r="F15" i="7"/>
  <c r="A96" i="7" s="1"/>
  <c r="A99" i="7" s="1"/>
  <c r="C97" i="7" l="1"/>
  <c r="E97" i="7" s="1"/>
  <c r="G52" i="7" s="1"/>
  <c r="H52" i="7" s="1"/>
  <c r="C113" i="7"/>
  <c r="C23" i="7"/>
  <c r="E29" i="7"/>
  <c r="E31" i="7" s="1"/>
  <c r="E23" i="7"/>
  <c r="C38" i="7"/>
  <c r="C40" i="7" s="1"/>
  <c r="G39" i="7"/>
  <c r="H44" i="7"/>
  <c r="H55" i="7" s="1"/>
  <c r="C83" i="7"/>
  <c r="C85" i="7" s="1"/>
  <c r="C86" i="7" s="1"/>
  <c r="F91" i="7" s="1"/>
  <c r="B67" i="7" s="1"/>
  <c r="E32" i="6"/>
  <c r="E32" i="5"/>
  <c r="E32" i="1"/>
  <c r="E32" i="4"/>
  <c r="E32" i="3"/>
  <c r="E32" i="2"/>
  <c r="B62" i="7" l="1"/>
  <c r="B45" i="7"/>
  <c r="E32" i="7"/>
  <c r="B61" i="7" s="1"/>
  <c r="B44" i="7"/>
  <c r="F90" i="7"/>
  <c r="B50" i="7" s="1"/>
  <c r="F23" i="7"/>
  <c r="F24" i="7" s="1"/>
  <c r="E24" i="7"/>
  <c r="H23" i="7"/>
  <c r="H24" i="7" s="1"/>
  <c r="C24" i="7"/>
  <c r="D117" i="7"/>
  <c r="D118" i="7" s="1"/>
  <c r="C117" i="7"/>
  <c r="B49" i="6"/>
  <c r="C49" i="6"/>
  <c r="B49" i="5"/>
  <c r="C49" i="5"/>
  <c r="C49" i="1"/>
  <c r="E112" i="6"/>
  <c r="C112" i="6"/>
  <c r="D110" i="6"/>
  <c r="C110" i="6" s="1"/>
  <c r="C109" i="6"/>
  <c r="B100" i="6"/>
  <c r="B97" i="6"/>
  <c r="C90" i="6"/>
  <c r="C91" i="6" s="1"/>
  <c r="C92" i="6" s="1"/>
  <c r="C81" i="6"/>
  <c r="C82" i="6" s="1"/>
  <c r="C78" i="6"/>
  <c r="A100" i="6" s="1"/>
  <c r="C100" i="6" s="1"/>
  <c r="E100" i="6" s="1"/>
  <c r="A78" i="6"/>
  <c r="F77" i="6"/>
  <c r="D77" i="6"/>
  <c r="F76" i="6"/>
  <c r="F78" i="6" s="1"/>
  <c r="D76" i="6"/>
  <c r="D78" i="6" s="1"/>
  <c r="B69" i="6"/>
  <c r="A69" i="6"/>
  <c r="B68" i="6"/>
  <c r="A68" i="6"/>
  <c r="A67" i="6"/>
  <c r="A66" i="6"/>
  <c r="A65" i="6"/>
  <c r="B64" i="6"/>
  <c r="A64" i="6"/>
  <c r="B63" i="6"/>
  <c r="A63" i="6"/>
  <c r="H53" i="6"/>
  <c r="E51" i="6"/>
  <c r="H51" i="6" s="1"/>
  <c r="H50" i="6"/>
  <c r="H49" i="6"/>
  <c r="B66" i="6"/>
  <c r="H48" i="6"/>
  <c r="H47" i="6"/>
  <c r="G46" i="6"/>
  <c r="H46" i="6" s="1"/>
  <c r="H44" i="6"/>
  <c r="E44" i="6"/>
  <c r="E45" i="6" s="1"/>
  <c r="H45" i="6" s="1"/>
  <c r="G43" i="6"/>
  <c r="H43" i="6" s="1"/>
  <c r="C36" i="6"/>
  <c r="G38" i="6" s="1"/>
  <c r="E28" i="6"/>
  <c r="E27" i="6"/>
  <c r="E29" i="6" s="1"/>
  <c r="E31" i="6" s="1"/>
  <c r="H22" i="6"/>
  <c r="F22" i="6"/>
  <c r="H15" i="6"/>
  <c r="B96" i="6" s="1"/>
  <c r="B99" i="6" s="1"/>
  <c r="F15" i="6"/>
  <c r="A96" i="6" s="1"/>
  <c r="A99" i="6" s="1"/>
  <c r="E112" i="5"/>
  <c r="C112" i="5"/>
  <c r="D110" i="5"/>
  <c r="C110" i="5" s="1"/>
  <c r="C109" i="5"/>
  <c r="B100" i="5"/>
  <c r="B97" i="5"/>
  <c r="C90" i="5"/>
  <c r="C91" i="5" s="1"/>
  <c r="C92" i="5" s="1"/>
  <c r="C81" i="5"/>
  <c r="C82" i="5" s="1"/>
  <c r="C78" i="5"/>
  <c r="A100" i="5" s="1"/>
  <c r="C100" i="5" s="1"/>
  <c r="E100" i="5" s="1"/>
  <c r="A78" i="5"/>
  <c r="F77" i="5"/>
  <c r="D77" i="5"/>
  <c r="F76" i="5"/>
  <c r="F78" i="5" s="1"/>
  <c r="D76" i="5"/>
  <c r="D78" i="5" s="1"/>
  <c r="B69" i="5"/>
  <c r="A69" i="5"/>
  <c r="B68" i="5"/>
  <c r="A68" i="5"/>
  <c r="A67" i="5"/>
  <c r="A66" i="5"/>
  <c r="A65" i="5"/>
  <c r="B64" i="5"/>
  <c r="A64" i="5"/>
  <c r="B63" i="5"/>
  <c r="A63" i="5"/>
  <c r="H53" i="5"/>
  <c r="E51" i="5"/>
  <c r="H51" i="5" s="1"/>
  <c r="H50" i="5"/>
  <c r="H49" i="5"/>
  <c r="B66" i="5"/>
  <c r="H48" i="5"/>
  <c r="H47" i="5"/>
  <c r="G46" i="5"/>
  <c r="H46" i="5" s="1"/>
  <c r="H44" i="5"/>
  <c r="E44" i="5"/>
  <c r="E45" i="5" s="1"/>
  <c r="H45" i="5" s="1"/>
  <c r="G43" i="5"/>
  <c r="H43" i="5" s="1"/>
  <c r="C36" i="5"/>
  <c r="G38" i="5" s="1"/>
  <c r="E28" i="5"/>
  <c r="E27" i="5"/>
  <c r="E29" i="5" s="1"/>
  <c r="E31" i="5" s="1"/>
  <c r="H22" i="5"/>
  <c r="F22" i="5"/>
  <c r="H15" i="5"/>
  <c r="B96" i="5" s="1"/>
  <c r="B99" i="5" s="1"/>
  <c r="F15" i="5"/>
  <c r="A96" i="5" s="1"/>
  <c r="A99" i="5" s="1"/>
  <c r="B49" i="4"/>
  <c r="E112" i="4"/>
  <c r="C112" i="4"/>
  <c r="D110" i="4"/>
  <c r="C110" i="4"/>
  <c r="C109" i="4"/>
  <c r="B100" i="4"/>
  <c r="B97" i="4"/>
  <c r="C90" i="4"/>
  <c r="C91" i="4" s="1"/>
  <c r="C92" i="4" s="1"/>
  <c r="C82" i="4"/>
  <c r="C81" i="4"/>
  <c r="C83" i="4" s="1"/>
  <c r="C85" i="4" s="1"/>
  <c r="C86" i="4" s="1"/>
  <c r="C78" i="4"/>
  <c r="A100" i="4" s="1"/>
  <c r="C100" i="4" s="1"/>
  <c r="E100" i="4" s="1"/>
  <c r="A78" i="4"/>
  <c r="F77" i="4"/>
  <c r="D77" i="4"/>
  <c r="F76" i="4"/>
  <c r="F78" i="4" s="1"/>
  <c r="D76" i="4"/>
  <c r="D78" i="4" s="1"/>
  <c r="B69" i="4"/>
  <c r="A69" i="4"/>
  <c r="B68" i="4"/>
  <c r="A68" i="4"/>
  <c r="A67" i="4"/>
  <c r="A66" i="4"/>
  <c r="A65" i="4"/>
  <c r="B64" i="4"/>
  <c r="A64" i="4"/>
  <c r="B63" i="4"/>
  <c r="A63" i="4"/>
  <c r="H53" i="4"/>
  <c r="E51" i="4"/>
  <c r="H51" i="4" s="1"/>
  <c r="H50" i="4"/>
  <c r="H49" i="4"/>
  <c r="C49" i="4"/>
  <c r="B66" i="4"/>
  <c r="H48" i="4"/>
  <c r="H47" i="4"/>
  <c r="H46" i="4"/>
  <c r="G46" i="4"/>
  <c r="E44" i="4"/>
  <c r="E45" i="4" s="1"/>
  <c r="H45" i="4" s="1"/>
  <c r="H43" i="4"/>
  <c r="G43" i="4"/>
  <c r="C37" i="4"/>
  <c r="A97" i="4" s="1"/>
  <c r="C97" i="4" s="1"/>
  <c r="E97" i="4" s="1"/>
  <c r="G52" i="4" s="1"/>
  <c r="H52" i="4" s="1"/>
  <c r="C36" i="4"/>
  <c r="G38" i="4" s="1"/>
  <c r="E27" i="4"/>
  <c r="H22" i="4"/>
  <c r="F22" i="4"/>
  <c r="H15" i="4"/>
  <c r="B96" i="4" s="1"/>
  <c r="B99" i="4" s="1"/>
  <c r="F15" i="4"/>
  <c r="A96" i="4" s="1"/>
  <c r="A99" i="4" s="1"/>
  <c r="C49" i="2"/>
  <c r="B49" i="3"/>
  <c r="C49" i="3"/>
  <c r="E112" i="3"/>
  <c r="C112" i="3"/>
  <c r="C113" i="3" s="1"/>
  <c r="D110" i="3"/>
  <c r="C110" i="3" s="1"/>
  <c r="C109" i="3"/>
  <c r="B100" i="3"/>
  <c r="A100" i="3"/>
  <c r="C100" i="3" s="1"/>
  <c r="E100" i="3" s="1"/>
  <c r="B97" i="3"/>
  <c r="C90" i="3"/>
  <c r="C91" i="3" s="1"/>
  <c r="C92" i="3" s="1"/>
  <c r="C81" i="3"/>
  <c r="C82" i="3" s="1"/>
  <c r="C78" i="3"/>
  <c r="A78" i="3"/>
  <c r="F77" i="3"/>
  <c r="D77" i="3"/>
  <c r="F76" i="3"/>
  <c r="F78" i="3" s="1"/>
  <c r="D76" i="3"/>
  <c r="D78" i="3" s="1"/>
  <c r="B69" i="3"/>
  <c r="A69" i="3"/>
  <c r="B68" i="3"/>
  <c r="A68" i="3"/>
  <c r="A67" i="3"/>
  <c r="B66" i="3"/>
  <c r="A66" i="3"/>
  <c r="A65" i="3"/>
  <c r="B64" i="3"/>
  <c r="A64" i="3"/>
  <c r="B63" i="3"/>
  <c r="A63" i="3"/>
  <c r="H53" i="3"/>
  <c r="E51" i="3"/>
  <c r="H51" i="3" s="1"/>
  <c r="H50" i="3"/>
  <c r="H49" i="3"/>
  <c r="H48" i="3"/>
  <c r="H47" i="3"/>
  <c r="H46" i="3"/>
  <c r="G46" i="3"/>
  <c r="E44" i="3"/>
  <c r="E45" i="3" s="1"/>
  <c r="H45" i="3" s="1"/>
  <c r="H43" i="3"/>
  <c r="G43" i="3"/>
  <c r="C37" i="3"/>
  <c r="G39" i="3" s="1"/>
  <c r="C36" i="3"/>
  <c r="G38" i="3" s="1"/>
  <c r="E27" i="3"/>
  <c r="E28" i="3" s="1"/>
  <c r="H22" i="3"/>
  <c r="F22" i="3"/>
  <c r="H15" i="3"/>
  <c r="B96" i="3" s="1"/>
  <c r="B99" i="3" s="1"/>
  <c r="F15" i="3"/>
  <c r="A96" i="3" s="1"/>
  <c r="A99" i="3" s="1"/>
  <c r="E112" i="2"/>
  <c r="D110" i="2"/>
  <c r="C110" i="2" s="1"/>
  <c r="C109" i="2"/>
  <c r="E44" i="2"/>
  <c r="H44" i="2" s="1"/>
  <c r="C112" i="1"/>
  <c r="C109" i="1"/>
  <c r="B100" i="2"/>
  <c r="A100" i="2"/>
  <c r="C100" i="2" s="1"/>
  <c r="E100" i="2" s="1"/>
  <c r="B97" i="2"/>
  <c r="C90" i="2"/>
  <c r="C91" i="2" s="1"/>
  <c r="C92" i="2" s="1"/>
  <c r="C81" i="2"/>
  <c r="C82" i="2" s="1"/>
  <c r="C78" i="2"/>
  <c r="A78" i="2"/>
  <c r="F77" i="2"/>
  <c r="D77" i="2"/>
  <c r="F76" i="2"/>
  <c r="F78" i="2" s="1"/>
  <c r="D76" i="2"/>
  <c r="D78" i="2" s="1"/>
  <c r="B69" i="2"/>
  <c r="A69" i="2"/>
  <c r="B68" i="2"/>
  <c r="A68" i="2"/>
  <c r="A67" i="2"/>
  <c r="B66" i="2"/>
  <c r="A66" i="2"/>
  <c r="A65" i="2"/>
  <c r="B64" i="2"/>
  <c r="A64" i="2"/>
  <c r="B63" i="2"/>
  <c r="A63" i="2"/>
  <c r="H53" i="2"/>
  <c r="H51" i="2"/>
  <c r="E51" i="2"/>
  <c r="H50" i="2"/>
  <c r="H49" i="2"/>
  <c r="B49" i="2"/>
  <c r="H48" i="2"/>
  <c r="H47" i="2"/>
  <c r="H46" i="2"/>
  <c r="G46" i="2"/>
  <c r="H43" i="2"/>
  <c r="G43" i="2"/>
  <c r="G38" i="2"/>
  <c r="C37" i="2"/>
  <c r="G39" i="2" s="1"/>
  <c r="C36" i="2"/>
  <c r="E27" i="2"/>
  <c r="E28" i="2" s="1"/>
  <c r="H22" i="2"/>
  <c r="F22" i="2"/>
  <c r="H15" i="2"/>
  <c r="B96" i="2" s="1"/>
  <c r="B99" i="2" s="1"/>
  <c r="F15" i="2"/>
  <c r="A96" i="2" s="1"/>
  <c r="A99" i="2" s="1"/>
  <c r="E51" i="1"/>
  <c r="B49" i="1"/>
  <c r="E45" i="1"/>
  <c r="H45" i="1"/>
  <c r="E44" i="1"/>
  <c r="F15" i="1"/>
  <c r="H15" i="1"/>
  <c r="B96" i="1" s="1"/>
  <c r="B99" i="1" s="1"/>
  <c r="F22" i="1"/>
  <c r="H22" i="1"/>
  <c r="C23" i="1"/>
  <c r="H23" i="1" s="1"/>
  <c r="H24" i="1" s="1"/>
  <c r="E23" i="1"/>
  <c r="F23" i="1" s="1"/>
  <c r="F24" i="1" s="1"/>
  <c r="C24" i="1"/>
  <c r="E27" i="1"/>
  <c r="E28" i="1" s="1"/>
  <c r="E29" i="1" s="1"/>
  <c r="E31" i="1" s="1"/>
  <c r="C36" i="1"/>
  <c r="C37" i="1" s="1"/>
  <c r="G43" i="1"/>
  <c r="H43" i="1"/>
  <c r="H44" i="1"/>
  <c r="G46" i="1"/>
  <c r="H46" i="1"/>
  <c r="H47" i="1"/>
  <c r="H48" i="1"/>
  <c r="H49" i="1"/>
  <c r="H50" i="1"/>
  <c r="H51" i="1"/>
  <c r="H53" i="1"/>
  <c r="A63" i="1"/>
  <c r="B63" i="1"/>
  <c r="A64" i="1"/>
  <c r="B64" i="1"/>
  <c r="A65" i="1"/>
  <c r="A66" i="1"/>
  <c r="B66" i="1"/>
  <c r="A67" i="1"/>
  <c r="A68" i="1"/>
  <c r="B68" i="1"/>
  <c r="A69" i="1"/>
  <c r="B69" i="1"/>
  <c r="D76" i="1"/>
  <c r="F76" i="1"/>
  <c r="D77" i="1"/>
  <c r="F77" i="1"/>
  <c r="A78" i="1"/>
  <c r="C78" i="1"/>
  <c r="A100" i="1" s="1"/>
  <c r="C100" i="1" s="1"/>
  <c r="E100" i="1" s="1"/>
  <c r="D78" i="1"/>
  <c r="F78" i="1"/>
  <c r="C81" i="1"/>
  <c r="C82" i="1"/>
  <c r="C83" i="1" s="1"/>
  <c r="C85" i="1" s="1"/>
  <c r="C86" i="1" s="1"/>
  <c r="C90" i="1"/>
  <c r="C91" i="1"/>
  <c r="C92" i="1" s="1"/>
  <c r="A96" i="1"/>
  <c r="A99" i="1" s="1"/>
  <c r="B97" i="1"/>
  <c r="B100" i="1"/>
  <c r="D110" i="1"/>
  <c r="C110" i="1" s="1"/>
  <c r="C113" i="1" s="1"/>
  <c r="E112" i="1"/>
  <c r="C118" i="7" l="1"/>
  <c r="B65" i="7" s="1"/>
  <c r="B48" i="7"/>
  <c r="B53" i="7" s="1"/>
  <c r="B54" i="7" s="1"/>
  <c r="G67" i="7" s="1"/>
  <c r="H67" i="7" s="1"/>
  <c r="B71" i="7"/>
  <c r="C113" i="6"/>
  <c r="C23" i="6"/>
  <c r="C37" i="6"/>
  <c r="C83" i="6"/>
  <c r="C85" i="6" s="1"/>
  <c r="C86" i="6" s="1"/>
  <c r="F91" i="6" s="1"/>
  <c r="B67" i="6" s="1"/>
  <c r="E23" i="6"/>
  <c r="C113" i="5"/>
  <c r="C23" i="5"/>
  <c r="C37" i="5"/>
  <c r="C83" i="5"/>
  <c r="C85" i="5" s="1"/>
  <c r="C86" i="5" s="1"/>
  <c r="F91" i="5" s="1"/>
  <c r="B67" i="5" s="1"/>
  <c r="E23" i="5"/>
  <c r="C113" i="4"/>
  <c r="F91" i="4"/>
  <c r="B67" i="4" s="1"/>
  <c r="F90" i="4"/>
  <c r="B50" i="4" s="1"/>
  <c r="D117" i="4"/>
  <c r="D118" i="4" s="1"/>
  <c r="C117" i="4"/>
  <c r="C23" i="4"/>
  <c r="E23" i="4"/>
  <c r="E28" i="4"/>
  <c r="E29" i="4" s="1"/>
  <c r="E31" i="4" s="1"/>
  <c r="C38" i="4"/>
  <c r="C40" i="4" s="1"/>
  <c r="G39" i="4"/>
  <c r="H44" i="4"/>
  <c r="H55" i="4" s="1"/>
  <c r="D117" i="3"/>
  <c r="D118" i="3" s="1"/>
  <c r="C117" i="3"/>
  <c r="C23" i="3"/>
  <c r="E29" i="3"/>
  <c r="E31" i="3" s="1"/>
  <c r="C83" i="3"/>
  <c r="C85" i="3" s="1"/>
  <c r="C86" i="3" s="1"/>
  <c r="F91" i="3" s="1"/>
  <c r="B67" i="3" s="1"/>
  <c r="A97" i="3"/>
  <c r="C97" i="3" s="1"/>
  <c r="E97" i="3" s="1"/>
  <c r="G52" i="3" s="1"/>
  <c r="H52" i="3" s="1"/>
  <c r="E23" i="3"/>
  <c r="C38" i="3"/>
  <c r="C40" i="3" s="1"/>
  <c r="H44" i="3"/>
  <c r="C113" i="2"/>
  <c r="E45" i="2"/>
  <c r="H45" i="2" s="1"/>
  <c r="H55" i="2" s="1"/>
  <c r="E24" i="1"/>
  <c r="C23" i="2"/>
  <c r="E29" i="2"/>
  <c r="E31" i="2" s="1"/>
  <c r="C83" i="2"/>
  <c r="C85" i="2" s="1"/>
  <c r="C86" i="2" s="1"/>
  <c r="F91" i="2" s="1"/>
  <c r="B67" i="2" s="1"/>
  <c r="A97" i="2"/>
  <c r="C97" i="2" s="1"/>
  <c r="E97" i="2" s="1"/>
  <c r="G52" i="2" s="1"/>
  <c r="H52" i="2" s="1"/>
  <c r="E23" i="2"/>
  <c r="C38" i="2"/>
  <c r="C40" i="2" s="1"/>
  <c r="G38" i="1"/>
  <c r="A97" i="1"/>
  <c r="C97" i="1" s="1"/>
  <c r="E97" i="1" s="1"/>
  <c r="G52" i="1" s="1"/>
  <c r="H52" i="1" s="1"/>
  <c r="H55" i="1" s="1"/>
  <c r="C38" i="1"/>
  <c r="C40" i="1" s="1"/>
  <c r="G39" i="1"/>
  <c r="F90" i="1"/>
  <c r="B50" i="1" s="1"/>
  <c r="F91" i="1"/>
  <c r="B67" i="1" s="1"/>
  <c r="C117" i="1"/>
  <c r="D117" i="1"/>
  <c r="D118" i="1" s="1"/>
  <c r="B61" i="1"/>
  <c r="B44" i="1"/>
  <c r="C71" i="7" l="1"/>
  <c r="H70" i="7"/>
  <c r="I53" i="7"/>
  <c r="E24" i="6"/>
  <c r="F23" i="6"/>
  <c r="F24" i="6" s="1"/>
  <c r="G39" i="6"/>
  <c r="C38" i="6"/>
  <c r="A97" i="6"/>
  <c r="C97" i="6" s="1"/>
  <c r="E97" i="6" s="1"/>
  <c r="G52" i="6" s="1"/>
  <c r="H52" i="6" s="1"/>
  <c r="H55" i="6" s="1"/>
  <c r="F90" i="6"/>
  <c r="B50" i="6" s="1"/>
  <c r="D117" i="6"/>
  <c r="D118" i="6" s="1"/>
  <c r="C117" i="6"/>
  <c r="H23" i="6"/>
  <c r="H24" i="6" s="1"/>
  <c r="C24" i="6"/>
  <c r="B61" i="6"/>
  <c r="E24" i="5"/>
  <c r="F23" i="5"/>
  <c r="F24" i="5" s="1"/>
  <c r="G39" i="5"/>
  <c r="C38" i="5"/>
  <c r="B61" i="5" s="1"/>
  <c r="A97" i="5"/>
  <c r="C97" i="5" s="1"/>
  <c r="E97" i="5" s="1"/>
  <c r="G52" i="5" s="1"/>
  <c r="H52" i="5" s="1"/>
  <c r="H55" i="5" s="1"/>
  <c r="F90" i="5"/>
  <c r="B50" i="5" s="1"/>
  <c r="D117" i="5"/>
  <c r="D118" i="5" s="1"/>
  <c r="C117" i="5"/>
  <c r="H23" i="5"/>
  <c r="H24" i="5" s="1"/>
  <c r="C24" i="5"/>
  <c r="B62" i="4"/>
  <c r="B45" i="4"/>
  <c r="B44" i="4"/>
  <c r="B61" i="4"/>
  <c r="E24" i="4"/>
  <c r="F23" i="4"/>
  <c r="F24" i="4" s="1"/>
  <c r="C118" i="4"/>
  <c r="B65" i="4" s="1"/>
  <c r="B48" i="4"/>
  <c r="C24" i="4"/>
  <c r="H23" i="4"/>
  <c r="H24" i="4" s="1"/>
  <c r="H55" i="3"/>
  <c r="B62" i="3" s="1"/>
  <c r="E24" i="3"/>
  <c r="F23" i="3"/>
  <c r="F24" i="3" s="1"/>
  <c r="H23" i="3"/>
  <c r="H24" i="3" s="1"/>
  <c r="C24" i="3"/>
  <c r="B44" i="3"/>
  <c r="B61" i="3"/>
  <c r="B48" i="3"/>
  <c r="C118" i="3"/>
  <c r="B65" i="3" s="1"/>
  <c r="F90" i="3"/>
  <c r="B50" i="3" s="1"/>
  <c r="D117" i="2"/>
  <c r="D118" i="2" s="1"/>
  <c r="C117" i="2"/>
  <c r="C118" i="2" s="1"/>
  <c r="B62" i="2"/>
  <c r="B45" i="2"/>
  <c r="E24" i="2"/>
  <c r="F23" i="2"/>
  <c r="F24" i="2" s="1"/>
  <c r="H23" i="2"/>
  <c r="H24" i="2" s="1"/>
  <c r="C24" i="2"/>
  <c r="B44" i="2"/>
  <c r="B61" i="2"/>
  <c r="B48" i="2"/>
  <c r="B65" i="2"/>
  <c r="F90" i="2"/>
  <c r="B50" i="2" s="1"/>
  <c r="B45" i="1"/>
  <c r="B62" i="1"/>
  <c r="B48" i="1"/>
  <c r="B53" i="1" s="1"/>
  <c r="B54" i="1" s="1"/>
  <c r="G67" i="1" s="1"/>
  <c r="H67" i="1" s="1"/>
  <c r="C118" i="1"/>
  <c r="B65" i="1" s="1"/>
  <c r="B71" i="1" s="1"/>
  <c r="G68" i="7" l="1"/>
  <c r="G69" i="7"/>
  <c r="H68" i="7"/>
  <c r="H69" i="7" s="1"/>
  <c r="B48" i="6"/>
  <c r="C118" i="6"/>
  <c r="B65" i="6" s="1"/>
  <c r="C40" i="6"/>
  <c r="B44" i="6"/>
  <c r="B62" i="6"/>
  <c r="B45" i="6"/>
  <c r="B48" i="5"/>
  <c r="C118" i="5"/>
  <c r="B65" i="5" s="1"/>
  <c r="C40" i="5"/>
  <c r="B44" i="5"/>
  <c r="B62" i="5"/>
  <c r="B71" i="5" s="1"/>
  <c r="B45" i="5"/>
  <c r="B71" i="4"/>
  <c r="B53" i="4"/>
  <c r="B54" i="4" s="1"/>
  <c r="G67" i="4" s="1"/>
  <c r="H67" i="4" s="1"/>
  <c r="B45" i="3"/>
  <c r="B71" i="3"/>
  <c r="B53" i="3"/>
  <c r="B54" i="3" s="1"/>
  <c r="G67" i="3" s="1"/>
  <c r="H67" i="3" s="1"/>
  <c r="B71" i="2"/>
  <c r="B53" i="2"/>
  <c r="B54" i="2" s="1"/>
  <c r="G67" i="2" s="1"/>
  <c r="H67" i="2" s="1"/>
  <c r="C71" i="1"/>
  <c r="G68" i="1" s="1"/>
  <c r="I47" i="1"/>
  <c r="H70" i="1"/>
  <c r="B71" i="6" l="1"/>
  <c r="H70" i="6" s="1"/>
  <c r="B53" i="6"/>
  <c r="B54" i="6" s="1"/>
  <c r="G67" i="6" s="1"/>
  <c r="H67" i="6" s="1"/>
  <c r="C71" i="6"/>
  <c r="G68" i="6" s="1"/>
  <c r="I47" i="6"/>
  <c r="C71" i="5"/>
  <c r="G68" i="5" s="1"/>
  <c r="H70" i="5"/>
  <c r="I47" i="5"/>
  <c r="B53" i="5"/>
  <c r="B54" i="5" s="1"/>
  <c r="G67" i="5" s="1"/>
  <c r="H67" i="5" s="1"/>
  <c r="C71" i="4"/>
  <c r="H70" i="4"/>
  <c r="I47" i="4"/>
  <c r="C71" i="3"/>
  <c r="H70" i="3"/>
  <c r="I47" i="3"/>
  <c r="C71" i="2"/>
  <c r="H70" i="2"/>
  <c r="I47" i="2"/>
  <c r="H68" i="1"/>
  <c r="H69" i="1" s="1"/>
  <c r="G69" i="1"/>
  <c r="G68" i="4" l="1"/>
  <c r="H68" i="4" s="1"/>
  <c r="H69" i="4" s="1"/>
  <c r="G68" i="3"/>
  <c r="G68" i="2"/>
  <c r="H68" i="2" s="1"/>
  <c r="H69" i="2" s="1"/>
  <c r="G69" i="6"/>
  <c r="H68" i="6"/>
  <c r="H69" i="6" s="1"/>
  <c r="G69" i="5"/>
  <c r="H68" i="5"/>
  <c r="H69" i="5" s="1"/>
  <c r="G69" i="4"/>
  <c r="G69" i="3"/>
  <c r="H68" i="3"/>
  <c r="H69" i="3" s="1"/>
  <c r="G69" i="2"/>
</calcChain>
</file>

<file path=xl/sharedStrings.xml><?xml version="1.0" encoding="utf-8"?>
<sst xmlns="http://schemas.openxmlformats.org/spreadsheetml/2006/main" count="1190" uniqueCount="146">
  <si>
    <t>Unitario</t>
  </si>
  <si>
    <t>TT Utilidad</t>
  </si>
  <si>
    <t>TT Costo</t>
  </si>
  <si>
    <t>Maquila Armado</t>
  </si>
  <si>
    <t>Colocado</t>
  </si>
  <si>
    <t>Suajado</t>
  </si>
  <si>
    <t>Importe de la compra</t>
  </si>
  <si>
    <t>mt</t>
  </si>
  <si>
    <t>Precio por Paquete</t>
  </si>
  <si>
    <t xml:space="preserve">Precio por pza. </t>
  </si>
  <si>
    <t>Cantidad a comprar</t>
  </si>
  <si>
    <t xml:space="preserve">Presentación </t>
  </si>
  <si>
    <t>cm</t>
  </si>
  <si>
    <t>Tamaño Final</t>
  </si>
  <si>
    <t>Negro</t>
  </si>
  <si>
    <t xml:space="preserve">Color </t>
  </si>
  <si>
    <t>Jorge confirmo nov 17, 16</t>
  </si>
  <si>
    <t>Popotillo negro con apresto ancho 3(1.5 cm)</t>
  </si>
  <si>
    <t xml:space="preserve">Material </t>
  </si>
  <si>
    <t>Asa Listón</t>
  </si>
  <si>
    <t xml:space="preserve">Producto </t>
  </si>
  <si>
    <t>Partes Adicionales</t>
  </si>
  <si>
    <t xml:space="preserve">minimo </t>
  </si>
  <si>
    <t>EMPALME</t>
  </si>
  <si>
    <t>total a pagar</t>
  </si>
  <si>
    <t>arreglo</t>
  </si>
  <si>
    <t>Area</t>
  </si>
  <si>
    <t>LAMINADO MATE</t>
  </si>
  <si>
    <t>area + cantidad de hojas</t>
  </si>
  <si>
    <t>LAMINADOS7 BARNIZ UV/ EMPALMES</t>
  </si>
  <si>
    <t>Pliegos Requeridos</t>
  </si>
  <si>
    <t>Precio Venta</t>
  </si>
  <si>
    <t xml:space="preserve">Tamaños a correr </t>
  </si>
  <si>
    <t>Costo Historias</t>
  </si>
  <si>
    <t xml:space="preserve">Tamaños requeridos </t>
  </si>
  <si>
    <t>Para correr</t>
  </si>
  <si>
    <t>* manual</t>
  </si>
  <si>
    <t>Tamaños por pliego</t>
  </si>
  <si>
    <t>precio de venta</t>
  </si>
  <si>
    <t>costo de compra</t>
  </si>
  <si>
    <t>Original</t>
  </si>
  <si>
    <t>Costo  a Historias en Papel</t>
  </si>
  <si>
    <t xml:space="preserve">Monto descuento </t>
  </si>
  <si>
    <t>Monto desc.</t>
  </si>
  <si>
    <t>Precio Lista</t>
  </si>
  <si>
    <t>* calculo manual</t>
  </si>
  <si>
    <t xml:space="preserve">X </t>
  </si>
  <si>
    <t>20 pts.</t>
  </si>
  <si>
    <t>Reverso Blanco</t>
  </si>
  <si>
    <t>Caple</t>
  </si>
  <si>
    <t>FONDO + REFUERZO BOLSA CALCULO</t>
  </si>
  <si>
    <t>Total</t>
  </si>
  <si>
    <t>Comisiones</t>
  </si>
  <si>
    <t>Utilidad</t>
  </si>
  <si>
    <t>Precio final</t>
  </si>
  <si>
    <t>Costo</t>
  </si>
  <si>
    <t>Impresión</t>
  </si>
  <si>
    <t>Papel</t>
  </si>
  <si>
    <t>Precio</t>
  </si>
  <si>
    <t>Urgencia</t>
  </si>
  <si>
    <t xml:space="preserve">Unitario </t>
  </si>
  <si>
    <t xml:space="preserve">Importe total </t>
  </si>
  <si>
    <t>Porcentaje Final</t>
  </si>
  <si>
    <t>PRECIO DE VENTA FINAL</t>
  </si>
  <si>
    <t xml:space="preserve">Porcentaje Despacho </t>
  </si>
  <si>
    <t xml:space="preserve">Costo proceso </t>
  </si>
  <si>
    <t>costo unitario</t>
  </si>
  <si>
    <t>UV brillante Reg</t>
  </si>
  <si>
    <t xml:space="preserve">laminado </t>
  </si>
  <si>
    <t>Mensajeria</t>
  </si>
  <si>
    <t>armado + pegado</t>
  </si>
  <si>
    <t>Empaque</t>
  </si>
  <si>
    <t>SUAJE</t>
  </si>
  <si>
    <t>Caple Refuerzo</t>
  </si>
  <si>
    <t>arreglo suaje</t>
  </si>
  <si>
    <t>Ojillo</t>
  </si>
  <si>
    <t>HS</t>
  </si>
  <si>
    <t>listón</t>
  </si>
  <si>
    <t>Corte</t>
  </si>
  <si>
    <t>Tabla Suaje</t>
  </si>
  <si>
    <t>Arreglo HS</t>
  </si>
  <si>
    <t>Placa HS</t>
  </si>
  <si>
    <t>lamina y arreglo</t>
  </si>
  <si>
    <t xml:space="preserve">Costos </t>
  </si>
  <si>
    <t>total</t>
  </si>
  <si>
    <t>$ Millar</t>
  </si>
  <si>
    <t>concepto</t>
  </si>
  <si>
    <t>millares a imp</t>
  </si>
  <si>
    <t>tintas</t>
  </si>
  <si>
    <t>Total Piezas</t>
  </si>
  <si>
    <t>Tamaños en Total</t>
  </si>
  <si>
    <t>Cant. Pzas.</t>
  </si>
  <si>
    <t>Millares a imprimir</t>
  </si>
  <si>
    <t>Salen por tamaño</t>
  </si>
  <si>
    <t>Formato impresión</t>
  </si>
  <si>
    <t xml:space="preserve">aun cuando sean menos de 100 tiros. </t>
  </si>
  <si>
    <t xml:space="preserve">500 piezas siempre de sobrante para correr, </t>
  </si>
  <si>
    <t>Nota p/offset</t>
  </si>
  <si>
    <t>Copia</t>
  </si>
  <si>
    <t>Proveedor:</t>
  </si>
  <si>
    <t xml:space="preserve">Tamaños por pliego </t>
  </si>
  <si>
    <t xml:space="preserve">Salen por lado </t>
  </si>
  <si>
    <t>Tamaño Extendido</t>
  </si>
  <si>
    <t>Medida pliego</t>
  </si>
  <si>
    <t>Papel:</t>
  </si>
  <si>
    <t>asa de listón especial</t>
  </si>
  <si>
    <t>X</t>
  </si>
  <si>
    <t>por tamaño</t>
  </si>
  <si>
    <t>Tamaño extendido</t>
  </si>
  <si>
    <t>Descripción</t>
  </si>
  <si>
    <t>Proyecto</t>
  </si>
  <si>
    <t>Observaciones</t>
  </si>
  <si>
    <t>PRM</t>
  </si>
  <si>
    <t>Cliente</t>
  </si>
  <si>
    <t>ODT</t>
  </si>
  <si>
    <t>Fecha</t>
  </si>
  <si>
    <t>Lourdes Velasco</t>
  </si>
  <si>
    <t>Elabora</t>
  </si>
  <si>
    <t>Presupuesto</t>
  </si>
  <si>
    <t>05 de octubre de 2017.</t>
  </si>
  <si>
    <t xml:space="preserve">Chivas 18 </t>
  </si>
  <si>
    <t>tamaño 11 X  29 X 11 cm.</t>
  </si>
  <si>
    <t>cartulina importación azu marino</t>
  </si>
  <si>
    <t>hot stamping 2 colores 2 caras +</t>
  </si>
  <si>
    <t xml:space="preserve">Ispira </t>
  </si>
  <si>
    <t>Azul Marino</t>
  </si>
  <si>
    <t>250 gr.</t>
  </si>
  <si>
    <t>LOZANO</t>
  </si>
  <si>
    <t>HS F</t>
  </si>
  <si>
    <t>HS V</t>
  </si>
  <si>
    <t>tamaño 27 X 16 X 11 cm.</t>
  </si>
  <si>
    <t>cm. (45 mt)</t>
  </si>
  <si>
    <t>popotillo ancho 5, 2.2  cm $44.00 45 mt</t>
  </si>
  <si>
    <t>popotillo ancho 9, 4 cm $65.00 45 mt</t>
  </si>
  <si>
    <t>Bolsa Horizontal</t>
  </si>
  <si>
    <t>Bolsa Vertical</t>
  </si>
  <si>
    <t>terminado suajado + ojillo metálico</t>
  </si>
  <si>
    <t>17 de octubre de 2017.</t>
  </si>
  <si>
    <t xml:space="preserve">Couche </t>
  </si>
  <si>
    <t>Blanco</t>
  </si>
  <si>
    <t>300 gr.</t>
  </si>
  <si>
    <t>Lamina y arreglo</t>
  </si>
  <si>
    <t>corte</t>
  </si>
  <si>
    <t>Tinta F</t>
  </si>
  <si>
    <t>Tinta V</t>
  </si>
  <si>
    <t>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</si>
</sst>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theme="3" tint="-0.499984740745262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10" fillId="0" borderId="0"/>
    <xf numFmtId="0" fontId="10" fillId="8" borderId="19" applyNumberFormat="0" applyFont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Border="1"/>
    <xf numFmtId="44" fontId="2" fillId="0" borderId="1" xfId="1" applyFont="1" applyBorder="1" applyAlignment="1">
      <alignment horizontal="right"/>
    </xf>
    <xf numFmtId="44" fontId="2" fillId="0" borderId="2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/>
    <xf numFmtId="44" fontId="2" fillId="0" borderId="2" xfId="1" applyFont="1" applyBorder="1" applyAlignment="1">
      <alignment horizontal="left"/>
    </xf>
    <xf numFmtId="44" fontId="2" fillId="0" borderId="0" xfId="1" applyFont="1"/>
    <xf numFmtId="0" fontId="3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2" fillId="0" borderId="2" xfId="0" applyFont="1" applyBorder="1"/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Border="1"/>
    <xf numFmtId="44" fontId="2" fillId="0" borderId="0" xfId="1" applyFont="1" applyBorder="1" applyAlignment="1">
      <alignment horizontal="center"/>
    </xf>
    <xf numFmtId="0" fontId="2" fillId="0" borderId="7" xfId="0" applyFont="1" applyBorder="1"/>
    <xf numFmtId="44" fontId="2" fillId="0" borderId="6" xfId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44" fontId="3" fillId="0" borderId="0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1" fontId="6" fillId="0" borderId="0" xfId="0" applyNumberFormat="1" applyFont="1" applyAlignment="1">
      <alignment horizontal="center"/>
    </xf>
    <xf numFmtId="44" fontId="7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44" fontId="8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/>
    <xf numFmtId="0" fontId="8" fillId="0" borderId="0" xfId="0" applyFont="1"/>
    <xf numFmtId="1" fontId="8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7" fillId="0" borderId="0" xfId="1" applyFont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2" applyFont="1" applyAlignment="1">
      <alignment horizontal="center"/>
    </xf>
    <xf numFmtId="44" fontId="6" fillId="2" borderId="0" xfId="1" applyFont="1" applyFill="1" applyAlignment="1">
      <alignment horizontal="center"/>
    </xf>
    <xf numFmtId="4" fontId="2" fillId="0" borderId="0" xfId="0" applyNumberFormat="1" applyFont="1"/>
    <xf numFmtId="2" fontId="8" fillId="0" borderId="0" xfId="0" applyNumberFormat="1" applyFont="1" applyAlignment="1"/>
    <xf numFmtId="0" fontId="8" fillId="2" borderId="11" xfId="0" applyFont="1" applyFill="1" applyBorder="1" applyAlignment="1">
      <alignment horizontal="center"/>
    </xf>
    <xf numFmtId="0" fontId="8" fillId="0" borderId="0" xfId="0" applyFont="1" applyAlignment="1"/>
    <xf numFmtId="164" fontId="8" fillId="0" borderId="0" xfId="0" applyNumberFormat="1" applyFont="1" applyAlignment="1"/>
    <xf numFmtId="1" fontId="8" fillId="2" borderId="11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7" fillId="0" borderId="13" xfId="0" applyFont="1" applyBorder="1"/>
    <xf numFmtId="44" fontId="3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0" borderId="13" xfId="0" applyNumberFormat="1" applyFont="1" applyBorder="1" applyAlignment="1">
      <alignment horizontal="center"/>
    </xf>
    <xf numFmtId="0" fontId="6" fillId="0" borderId="13" xfId="0" applyFont="1" applyBorder="1"/>
    <xf numFmtId="44" fontId="2" fillId="0" borderId="0" xfId="1" applyFont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3" fillId="0" borderId="0" xfId="0" applyNumberFormat="1" applyFont="1"/>
    <xf numFmtId="0" fontId="7" fillId="0" borderId="0" xfId="0" applyFont="1" applyBorder="1"/>
    <xf numFmtId="0" fontId="6" fillId="0" borderId="0" xfId="0" applyFont="1" applyAlignment="1">
      <alignment horizontal="left"/>
    </xf>
    <xf numFmtId="0" fontId="2" fillId="0" borderId="13" xfId="0" applyFont="1" applyBorder="1"/>
    <xf numFmtId="0" fontId="8" fillId="0" borderId="0" xfId="0" applyFont="1" applyAlignment="1">
      <alignment horizontal="center"/>
    </xf>
    <xf numFmtId="1" fontId="6" fillId="2" borderId="0" xfId="0" applyNumberFormat="1" applyFont="1" applyFill="1" applyAlignment="1">
      <alignment horizontal="center"/>
    </xf>
    <xf numFmtId="44" fontId="11" fillId="0" borderId="6" xfId="3" applyFont="1" applyBorder="1" applyAlignment="1">
      <alignment vertical="center"/>
    </xf>
    <xf numFmtId="1" fontId="7" fillId="0" borderId="0" xfId="0" applyNumberFormat="1" applyFont="1" applyAlignment="1">
      <alignment horizontal="center"/>
    </xf>
    <xf numFmtId="0" fontId="2" fillId="2" borderId="0" xfId="0" applyFont="1" applyFill="1"/>
    <xf numFmtId="2" fontId="6" fillId="2" borderId="0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2" fontId="7" fillId="2" borderId="0" xfId="0" applyNumberFormat="1" applyFont="1" applyFill="1" applyBorder="1" applyAlignment="1">
      <alignment horizontal="left"/>
    </xf>
    <xf numFmtId="0" fontId="12" fillId="0" borderId="0" xfId="0" applyFont="1"/>
    <xf numFmtId="44" fontId="11" fillId="9" borderId="3" xfId="3" applyFont="1" applyFill="1" applyBorder="1" applyAlignment="1">
      <alignment vertical="center"/>
    </xf>
    <xf numFmtId="2" fontId="9" fillId="3" borderId="0" xfId="0" applyNumberFormat="1" applyFont="1" applyFill="1" applyBorder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4">
    <cellStyle name="Advertencia" xfId="4"/>
    <cellStyle name="Calcular" xfId="5"/>
    <cellStyle name="Celda comprob." xfId="6"/>
    <cellStyle name="Correcto" xfId="7"/>
    <cellStyle name="Encabez. 1" xfId="8"/>
    <cellStyle name="Encabez. 2" xfId="9"/>
    <cellStyle name="Encabezado 3" xfId="10"/>
    <cellStyle name="Explicación" xfId="11"/>
    <cellStyle name="Moneda" xfId="1" builtinId="4"/>
    <cellStyle name="Moneda 6" xfId="3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667000" cy="857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8"/>
  <sheetViews>
    <sheetView tabSelected="1" zoomScale="90" zoomScaleNormal="90" workbookViewId="0">
      <selection activeCell="E25" sqref="E2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41"/>
      <c r="U3" s="41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2"/>
      <c r="J5"/>
      <c r="K5"/>
      <c r="L5"/>
      <c r="M5"/>
      <c r="N5"/>
      <c r="O5"/>
      <c r="P5"/>
      <c r="Q5"/>
      <c r="R5"/>
      <c r="S5"/>
    </row>
    <row r="6" spans="1:21" ht="18.75" x14ac:dyDescent="0.3">
      <c r="A6" s="91" t="s">
        <v>118</v>
      </c>
      <c r="E6" s="12" t="s">
        <v>117</v>
      </c>
      <c r="F6" s="1" t="s">
        <v>116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12" customFormat="1" ht="15.75" x14ac:dyDescent="0.3">
      <c r="A8" s="12" t="s">
        <v>115</v>
      </c>
      <c r="C8" s="12" t="s">
        <v>119</v>
      </c>
      <c r="H8" s="12" t="s">
        <v>114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12" t="s">
        <v>113</v>
      </c>
      <c r="C10" s="1" t="s">
        <v>112</v>
      </c>
      <c r="F10" s="12" t="s">
        <v>111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12"/>
      <c r="F11" s="30"/>
      <c r="G11" s="29"/>
      <c r="H11" s="28"/>
      <c r="J11"/>
      <c r="K11"/>
      <c r="L11"/>
      <c r="M11"/>
      <c r="N11"/>
      <c r="O11"/>
      <c r="P11"/>
      <c r="Q11"/>
      <c r="R11"/>
    </row>
    <row r="12" spans="1:21" ht="15.75" x14ac:dyDescent="0.3">
      <c r="A12" s="12" t="s">
        <v>110</v>
      </c>
      <c r="C12" s="1" t="s">
        <v>120</v>
      </c>
      <c r="F12" s="21"/>
      <c r="G12" s="2"/>
      <c r="H12" s="18"/>
      <c r="J12"/>
      <c r="K12"/>
      <c r="L12"/>
      <c r="M12"/>
      <c r="N12"/>
      <c r="O12"/>
      <c r="P12"/>
      <c r="Q12"/>
      <c r="R12"/>
    </row>
    <row r="13" spans="1:21" ht="15.75" x14ac:dyDescent="0.3">
      <c r="A13" s="12"/>
      <c r="F13" s="21"/>
      <c r="G13" s="2"/>
      <c r="H13" s="18"/>
      <c r="J13"/>
      <c r="K13"/>
      <c r="L13"/>
      <c r="M13"/>
      <c r="N13"/>
      <c r="O13"/>
      <c r="P13"/>
      <c r="Q13"/>
      <c r="R13"/>
    </row>
    <row r="14" spans="1:21" ht="15.75" x14ac:dyDescent="0.3">
      <c r="A14" s="12" t="s">
        <v>109</v>
      </c>
      <c r="C14" s="90" t="s">
        <v>135</v>
      </c>
      <c r="D14" s="86"/>
      <c r="E14" s="86"/>
      <c r="F14" s="89" t="s">
        <v>108</v>
      </c>
      <c r="G14" s="2"/>
      <c r="H14" s="18"/>
      <c r="J14"/>
      <c r="K14"/>
      <c r="L14"/>
      <c r="M14"/>
      <c r="N14"/>
      <c r="O14"/>
      <c r="P14"/>
      <c r="Q14"/>
      <c r="R14"/>
    </row>
    <row r="15" spans="1:21" ht="15.75" x14ac:dyDescent="0.3">
      <c r="C15" s="87" t="s">
        <v>121</v>
      </c>
      <c r="D15" s="87"/>
      <c r="E15" s="86"/>
      <c r="F15" s="25">
        <f>2+F18+2</f>
        <v>50</v>
      </c>
      <c r="G15" s="26" t="s">
        <v>106</v>
      </c>
      <c r="H15" s="88">
        <f>2+H18+2</f>
        <v>44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87" t="s">
        <v>122</v>
      </c>
      <c r="D16" s="86"/>
      <c r="E16" s="86"/>
      <c r="F16" s="89">
        <v>0.5</v>
      </c>
      <c r="G16" s="19" t="s">
        <v>107</v>
      </c>
      <c r="H16" s="18"/>
      <c r="J16"/>
      <c r="K16"/>
      <c r="L16"/>
      <c r="M16"/>
      <c r="N16"/>
      <c r="O16"/>
      <c r="P16"/>
      <c r="Q16"/>
      <c r="R16"/>
    </row>
    <row r="17" spans="1:18" ht="15.75" x14ac:dyDescent="0.3">
      <c r="C17" s="87" t="s">
        <v>123</v>
      </c>
      <c r="D17" s="86"/>
      <c r="E17" s="86"/>
      <c r="F17" s="21"/>
      <c r="G17" s="2"/>
      <c r="H17" s="18"/>
      <c r="J17"/>
      <c r="K17"/>
      <c r="L17"/>
      <c r="M17"/>
      <c r="N17"/>
      <c r="O17"/>
      <c r="P17"/>
      <c r="Q17"/>
      <c r="R17"/>
    </row>
    <row r="18" spans="1:18" ht="15.75" x14ac:dyDescent="0.3">
      <c r="C18" s="87" t="s">
        <v>136</v>
      </c>
      <c r="D18" s="86"/>
      <c r="E18" s="86"/>
      <c r="F18" s="25">
        <v>46</v>
      </c>
      <c r="G18" s="26" t="s">
        <v>106</v>
      </c>
      <c r="H18" s="88">
        <v>40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87" t="s">
        <v>105</v>
      </c>
      <c r="D19" s="86"/>
      <c r="E19" s="86"/>
      <c r="F19" s="17"/>
      <c r="G19" s="16"/>
      <c r="H19" s="15"/>
      <c r="J19"/>
      <c r="K19"/>
      <c r="L19"/>
      <c r="M19"/>
      <c r="N19"/>
      <c r="O19"/>
      <c r="P19"/>
    </row>
    <row r="20" spans="1:18" ht="15.75" x14ac:dyDescent="0.3">
      <c r="A20" s="33" t="s">
        <v>104</v>
      </c>
      <c r="C20" s="32" t="s">
        <v>124</v>
      </c>
      <c r="D20" s="12" t="s">
        <v>15</v>
      </c>
      <c r="E20" s="64" t="s">
        <v>125</v>
      </c>
      <c r="F20" s="1" t="s">
        <v>126</v>
      </c>
      <c r="J20"/>
      <c r="K20"/>
      <c r="L20"/>
      <c r="M20"/>
      <c r="N20"/>
      <c r="O20"/>
      <c r="P20"/>
    </row>
    <row r="22" spans="1:18" x14ac:dyDescent="0.3">
      <c r="A22" s="33" t="s">
        <v>103</v>
      </c>
      <c r="C22" s="65">
        <v>70</v>
      </c>
      <c r="D22" s="64" t="s">
        <v>46</v>
      </c>
      <c r="E22" s="39">
        <v>102</v>
      </c>
      <c r="F22" s="63">
        <f>+C22</f>
        <v>70</v>
      </c>
      <c r="G22" s="62" t="s">
        <v>46</v>
      </c>
      <c r="H22" s="62">
        <f>+E22</f>
        <v>102</v>
      </c>
    </row>
    <row r="23" spans="1:18" x14ac:dyDescent="0.3">
      <c r="A23" s="33" t="s">
        <v>102</v>
      </c>
      <c r="B23" s="41"/>
      <c r="C23" s="60">
        <f>+F15</f>
        <v>50</v>
      </c>
      <c r="D23" s="61" t="s">
        <v>46</v>
      </c>
      <c r="E23" s="60">
        <f>+H15</f>
        <v>44</v>
      </c>
      <c r="F23" s="59">
        <f>+E23</f>
        <v>44</v>
      </c>
      <c r="G23" s="59" t="s">
        <v>46</v>
      </c>
      <c r="H23" s="59">
        <f>+C23</f>
        <v>50</v>
      </c>
      <c r="I23" s="44"/>
    </row>
    <row r="24" spans="1:18" ht="15" thickBot="1" x14ac:dyDescent="0.35">
      <c r="A24" s="41" t="s">
        <v>101</v>
      </c>
      <c r="B24" s="85"/>
      <c r="C24" s="57">
        <f>+C22/C23</f>
        <v>1.4</v>
      </c>
      <c r="D24" s="58"/>
      <c r="E24" s="57">
        <f>+E22/E23</f>
        <v>2.3181818181818183</v>
      </c>
      <c r="F24" s="57">
        <f>+F22/F23</f>
        <v>1.5909090909090908</v>
      </c>
      <c r="G24" s="58"/>
      <c r="H24" s="57">
        <f>+H22/H23</f>
        <v>2.04</v>
      </c>
      <c r="I24" s="44"/>
    </row>
    <row r="25" spans="1:18" ht="15" thickBot="1" x14ac:dyDescent="0.35">
      <c r="A25" s="41" t="s">
        <v>100</v>
      </c>
      <c r="B25" s="34"/>
      <c r="C25" s="56"/>
      <c r="D25" s="55">
        <v>2</v>
      </c>
      <c r="E25" s="54"/>
      <c r="F25" s="53"/>
      <c r="G25" s="52">
        <v>2</v>
      </c>
      <c r="H25" s="51" t="s">
        <v>45</v>
      </c>
    </row>
    <row r="26" spans="1:18" x14ac:dyDescent="0.3">
      <c r="A26" s="41"/>
      <c r="B26" s="32"/>
      <c r="C26" s="44"/>
      <c r="G26" s="5"/>
      <c r="H26" s="44"/>
    </row>
    <row r="27" spans="1:18" x14ac:dyDescent="0.3">
      <c r="A27" s="63" t="s">
        <v>99</v>
      </c>
      <c r="B27" s="63" t="s">
        <v>127</v>
      </c>
      <c r="D27" s="5" t="s">
        <v>44</v>
      </c>
      <c r="E27" s="49">
        <f>+F27/1000</f>
        <v>63.884</v>
      </c>
      <c r="F27" s="84">
        <v>63884</v>
      </c>
      <c r="G27" s="1" t="s">
        <v>43</v>
      </c>
      <c r="H27" s="48">
        <v>0.5</v>
      </c>
    </row>
    <row r="28" spans="1:18" ht="15.75" x14ac:dyDescent="0.3">
      <c r="A28" s="41"/>
      <c r="B28" s="41"/>
      <c r="C28" s="41"/>
      <c r="D28" s="47" t="s">
        <v>42</v>
      </c>
      <c r="E28" s="49">
        <f>+H27*E27</f>
        <v>31.942</v>
      </c>
      <c r="H28" s="48"/>
      <c r="I28" s="44"/>
      <c r="Q28"/>
      <c r="R28"/>
    </row>
    <row r="29" spans="1:18" ht="15.75" x14ac:dyDescent="0.3">
      <c r="D29" s="47" t="s">
        <v>41</v>
      </c>
      <c r="E29" s="46">
        <f>+E27-E28</f>
        <v>31.942</v>
      </c>
      <c r="I29" s="44"/>
      <c r="Q29"/>
      <c r="R29"/>
    </row>
    <row r="30" spans="1:18" ht="15.75" x14ac:dyDescent="0.3">
      <c r="E30" s="32" t="s">
        <v>40</v>
      </c>
      <c r="F30" s="32" t="s">
        <v>98</v>
      </c>
      <c r="G30" s="32" t="s">
        <v>98</v>
      </c>
      <c r="H30" s="32" t="s">
        <v>98</v>
      </c>
      <c r="I30" s="44"/>
      <c r="Q30"/>
      <c r="R30"/>
    </row>
    <row r="31" spans="1:18" ht="15.75" x14ac:dyDescent="0.3">
      <c r="D31" s="5" t="s">
        <v>39</v>
      </c>
      <c r="E31" s="45">
        <f>+E29</f>
        <v>31.942</v>
      </c>
      <c r="F31" s="45">
        <v>0</v>
      </c>
      <c r="G31" s="45">
        <v>0</v>
      </c>
      <c r="H31" s="45">
        <v>0</v>
      </c>
      <c r="Q31"/>
      <c r="R31"/>
    </row>
    <row r="32" spans="1:18" ht="15.75" x14ac:dyDescent="0.3">
      <c r="D32" s="5" t="s">
        <v>38</v>
      </c>
      <c r="E32" s="45">
        <f>+E31*1.1</f>
        <v>35.136200000000002</v>
      </c>
      <c r="F32" s="45">
        <v>0</v>
      </c>
      <c r="G32" s="45">
        <v>0</v>
      </c>
      <c r="H32" s="45">
        <v>0</v>
      </c>
      <c r="Q32"/>
      <c r="R32"/>
    </row>
    <row r="33" spans="1:22" ht="16.5" thickBot="1" x14ac:dyDescent="0.35">
      <c r="A33" s="41"/>
      <c r="G33" s="5"/>
      <c r="Q33"/>
      <c r="R33"/>
    </row>
    <row r="34" spans="1:22" ht="15.75" x14ac:dyDescent="0.3">
      <c r="A34" s="33" t="s">
        <v>37</v>
      </c>
      <c r="C34" s="43">
        <v>2</v>
      </c>
      <c r="D34" s="42" t="s">
        <v>36</v>
      </c>
      <c r="E34" s="30" t="s">
        <v>97</v>
      </c>
      <c r="F34" s="29" t="s">
        <v>96</v>
      </c>
      <c r="G34" s="29"/>
      <c r="H34" s="28"/>
      <c r="Q34"/>
      <c r="R34"/>
    </row>
    <row r="35" spans="1:22" ht="16.5" thickBot="1" x14ac:dyDescent="0.35">
      <c r="A35" s="33"/>
      <c r="C35" s="32"/>
      <c r="D35" s="1" t="s">
        <v>35</v>
      </c>
      <c r="E35" s="17"/>
      <c r="F35" s="16" t="s">
        <v>95</v>
      </c>
      <c r="G35" s="16"/>
      <c r="H35" s="15"/>
      <c r="Q35"/>
      <c r="R35"/>
    </row>
    <row r="36" spans="1:22" ht="15.75" x14ac:dyDescent="0.3">
      <c r="A36" s="33" t="s">
        <v>34</v>
      </c>
      <c r="B36" s="12"/>
      <c r="C36" s="40">
        <f>+B42/F16</f>
        <v>2000</v>
      </c>
      <c r="D36" s="39">
        <v>300</v>
      </c>
      <c r="F36" s="47" t="s">
        <v>94</v>
      </c>
      <c r="G36" s="65">
        <v>1</v>
      </c>
      <c r="H36" s="41"/>
      <c r="Q36"/>
      <c r="R36"/>
    </row>
    <row r="37" spans="1:22" ht="15.75" x14ac:dyDescent="0.3">
      <c r="A37" s="33" t="s">
        <v>32</v>
      </c>
      <c r="C37" s="34">
        <f>+C36+D36</f>
        <v>2300</v>
      </c>
      <c r="F37" s="47" t="s">
        <v>93</v>
      </c>
      <c r="G37" s="65">
        <v>1</v>
      </c>
      <c r="H37" s="41"/>
      <c r="Q37"/>
      <c r="R37"/>
    </row>
    <row r="38" spans="1:22" ht="15.75" x14ac:dyDescent="0.3">
      <c r="A38" s="33" t="s">
        <v>30</v>
      </c>
      <c r="C38" s="34">
        <f>+C37/C34</f>
        <v>1150</v>
      </c>
      <c r="F38" s="5" t="s">
        <v>92</v>
      </c>
      <c r="G38" s="65">
        <f>+C36/1000</f>
        <v>2</v>
      </c>
      <c r="H38" s="41"/>
      <c r="Q38"/>
      <c r="R38"/>
    </row>
    <row r="39" spans="1:22" ht="15.75" x14ac:dyDescent="0.3">
      <c r="A39" s="33"/>
      <c r="C39" s="32"/>
      <c r="F39" s="47" t="s">
        <v>91</v>
      </c>
      <c r="G39" s="83">
        <f>+C37*F16</f>
        <v>1150</v>
      </c>
      <c r="H39" s="41"/>
      <c r="Q39"/>
      <c r="R39"/>
    </row>
    <row r="40" spans="1:22" ht="15.75" x14ac:dyDescent="0.3">
      <c r="A40" s="33" t="s">
        <v>90</v>
      </c>
      <c r="C40" s="63">
        <f>+C38*C34</f>
        <v>2300</v>
      </c>
      <c r="F40" s="47"/>
      <c r="G40" s="44"/>
      <c r="H40" s="41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1"/>
      <c r="B41" s="41"/>
      <c r="C41" s="41"/>
      <c r="D41" s="41"/>
      <c r="E41" s="41"/>
      <c r="H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33" t="s">
        <v>89</v>
      </c>
      <c r="B42" s="32">
        <v>1000</v>
      </c>
      <c r="C42" s="82"/>
      <c r="D42" s="63" t="s">
        <v>88</v>
      </c>
      <c r="E42" s="63" t="s">
        <v>87</v>
      </c>
      <c r="F42" s="63" t="s">
        <v>86</v>
      </c>
      <c r="G42" s="63" t="s">
        <v>85</v>
      </c>
      <c r="H42" s="63" t="s">
        <v>84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69" t="s">
        <v>83</v>
      </c>
      <c r="B43" s="73"/>
      <c r="C43" s="41"/>
      <c r="D43" s="32">
        <v>2</v>
      </c>
      <c r="E43" s="32">
        <v>1</v>
      </c>
      <c r="F43" s="32" t="s">
        <v>82</v>
      </c>
      <c r="G43" s="44">
        <f>185+145</f>
        <v>330</v>
      </c>
      <c r="H43" s="44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73" t="s">
        <v>57</v>
      </c>
      <c r="B44" s="72">
        <f>+E31*C38</f>
        <v>36733.300000000003</v>
      </c>
      <c r="C44" s="41"/>
      <c r="D44" s="32">
        <v>2</v>
      </c>
      <c r="E44" s="32">
        <f>+B42/100</f>
        <v>10</v>
      </c>
      <c r="F44" s="32" t="s">
        <v>128</v>
      </c>
      <c r="G44" s="44">
        <v>200</v>
      </c>
      <c r="H44" s="44">
        <f>+G44*E44*D44</f>
        <v>4000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73" t="s">
        <v>56</v>
      </c>
      <c r="B45" s="72">
        <f>+H55</f>
        <v>18295</v>
      </c>
      <c r="C45" s="41"/>
      <c r="D45" s="32">
        <v>2</v>
      </c>
      <c r="E45" s="32">
        <f>+E44</f>
        <v>10</v>
      </c>
      <c r="F45" s="32" t="s">
        <v>129</v>
      </c>
      <c r="G45" s="44">
        <v>200</v>
      </c>
      <c r="H45" s="44">
        <f>+G45*E45*D45</f>
        <v>4000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73" t="s">
        <v>81</v>
      </c>
      <c r="B46" s="72">
        <v>800</v>
      </c>
      <c r="C46" s="41"/>
      <c r="D46" s="32">
        <v>0</v>
      </c>
      <c r="E46" s="32">
        <v>0</v>
      </c>
      <c r="F46" s="32" t="s">
        <v>80</v>
      </c>
      <c r="G46" s="44">
        <f>145+145</f>
        <v>290</v>
      </c>
      <c r="H46" s="44">
        <f>+G46*E46*D46</f>
        <v>0</v>
      </c>
      <c r="I46" s="31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73" t="s">
        <v>79</v>
      </c>
      <c r="B47" s="72">
        <v>900</v>
      </c>
      <c r="C47" s="41"/>
      <c r="D47" s="32">
        <v>1</v>
      </c>
      <c r="E47" s="32">
        <v>1</v>
      </c>
      <c r="F47" s="32" t="s">
        <v>78</v>
      </c>
      <c r="G47" s="44">
        <v>800</v>
      </c>
      <c r="H47" s="44">
        <f>+G47*E47*D47</f>
        <v>800</v>
      </c>
      <c r="I47" s="44">
        <f>+B71/100</f>
        <v>774.23176666666666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81" t="s">
        <v>77</v>
      </c>
      <c r="B48" s="72">
        <f>+C117</f>
        <v>2200</v>
      </c>
      <c r="D48" s="32">
        <v>0</v>
      </c>
      <c r="E48" s="32">
        <v>0</v>
      </c>
      <c r="F48" s="32" t="s">
        <v>76</v>
      </c>
      <c r="G48" s="44">
        <v>4</v>
      </c>
      <c r="H48" s="44">
        <f>+G48*E48*D48</f>
        <v>0</v>
      </c>
      <c r="I48" s="44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81" t="s">
        <v>75</v>
      </c>
      <c r="B49" s="72">
        <f>85*6</f>
        <v>510</v>
      </c>
      <c r="C49" s="41">
        <f>+B42*4</f>
        <v>4000</v>
      </c>
      <c r="D49" s="32">
        <v>1</v>
      </c>
      <c r="E49" s="32">
        <v>1</v>
      </c>
      <c r="F49" s="32" t="s">
        <v>74</v>
      </c>
      <c r="G49" s="44">
        <v>145</v>
      </c>
      <c r="H49" s="4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81" t="s">
        <v>73</v>
      </c>
      <c r="B50" s="72">
        <f>+F90*2</f>
        <v>1599.1333333333332</v>
      </c>
      <c r="D50" s="32">
        <v>1</v>
      </c>
      <c r="E50" s="32">
        <v>2</v>
      </c>
      <c r="F50" s="32" t="s">
        <v>72</v>
      </c>
      <c r="G50" s="44">
        <v>145</v>
      </c>
      <c r="H50" s="44">
        <f>+(D50*E50)*G50</f>
        <v>290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81" t="s">
        <v>71</v>
      </c>
      <c r="B51" s="72">
        <v>400</v>
      </c>
      <c r="D51" s="32">
        <v>1</v>
      </c>
      <c r="E51" s="32">
        <f>+B42*1.05</f>
        <v>1050</v>
      </c>
      <c r="F51" s="32" t="s">
        <v>70</v>
      </c>
      <c r="G51" s="44">
        <v>8</v>
      </c>
      <c r="H51" s="44">
        <f>+(D51*E51)*G51</f>
        <v>8400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81" t="s">
        <v>69</v>
      </c>
      <c r="B52" s="72">
        <v>400</v>
      </c>
      <c r="D52" s="32">
        <v>0</v>
      </c>
      <c r="E52" s="32">
        <v>0</v>
      </c>
      <c r="F52" s="32" t="s">
        <v>68</v>
      </c>
      <c r="G52" s="44">
        <f>+E97</f>
        <v>7523.7599999999984</v>
      </c>
      <c r="H52" s="44">
        <f>+(D52*E52)*G52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9" t="s">
        <v>51</v>
      </c>
      <c r="B53" s="68">
        <f>SUM(B44:B52)</f>
        <v>61837.433333333334</v>
      </c>
      <c r="C53" s="41"/>
      <c r="D53" s="32">
        <v>0</v>
      </c>
      <c r="E53" s="32">
        <v>0</v>
      </c>
      <c r="F53" s="80" t="s">
        <v>67</v>
      </c>
      <c r="G53" s="44">
        <v>380</v>
      </c>
      <c r="H53" s="44">
        <f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9"/>
      <c r="B54" s="57">
        <f>+B53/B42</f>
        <v>61.837433333333337</v>
      </c>
      <c r="C54" s="33" t="s">
        <v>66</v>
      </c>
      <c r="D54" s="41"/>
      <c r="E54" s="41"/>
      <c r="F54" s="41"/>
      <c r="G54" s="41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41"/>
      <c r="B55" s="41"/>
      <c r="D55" s="41"/>
      <c r="E55" s="41"/>
      <c r="F55" s="41"/>
      <c r="G55" s="14" t="s">
        <v>65</v>
      </c>
      <c r="H55" s="44">
        <f>SUM(H43:H54)</f>
        <v>18295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41"/>
      <c r="E56" s="41"/>
      <c r="G56" s="12" t="s">
        <v>64</v>
      </c>
      <c r="H56" s="78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41"/>
      <c r="E57" s="41"/>
      <c r="G57" s="1" t="s">
        <v>62</v>
      </c>
      <c r="H57" s="77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3" t="s">
        <v>63</v>
      </c>
      <c r="B58" s="41"/>
      <c r="C58" s="41"/>
      <c r="E58" s="57"/>
      <c r="G58" s="1" t="s">
        <v>62</v>
      </c>
      <c r="H58" s="77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41"/>
      <c r="B59" s="33" t="s">
        <v>61</v>
      </c>
      <c r="C59" s="63" t="s">
        <v>60</v>
      </c>
      <c r="D59" s="41"/>
      <c r="E59" s="41"/>
      <c r="F59" s="41"/>
      <c r="G59" s="12" t="s">
        <v>59</v>
      </c>
      <c r="H59" s="77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9" t="s">
        <v>58</v>
      </c>
      <c r="B60" s="73"/>
      <c r="C60" s="41"/>
      <c r="D60" s="41"/>
      <c r="E60" s="41"/>
      <c r="F60" s="41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73" t="s">
        <v>57</v>
      </c>
      <c r="B61" s="72">
        <f>+E32*C38</f>
        <v>40406.630000000005</v>
      </c>
      <c r="C61" s="7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73" t="s">
        <v>56</v>
      </c>
      <c r="B62" s="72">
        <f>+H55*H56</f>
        <v>27442.5</v>
      </c>
      <c r="C62" s="7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73" t="str">
        <f t="shared" ref="A63:A69" si="0">+A46</f>
        <v>Placa HS</v>
      </c>
      <c r="B63" s="72">
        <f>+B46*H56</f>
        <v>1200</v>
      </c>
      <c r="C63" s="7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73" t="str">
        <f t="shared" si="0"/>
        <v>Tabla Suaje</v>
      </c>
      <c r="B64" s="72">
        <f>+B47*H56</f>
        <v>1350</v>
      </c>
      <c r="C64" s="7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tr">
        <f t="shared" si="0"/>
        <v>listón</v>
      </c>
      <c r="B65" s="72">
        <f>+C118</f>
        <v>3300</v>
      </c>
      <c r="C65" s="7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3" t="str">
        <f t="shared" si="0"/>
        <v>Ojillo</v>
      </c>
      <c r="B66" s="72">
        <f>+B49*H56</f>
        <v>765</v>
      </c>
      <c r="C66" s="7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3" t="str">
        <f t="shared" si="0"/>
        <v>Caple Refuerzo</v>
      </c>
      <c r="B67" s="72">
        <f>+F91*2</f>
        <v>1759.0466666666666</v>
      </c>
      <c r="C67" s="71"/>
      <c r="F67" s="36" t="s">
        <v>55</v>
      </c>
      <c r="G67" s="57">
        <f>+B54</f>
        <v>61.837433333333337</v>
      </c>
      <c r="H67" s="74">
        <f>+G67*B42</f>
        <v>61837.433333333334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3" t="str">
        <f t="shared" si="0"/>
        <v>Empaque</v>
      </c>
      <c r="B68" s="72">
        <f>+B51*H56</f>
        <v>600</v>
      </c>
      <c r="C68" s="71"/>
      <c r="F68" s="36" t="s">
        <v>54</v>
      </c>
      <c r="G68" s="57">
        <f>+C71</f>
        <v>77.423176666666663</v>
      </c>
      <c r="H68" s="74">
        <f>+G68*B42</f>
        <v>77423.176666666666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3" t="str">
        <f t="shared" si="0"/>
        <v>Mensajeria</v>
      </c>
      <c r="B69" s="72">
        <f>+B52*H56</f>
        <v>600</v>
      </c>
      <c r="C69" s="71"/>
      <c r="F69" s="75" t="s">
        <v>53</v>
      </c>
      <c r="G69" s="67">
        <f>+G68-G67</f>
        <v>15.585743333333326</v>
      </c>
      <c r="H69" s="74">
        <f>+H68-H67</f>
        <v>15585.743333333332</v>
      </c>
      <c r="I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73"/>
      <c r="B70" s="72"/>
      <c r="C70" s="71"/>
      <c r="F70" s="93" t="s">
        <v>52</v>
      </c>
      <c r="G70" s="93"/>
      <c r="H70" s="70">
        <f>+(B71/100)*2.5</f>
        <v>1935.5794166666667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69" t="s">
        <v>51</v>
      </c>
      <c r="B71" s="68">
        <f>SUM(B60:B70)</f>
        <v>77423.176666666666</v>
      </c>
      <c r="C71" s="67">
        <f>+B71/B42</f>
        <v>77.423176666666663</v>
      </c>
      <c r="D71" s="94"/>
      <c r="E71" s="94"/>
      <c r="F71" s="6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4"/>
      <c r="E72" s="9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12" t="s">
        <v>50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2" t="s">
        <v>49</v>
      </c>
      <c r="B74" s="12" t="s">
        <v>15</v>
      </c>
      <c r="C74" s="64" t="s">
        <v>48</v>
      </c>
      <c r="D74" s="1" t="s">
        <v>47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65">
        <v>90</v>
      </c>
      <c r="B76" s="64" t="s">
        <v>46</v>
      </c>
      <c r="C76" s="39">
        <v>125</v>
      </c>
      <c r="D76" s="63">
        <f>+A76</f>
        <v>90</v>
      </c>
      <c r="E76" s="62" t="s">
        <v>46</v>
      </c>
      <c r="F76" s="62">
        <f>+C76</f>
        <v>125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60">
        <v>34</v>
      </c>
      <c r="B77" s="61" t="s">
        <v>46</v>
      </c>
      <c r="C77" s="60">
        <v>28</v>
      </c>
      <c r="D77" s="59">
        <f>+C77</f>
        <v>28</v>
      </c>
      <c r="E77" s="59" t="s">
        <v>46</v>
      </c>
      <c r="F77" s="59">
        <f>+A77</f>
        <v>34</v>
      </c>
      <c r="G77" s="44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6.5" thickBot="1" x14ac:dyDescent="0.35">
      <c r="A78" s="57">
        <f>+A76/A77</f>
        <v>2.6470588235294117</v>
      </c>
      <c r="B78" s="58"/>
      <c r="C78" s="57">
        <f>+C76/C77</f>
        <v>4.4642857142857144</v>
      </c>
      <c r="D78" s="57">
        <f>+D76/D77</f>
        <v>3.2142857142857144</v>
      </c>
      <c r="E78" s="58"/>
      <c r="F78" s="57">
        <f>+F76/F77</f>
        <v>3.6764705882352939</v>
      </c>
      <c r="G78" s="44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6.5" thickBot="1" x14ac:dyDescent="0.35">
      <c r="A79" s="56"/>
      <c r="B79" s="55">
        <v>8</v>
      </c>
      <c r="C79" s="54"/>
      <c r="D79" s="53"/>
      <c r="E79" s="52">
        <v>9</v>
      </c>
      <c r="F79" s="51" t="s">
        <v>45</v>
      </c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3">
      <c r="A80" s="44"/>
      <c r="E80" s="5"/>
      <c r="F80" s="44"/>
    </row>
    <row r="81" spans="1:18" x14ac:dyDescent="0.3">
      <c r="B81" s="5" t="s">
        <v>44</v>
      </c>
      <c r="C81" s="49">
        <f>+D81/1000</f>
        <v>14.11</v>
      </c>
      <c r="D81" s="50">
        <v>14110</v>
      </c>
      <c r="E81" s="1" t="s">
        <v>43</v>
      </c>
      <c r="F81" s="48">
        <v>0.5</v>
      </c>
    </row>
    <row r="82" spans="1:18" x14ac:dyDescent="0.3">
      <c r="A82" s="41"/>
      <c r="B82" s="47" t="s">
        <v>42</v>
      </c>
      <c r="C82" s="49">
        <f>+F81*C81</f>
        <v>7.0549999999999997</v>
      </c>
      <c r="F82" s="48"/>
      <c r="G82" s="44"/>
    </row>
    <row r="83" spans="1:18" x14ac:dyDescent="0.3">
      <c r="B83" s="47" t="s">
        <v>41</v>
      </c>
      <c r="C83" s="46">
        <f>+C81-C82</f>
        <v>7.0549999999999997</v>
      </c>
      <c r="G83" s="44"/>
    </row>
    <row r="84" spans="1:18" ht="15.75" x14ac:dyDescent="0.3">
      <c r="C84" s="32" t="s">
        <v>40</v>
      </c>
      <c r="D84"/>
      <c r="E84"/>
      <c r="F84"/>
      <c r="G84" s="44"/>
    </row>
    <row r="85" spans="1:18" ht="16.5" x14ac:dyDescent="0.3">
      <c r="B85" s="5" t="s">
        <v>39</v>
      </c>
      <c r="C85" s="45">
        <f>+C83</f>
        <v>7.0549999999999997</v>
      </c>
      <c r="D85"/>
      <c r="E85"/>
      <c r="F85"/>
      <c r="J85" s="31"/>
      <c r="K85" s="31"/>
      <c r="L85" s="31"/>
      <c r="M85" s="31"/>
      <c r="N85" s="31"/>
      <c r="O85" s="31"/>
      <c r="P85" s="31"/>
      <c r="Q85" s="31"/>
      <c r="R85" s="31"/>
    </row>
    <row r="86" spans="1:18" ht="16.5" x14ac:dyDescent="0.3">
      <c r="B86" s="5" t="s">
        <v>38</v>
      </c>
      <c r="C86" s="45">
        <f>+C85*1.1</f>
        <v>7.7605000000000004</v>
      </c>
      <c r="D86"/>
      <c r="E86"/>
      <c r="F86"/>
      <c r="J86" s="31"/>
      <c r="K86" s="31"/>
      <c r="L86" s="31"/>
      <c r="M86" s="31"/>
      <c r="N86" s="31"/>
      <c r="O86" s="31"/>
      <c r="P86" s="31"/>
      <c r="Q86" s="31"/>
      <c r="R86" s="31"/>
    </row>
    <row r="87" spans="1:18" ht="16.5" x14ac:dyDescent="0.3">
      <c r="A87" s="41"/>
      <c r="B87" s="32"/>
      <c r="C87" s="44"/>
      <c r="E87"/>
      <c r="F87"/>
      <c r="G87"/>
      <c r="J87" s="31"/>
      <c r="K87" s="31"/>
      <c r="L87" s="31"/>
      <c r="M87" s="31"/>
      <c r="N87" s="31"/>
      <c r="O87" s="31"/>
      <c r="P87" s="31"/>
      <c r="Q87" s="31"/>
      <c r="R87" s="31"/>
    </row>
    <row r="88" spans="1:18" ht="16.5" x14ac:dyDescent="0.3">
      <c r="A88" s="33" t="s">
        <v>37</v>
      </c>
      <c r="C88" s="43">
        <v>9</v>
      </c>
      <c r="D88" s="42" t="s">
        <v>36</v>
      </c>
      <c r="E88"/>
      <c r="F88"/>
      <c r="G88"/>
      <c r="J88" s="31"/>
      <c r="K88" s="31"/>
      <c r="L88" s="31"/>
      <c r="M88" s="31"/>
      <c r="N88" s="31"/>
      <c r="O88" s="31"/>
      <c r="P88" s="31"/>
      <c r="Q88" s="31"/>
      <c r="R88" s="31"/>
    </row>
    <row r="89" spans="1:18" ht="16.5" x14ac:dyDescent="0.3">
      <c r="A89" s="33"/>
      <c r="C89" s="32"/>
      <c r="D89" s="1" t="s">
        <v>35</v>
      </c>
      <c r="E89" s="41"/>
      <c r="F89" s="41"/>
      <c r="J89" s="31"/>
      <c r="K89" s="31"/>
      <c r="L89" s="31"/>
      <c r="M89" s="31"/>
      <c r="N89" s="31"/>
      <c r="O89" s="31"/>
      <c r="P89" s="31"/>
      <c r="Q89" s="31"/>
      <c r="R89" s="31"/>
    </row>
    <row r="90" spans="1:18" ht="16.5" x14ac:dyDescent="0.3">
      <c r="A90" s="33" t="s">
        <v>34</v>
      </c>
      <c r="B90" s="12"/>
      <c r="C90" s="40">
        <f>+B42</f>
        <v>1000</v>
      </c>
      <c r="D90" s="39">
        <v>20</v>
      </c>
      <c r="E90" s="38" t="s">
        <v>33</v>
      </c>
      <c r="F90" s="37">
        <f>+C92*C85</f>
        <v>799.56666666666661</v>
      </c>
      <c r="J90" s="31"/>
      <c r="K90" s="31"/>
      <c r="L90" s="31"/>
      <c r="M90" s="31"/>
      <c r="N90" s="31"/>
      <c r="O90" s="31"/>
      <c r="P90" s="31"/>
      <c r="Q90" s="31"/>
      <c r="R90" s="31"/>
    </row>
    <row r="91" spans="1:18" ht="16.5" x14ac:dyDescent="0.3">
      <c r="A91" s="33" t="s">
        <v>32</v>
      </c>
      <c r="C91" s="34">
        <f>+C90+D90</f>
        <v>1020</v>
      </c>
      <c r="E91" s="36" t="s">
        <v>31</v>
      </c>
      <c r="F91" s="35">
        <f>+C92*C86</f>
        <v>879.52333333333331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t="16.5" x14ac:dyDescent="0.3">
      <c r="A92" s="33" t="s">
        <v>30</v>
      </c>
      <c r="C92" s="34">
        <f>+C91/C88</f>
        <v>113.33333333333333</v>
      </c>
      <c r="F92"/>
      <c r="G92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16.5" x14ac:dyDescent="0.3">
      <c r="A93" s="33"/>
      <c r="C93" s="32"/>
      <c r="F93"/>
      <c r="G93"/>
      <c r="J93" s="31"/>
      <c r="K93" s="31"/>
      <c r="L93" s="31"/>
      <c r="M93" s="31"/>
      <c r="N93" s="31"/>
      <c r="O93" s="31"/>
      <c r="P93" s="31"/>
      <c r="Q93" s="31"/>
      <c r="R93" s="31"/>
    </row>
    <row r="94" spans="1:18" ht="15" thickBot="1" x14ac:dyDescent="0.35">
      <c r="A94" s="12" t="s">
        <v>29</v>
      </c>
    </row>
    <row r="95" spans="1:18" x14ac:dyDescent="0.3">
      <c r="A95" s="30" t="s">
        <v>28</v>
      </c>
      <c r="B95" s="29"/>
      <c r="C95" s="29"/>
      <c r="D95" s="29"/>
      <c r="E95" s="29"/>
      <c r="F95" s="29"/>
      <c r="G95" s="28"/>
    </row>
    <row r="96" spans="1:18" x14ac:dyDescent="0.3">
      <c r="A96" s="25">
        <f>+F15</f>
        <v>50</v>
      </c>
      <c r="B96" s="26">
        <f>+H15</f>
        <v>44</v>
      </c>
      <c r="C96" s="2" t="s">
        <v>26</v>
      </c>
      <c r="D96" s="26" t="s">
        <v>25</v>
      </c>
      <c r="E96" s="2" t="s">
        <v>24</v>
      </c>
      <c r="F96" s="19" t="s">
        <v>27</v>
      </c>
      <c r="G96" s="18"/>
    </row>
    <row r="97" spans="1:10" x14ac:dyDescent="0.3">
      <c r="A97" s="25">
        <f>0.58*0.47*C37</f>
        <v>626.9799999999999</v>
      </c>
      <c r="B97" s="20">
        <f>4*3</f>
        <v>12</v>
      </c>
      <c r="C97" s="20">
        <f>+A97*B97</f>
        <v>7523.7599999999984</v>
      </c>
      <c r="D97" s="20">
        <v>0</v>
      </c>
      <c r="E97" s="24">
        <f>+C97+D97</f>
        <v>7523.7599999999984</v>
      </c>
      <c r="F97" s="23" t="s">
        <v>22</v>
      </c>
      <c r="G97" s="22">
        <v>550</v>
      </c>
    </row>
    <row r="98" spans="1:10" x14ac:dyDescent="0.3">
      <c r="A98" s="21"/>
      <c r="B98" s="20"/>
      <c r="C98" s="20"/>
      <c r="D98" s="20"/>
      <c r="E98" s="20"/>
      <c r="G98" s="22"/>
      <c r="J98" s="27"/>
    </row>
    <row r="99" spans="1:10" x14ac:dyDescent="0.3">
      <c r="A99" s="25">
        <f>+A96</f>
        <v>50</v>
      </c>
      <c r="B99" s="26">
        <f>+B96</f>
        <v>44</v>
      </c>
      <c r="C99" s="2" t="s">
        <v>26</v>
      </c>
      <c r="D99" s="26" t="s">
        <v>25</v>
      </c>
      <c r="E99" s="2" t="s">
        <v>24</v>
      </c>
      <c r="F99" s="19" t="s">
        <v>23</v>
      </c>
      <c r="G99" s="18"/>
    </row>
    <row r="100" spans="1:10" x14ac:dyDescent="0.3">
      <c r="A100" s="25">
        <f>0.463*0.503*C78</f>
        <v>1.0396830357142859</v>
      </c>
      <c r="B100" s="20">
        <f>4.1*2</f>
        <v>8.1999999999999993</v>
      </c>
      <c r="C100" s="20">
        <f>+A100*B100</f>
        <v>8.5254008928571441</v>
      </c>
      <c r="D100" s="20">
        <v>0</v>
      </c>
      <c r="E100" s="24">
        <f>+C100+D100</f>
        <v>8.5254008928571441</v>
      </c>
      <c r="F100" s="23" t="s">
        <v>22</v>
      </c>
      <c r="G100" s="22">
        <v>550</v>
      </c>
    </row>
    <row r="101" spans="1:10" x14ac:dyDescent="0.3">
      <c r="A101" s="21"/>
      <c r="B101" s="2"/>
      <c r="C101" s="20"/>
      <c r="D101" s="20"/>
      <c r="E101" s="20"/>
      <c r="F101" s="19"/>
      <c r="G101" s="18"/>
    </row>
    <row r="102" spans="1:10" ht="15" thickBot="1" x14ac:dyDescent="0.35">
      <c r="A102" s="17"/>
      <c r="B102" s="16"/>
      <c r="C102" s="16"/>
      <c r="D102" s="16"/>
      <c r="E102" s="16"/>
      <c r="F102" s="16"/>
      <c r="G102" s="15"/>
    </row>
    <row r="104" spans="1:10" ht="15.75" x14ac:dyDescent="0.3">
      <c r="A104" s="12" t="s">
        <v>21</v>
      </c>
      <c r="G104"/>
    </row>
    <row r="105" spans="1:10" ht="15.75" x14ac:dyDescent="0.3">
      <c r="B105" s="14" t="s">
        <v>20</v>
      </c>
      <c r="C105" s="95" t="s">
        <v>19</v>
      </c>
      <c r="D105" s="96"/>
      <c r="G105"/>
    </row>
    <row r="106" spans="1:10" ht="15.75" x14ac:dyDescent="0.3">
      <c r="B106" s="5" t="s">
        <v>18</v>
      </c>
      <c r="C106" s="13" t="s">
        <v>17</v>
      </c>
      <c r="D106" s="6"/>
      <c r="F106" s="12" t="s">
        <v>16</v>
      </c>
      <c r="G106"/>
    </row>
    <row r="107" spans="1:10" x14ac:dyDescent="0.3">
      <c r="B107" s="5" t="s">
        <v>15</v>
      </c>
      <c r="C107" s="11" t="s">
        <v>14</v>
      </c>
      <c r="D107" s="6"/>
      <c r="F107" s="1" t="s">
        <v>132</v>
      </c>
    </row>
    <row r="108" spans="1:10" x14ac:dyDescent="0.3">
      <c r="B108" s="5" t="s">
        <v>13</v>
      </c>
      <c r="C108" s="11">
        <v>50</v>
      </c>
      <c r="D108" s="6" t="s">
        <v>12</v>
      </c>
      <c r="F108" s="1" t="s">
        <v>133</v>
      </c>
    </row>
    <row r="109" spans="1:10" ht="15.75" x14ac:dyDescent="0.3">
      <c r="B109" s="5" t="s">
        <v>11</v>
      </c>
      <c r="C109" s="11">
        <f>45*100</f>
        <v>4500</v>
      </c>
      <c r="D109" s="6" t="s">
        <v>131</v>
      </c>
      <c r="G109"/>
    </row>
    <row r="110" spans="1:10" ht="15.75" x14ac:dyDescent="0.3">
      <c r="B110" s="5" t="s">
        <v>10</v>
      </c>
      <c r="C110" s="11">
        <f>+D110/C109</f>
        <v>24.444444444444446</v>
      </c>
      <c r="D110" s="10">
        <f>+(((B42*2)*C108)*1.1)</f>
        <v>110000.00000000001</v>
      </c>
      <c r="G110"/>
    </row>
    <row r="111" spans="1:10" ht="15.75" x14ac:dyDescent="0.3">
      <c r="B111" s="5" t="s">
        <v>9</v>
      </c>
      <c r="C111" s="7"/>
      <c r="D111" s="6"/>
      <c r="G111"/>
    </row>
    <row r="112" spans="1:10" ht="15.75" x14ac:dyDescent="0.3">
      <c r="B112" s="5" t="s">
        <v>8</v>
      </c>
      <c r="C112" s="7">
        <v>90</v>
      </c>
      <c r="D112" s="9" t="s">
        <v>7</v>
      </c>
      <c r="E112" s="8">
        <f>2.8*1.3</f>
        <v>3.6399999999999997</v>
      </c>
      <c r="G112"/>
    </row>
    <row r="113" spans="2:7" ht="15.75" x14ac:dyDescent="0.3">
      <c r="B113" s="5" t="s">
        <v>6</v>
      </c>
      <c r="C113" s="7">
        <f>+C112*C110</f>
        <v>2200</v>
      </c>
      <c r="D113" s="6"/>
      <c r="G113"/>
    </row>
    <row r="114" spans="2:7" ht="15.75" x14ac:dyDescent="0.3">
      <c r="B114" s="5" t="s">
        <v>5</v>
      </c>
      <c r="C114" s="7">
        <v>0</v>
      </c>
      <c r="D114" s="6"/>
      <c r="G114"/>
    </row>
    <row r="115" spans="2:7" ht="15.75" x14ac:dyDescent="0.3">
      <c r="B115" s="5" t="s">
        <v>4</v>
      </c>
      <c r="C115" s="7">
        <v>0</v>
      </c>
      <c r="D115" s="6"/>
      <c r="G115"/>
    </row>
    <row r="116" spans="2:7" ht="15.75" x14ac:dyDescent="0.3">
      <c r="B116" s="1" t="s">
        <v>3</v>
      </c>
      <c r="C116" s="7">
        <v>0</v>
      </c>
      <c r="D116" s="6"/>
      <c r="G116"/>
    </row>
    <row r="117" spans="2:7" ht="15.75" x14ac:dyDescent="0.3">
      <c r="B117" s="5" t="s">
        <v>2</v>
      </c>
      <c r="C117" s="4">
        <f>+C113</f>
        <v>2200</v>
      </c>
      <c r="D117" s="3">
        <f>+C113/B42</f>
        <v>2.2000000000000002</v>
      </c>
      <c r="E117" s="1" t="s">
        <v>0</v>
      </c>
      <c r="G117"/>
    </row>
    <row r="118" spans="2:7" x14ac:dyDescent="0.3">
      <c r="B118" s="5" t="s">
        <v>1</v>
      </c>
      <c r="C118" s="4">
        <f>+C117*H56</f>
        <v>3300</v>
      </c>
      <c r="D118" s="3">
        <f>+D117*H56</f>
        <v>3.3000000000000003</v>
      </c>
      <c r="E118" s="1" t="s">
        <v>0</v>
      </c>
      <c r="G118" s="2"/>
    </row>
  </sheetData>
  <mergeCells count="4">
    <mergeCell ref="F70:G70"/>
    <mergeCell ref="D71:E71"/>
    <mergeCell ref="D72:E72"/>
    <mergeCell ref="C105:D105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8"/>
  <sheetViews>
    <sheetView zoomScale="90" zoomScaleNormal="90" workbookViewId="0">
      <selection activeCell="B22" sqref="B2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41"/>
      <c r="U3" s="41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2"/>
      <c r="J5"/>
      <c r="K5"/>
      <c r="L5"/>
      <c r="M5"/>
      <c r="N5"/>
      <c r="O5"/>
      <c r="P5"/>
      <c r="Q5"/>
      <c r="R5"/>
      <c r="S5"/>
    </row>
    <row r="6" spans="1:21" ht="18.75" x14ac:dyDescent="0.3">
      <c r="A6" s="91" t="s">
        <v>118</v>
      </c>
      <c r="E6" s="12" t="s">
        <v>117</v>
      </c>
      <c r="F6" s="1" t="s">
        <v>116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12" customFormat="1" ht="15.75" x14ac:dyDescent="0.3">
      <c r="A8" s="12" t="s">
        <v>115</v>
      </c>
      <c r="C8" s="12" t="s">
        <v>137</v>
      </c>
      <c r="H8" s="12" t="s">
        <v>114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12" t="s">
        <v>113</v>
      </c>
      <c r="C10" s="1" t="s">
        <v>112</v>
      </c>
      <c r="F10" s="12" t="s">
        <v>111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12"/>
      <c r="F11" s="30"/>
      <c r="G11" s="29"/>
      <c r="H11" s="28"/>
      <c r="J11"/>
      <c r="K11"/>
      <c r="L11"/>
      <c r="M11"/>
      <c r="N11"/>
      <c r="O11"/>
      <c r="P11"/>
      <c r="Q11"/>
      <c r="R11"/>
    </row>
    <row r="12" spans="1:21" ht="15.75" x14ac:dyDescent="0.3">
      <c r="A12" s="12" t="s">
        <v>110</v>
      </c>
      <c r="C12" s="1" t="s">
        <v>120</v>
      </c>
      <c r="F12" s="21"/>
      <c r="G12" s="2"/>
      <c r="H12" s="18"/>
      <c r="J12"/>
      <c r="K12"/>
      <c r="L12"/>
      <c r="M12"/>
      <c r="N12"/>
      <c r="O12"/>
      <c r="P12"/>
      <c r="Q12"/>
      <c r="R12"/>
    </row>
    <row r="13" spans="1:21" ht="15.75" x14ac:dyDescent="0.3">
      <c r="A13" s="12"/>
      <c r="F13" s="21"/>
      <c r="G13" s="2"/>
      <c r="H13" s="18"/>
      <c r="J13"/>
      <c r="K13"/>
      <c r="L13"/>
      <c r="M13"/>
      <c r="N13"/>
      <c r="O13"/>
      <c r="P13"/>
      <c r="Q13"/>
      <c r="R13"/>
    </row>
    <row r="14" spans="1:21" ht="15.75" x14ac:dyDescent="0.3">
      <c r="A14" s="12" t="s">
        <v>109</v>
      </c>
      <c r="C14" s="90" t="s">
        <v>135</v>
      </c>
      <c r="D14" s="86"/>
      <c r="E14" s="86"/>
      <c r="F14" s="89" t="s">
        <v>108</v>
      </c>
      <c r="G14" s="2"/>
      <c r="H14" s="18"/>
      <c r="J14"/>
      <c r="K14"/>
      <c r="L14"/>
      <c r="M14"/>
      <c r="N14"/>
      <c r="O14"/>
      <c r="P14"/>
      <c r="Q14"/>
      <c r="R14"/>
    </row>
    <row r="15" spans="1:21" ht="15.75" x14ac:dyDescent="0.3">
      <c r="C15" s="87" t="s">
        <v>121</v>
      </c>
      <c r="D15" s="87"/>
      <c r="E15" s="86"/>
      <c r="F15" s="25">
        <f>2+F18+2</f>
        <v>50</v>
      </c>
      <c r="G15" s="26" t="s">
        <v>106</v>
      </c>
      <c r="H15" s="88">
        <f>2+H18+2</f>
        <v>44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87" t="s">
        <v>122</v>
      </c>
      <c r="D16" s="86"/>
      <c r="E16" s="86"/>
      <c r="F16" s="89">
        <v>0.5</v>
      </c>
      <c r="G16" s="19" t="s">
        <v>107</v>
      </c>
      <c r="H16" s="18"/>
      <c r="J16"/>
      <c r="K16"/>
      <c r="L16"/>
      <c r="M16"/>
      <c r="N16"/>
      <c r="O16"/>
      <c r="P16"/>
      <c r="Q16"/>
      <c r="R16"/>
    </row>
    <row r="17" spans="1:18" ht="15.75" x14ac:dyDescent="0.3">
      <c r="C17" s="87" t="s">
        <v>123</v>
      </c>
      <c r="D17" s="86"/>
      <c r="E17" s="86"/>
      <c r="F17" s="21"/>
      <c r="G17" s="2"/>
      <c r="H17" s="18"/>
      <c r="J17"/>
      <c r="K17"/>
      <c r="L17"/>
      <c r="M17"/>
      <c r="N17"/>
      <c r="O17"/>
      <c r="P17"/>
      <c r="Q17"/>
      <c r="R17"/>
    </row>
    <row r="18" spans="1:18" ht="15.75" x14ac:dyDescent="0.3">
      <c r="C18" s="87" t="s">
        <v>136</v>
      </c>
      <c r="D18" s="86"/>
      <c r="E18" s="86"/>
      <c r="F18" s="25">
        <v>46</v>
      </c>
      <c r="G18" s="26" t="s">
        <v>106</v>
      </c>
      <c r="H18" s="88">
        <v>40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87" t="s">
        <v>105</v>
      </c>
      <c r="D19" s="86"/>
      <c r="E19" s="86"/>
      <c r="F19" s="17"/>
      <c r="G19" s="16"/>
      <c r="H19" s="15"/>
      <c r="J19"/>
      <c r="K19"/>
      <c r="L19"/>
      <c r="M19"/>
      <c r="N19"/>
      <c r="O19"/>
      <c r="P19"/>
    </row>
    <row r="20" spans="1:18" ht="15.75" x14ac:dyDescent="0.3">
      <c r="A20" s="33" t="s">
        <v>104</v>
      </c>
      <c r="C20" s="32" t="s">
        <v>138</v>
      </c>
      <c r="D20" s="12" t="s">
        <v>15</v>
      </c>
      <c r="E20" s="64" t="s">
        <v>139</v>
      </c>
      <c r="F20" s="1" t="s">
        <v>140</v>
      </c>
      <c r="J20"/>
      <c r="K20"/>
      <c r="L20"/>
      <c r="M20"/>
      <c r="N20"/>
      <c r="O20"/>
      <c r="P20"/>
    </row>
    <row r="22" spans="1:18" x14ac:dyDescent="0.3">
      <c r="A22" s="33" t="s">
        <v>103</v>
      </c>
      <c r="C22" s="65">
        <v>58</v>
      </c>
      <c r="D22" s="64" t="s">
        <v>46</v>
      </c>
      <c r="E22" s="39">
        <v>88</v>
      </c>
      <c r="F22" s="63">
        <f>+C22</f>
        <v>58</v>
      </c>
      <c r="G22" s="62" t="s">
        <v>46</v>
      </c>
      <c r="H22" s="62">
        <f>+E22</f>
        <v>88</v>
      </c>
    </row>
    <row r="23" spans="1:18" x14ac:dyDescent="0.3">
      <c r="A23" s="33" t="s">
        <v>102</v>
      </c>
      <c r="B23" s="41"/>
      <c r="C23" s="60">
        <f>+F15</f>
        <v>50</v>
      </c>
      <c r="D23" s="61" t="s">
        <v>46</v>
      </c>
      <c r="E23" s="60">
        <f>+H15</f>
        <v>44</v>
      </c>
      <c r="F23" s="59">
        <f>+E23</f>
        <v>44</v>
      </c>
      <c r="G23" s="59" t="s">
        <v>46</v>
      </c>
      <c r="H23" s="59">
        <f>+C23</f>
        <v>50</v>
      </c>
      <c r="I23" s="44"/>
    </row>
    <row r="24" spans="1:18" ht="15" thickBot="1" x14ac:dyDescent="0.35">
      <c r="A24" s="41" t="s">
        <v>101</v>
      </c>
      <c r="B24" s="85"/>
      <c r="C24" s="57">
        <f>+C22/C23</f>
        <v>1.1599999999999999</v>
      </c>
      <c r="D24" s="58"/>
      <c r="E24" s="57">
        <f>+E22/E23</f>
        <v>2</v>
      </c>
      <c r="F24" s="57">
        <f>+F22/F23</f>
        <v>1.3181818181818181</v>
      </c>
      <c r="G24" s="58"/>
      <c r="H24" s="57">
        <f>+H22/H23</f>
        <v>1.76</v>
      </c>
      <c r="I24" s="44"/>
    </row>
    <row r="25" spans="1:18" ht="15" thickBot="1" x14ac:dyDescent="0.35">
      <c r="A25" s="41" t="s">
        <v>100</v>
      </c>
      <c r="B25" s="34"/>
      <c r="C25" s="56"/>
      <c r="D25" s="55">
        <v>2</v>
      </c>
      <c r="E25" s="54"/>
      <c r="F25" s="53"/>
      <c r="G25" s="52">
        <v>2</v>
      </c>
      <c r="H25" s="51" t="s">
        <v>45</v>
      </c>
    </row>
    <row r="26" spans="1:18" x14ac:dyDescent="0.3">
      <c r="A26" s="41"/>
      <c r="B26" s="32"/>
      <c r="C26" s="44"/>
      <c r="G26" s="5"/>
      <c r="H26" s="44"/>
    </row>
    <row r="27" spans="1:18" ht="15" thickBot="1" x14ac:dyDescent="0.35">
      <c r="A27" s="63" t="s">
        <v>99</v>
      </c>
      <c r="B27" s="63" t="s">
        <v>145</v>
      </c>
      <c r="D27" s="5" t="s">
        <v>44</v>
      </c>
      <c r="E27" s="49">
        <f>+F27/1000</f>
        <v>7.601</v>
      </c>
      <c r="F27" s="92">
        <v>7601</v>
      </c>
      <c r="G27" s="1" t="s">
        <v>43</v>
      </c>
      <c r="H27" s="48">
        <v>0.5</v>
      </c>
    </row>
    <row r="28" spans="1:18" ht="15.75" x14ac:dyDescent="0.3">
      <c r="A28" s="41"/>
      <c r="B28" s="41"/>
      <c r="C28" s="41"/>
      <c r="D28" s="47" t="s">
        <v>42</v>
      </c>
      <c r="E28" s="49">
        <f>+H27*E27</f>
        <v>3.8005</v>
      </c>
      <c r="H28" s="48"/>
      <c r="I28" s="44"/>
      <c r="Q28"/>
      <c r="R28"/>
    </row>
    <row r="29" spans="1:18" ht="15.75" x14ac:dyDescent="0.3">
      <c r="D29" s="47" t="s">
        <v>41</v>
      </c>
      <c r="E29" s="46">
        <f>+E27-E28</f>
        <v>3.8005</v>
      </c>
      <c r="I29" s="44"/>
      <c r="Q29"/>
      <c r="R29"/>
    </row>
    <row r="30" spans="1:18" ht="15.75" x14ac:dyDescent="0.3">
      <c r="E30" s="32" t="s">
        <v>40</v>
      </c>
      <c r="F30" s="32" t="s">
        <v>98</v>
      </c>
      <c r="G30" s="32" t="s">
        <v>98</v>
      </c>
      <c r="H30" s="32" t="s">
        <v>98</v>
      </c>
      <c r="I30" s="44"/>
      <c r="Q30"/>
      <c r="R30"/>
    </row>
    <row r="31" spans="1:18" ht="15.75" x14ac:dyDescent="0.3">
      <c r="D31" s="5" t="s">
        <v>39</v>
      </c>
      <c r="E31" s="45">
        <f>+E29</f>
        <v>3.8005</v>
      </c>
      <c r="F31" s="45">
        <v>0</v>
      </c>
      <c r="G31" s="45">
        <v>0</v>
      </c>
      <c r="H31" s="45">
        <v>0</v>
      </c>
      <c r="Q31"/>
      <c r="R31"/>
    </row>
    <row r="32" spans="1:18" ht="15.75" x14ac:dyDescent="0.3">
      <c r="D32" s="5" t="s">
        <v>38</v>
      </c>
      <c r="E32" s="45">
        <f>+E31*1.1</f>
        <v>4.1805500000000002</v>
      </c>
      <c r="F32" s="45">
        <v>0</v>
      </c>
      <c r="G32" s="45">
        <v>0</v>
      </c>
      <c r="H32" s="45">
        <v>0</v>
      </c>
      <c r="Q32"/>
      <c r="R32"/>
    </row>
    <row r="33" spans="1:22" ht="16.5" thickBot="1" x14ac:dyDescent="0.35">
      <c r="A33" s="41"/>
      <c r="G33" s="5"/>
      <c r="Q33"/>
      <c r="R33"/>
    </row>
    <row r="34" spans="1:22" ht="15.75" x14ac:dyDescent="0.3">
      <c r="A34" s="33" t="s">
        <v>37</v>
      </c>
      <c r="C34" s="43">
        <v>2</v>
      </c>
      <c r="D34" s="42" t="s">
        <v>36</v>
      </c>
      <c r="E34" s="30" t="s">
        <v>97</v>
      </c>
      <c r="F34" s="29" t="s">
        <v>96</v>
      </c>
      <c r="G34" s="29"/>
      <c r="H34" s="28"/>
      <c r="Q34"/>
      <c r="R34"/>
    </row>
    <row r="35" spans="1:22" ht="16.5" thickBot="1" x14ac:dyDescent="0.35">
      <c r="A35" s="33"/>
      <c r="C35" s="32"/>
      <c r="D35" s="1" t="s">
        <v>35</v>
      </c>
      <c r="E35" s="17"/>
      <c r="F35" s="16" t="s">
        <v>95</v>
      </c>
      <c r="G35" s="16"/>
      <c r="H35" s="15"/>
      <c r="Q35"/>
      <c r="R35"/>
    </row>
    <row r="36" spans="1:22" ht="15.75" x14ac:dyDescent="0.3">
      <c r="A36" s="33" t="s">
        <v>34</v>
      </c>
      <c r="B36" s="12"/>
      <c r="C36" s="40">
        <f>+B42/F16</f>
        <v>2000</v>
      </c>
      <c r="D36" s="39">
        <v>600</v>
      </c>
      <c r="F36" s="47" t="s">
        <v>94</v>
      </c>
      <c r="G36" s="65">
        <v>1</v>
      </c>
      <c r="H36" s="41"/>
      <c r="Q36"/>
      <c r="R36"/>
    </row>
    <row r="37" spans="1:22" ht="15.75" x14ac:dyDescent="0.3">
      <c r="A37" s="33" t="s">
        <v>32</v>
      </c>
      <c r="C37" s="34">
        <f>+C36+D36</f>
        <v>2600</v>
      </c>
      <c r="F37" s="47" t="s">
        <v>93</v>
      </c>
      <c r="G37" s="65">
        <v>1</v>
      </c>
      <c r="H37" s="41"/>
      <c r="Q37"/>
      <c r="R37"/>
    </row>
    <row r="38" spans="1:22" ht="15.75" x14ac:dyDescent="0.3">
      <c r="A38" s="33" t="s">
        <v>30</v>
      </c>
      <c r="C38" s="34">
        <f>+C37/C34</f>
        <v>1300</v>
      </c>
      <c r="F38" s="5" t="s">
        <v>92</v>
      </c>
      <c r="G38" s="65">
        <f>+C36/1000</f>
        <v>2</v>
      </c>
      <c r="H38" s="41"/>
      <c r="Q38"/>
      <c r="R38"/>
    </row>
    <row r="39" spans="1:22" ht="15.75" x14ac:dyDescent="0.3">
      <c r="A39" s="33"/>
      <c r="C39" s="32"/>
      <c r="F39" s="47" t="s">
        <v>91</v>
      </c>
      <c r="G39" s="83">
        <f>+C37*F16</f>
        <v>1300</v>
      </c>
      <c r="H39" s="41"/>
      <c r="Q39"/>
      <c r="R39"/>
    </row>
    <row r="40" spans="1:22" ht="15.75" x14ac:dyDescent="0.3">
      <c r="A40" s="33" t="s">
        <v>90</v>
      </c>
      <c r="C40" s="63">
        <f>+C38*C34</f>
        <v>2600</v>
      </c>
      <c r="F40" s="47"/>
      <c r="G40" s="44"/>
      <c r="H40" s="41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1"/>
      <c r="B41" s="41"/>
      <c r="C41" s="41"/>
      <c r="D41" s="41"/>
      <c r="E41" s="41"/>
      <c r="H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33" t="s">
        <v>89</v>
      </c>
      <c r="B42" s="32">
        <v>1000</v>
      </c>
      <c r="C42" s="82"/>
      <c r="D42" s="63" t="s">
        <v>88</v>
      </c>
      <c r="E42" s="63" t="s">
        <v>87</v>
      </c>
      <c r="F42" s="63" t="s">
        <v>86</v>
      </c>
      <c r="G42" s="63" t="s">
        <v>85</v>
      </c>
      <c r="H42" s="63" t="s">
        <v>84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69" t="s">
        <v>83</v>
      </c>
      <c r="B43" s="73"/>
      <c r="C43" s="41"/>
      <c r="D43" s="32">
        <v>2</v>
      </c>
      <c r="E43" s="32">
        <v>1</v>
      </c>
      <c r="F43" s="32" t="s">
        <v>80</v>
      </c>
      <c r="G43" s="44">
        <f>185+145</f>
        <v>330</v>
      </c>
      <c r="H43" s="44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73" t="s">
        <v>57</v>
      </c>
      <c r="B44" s="72">
        <f>+E31*C38</f>
        <v>4940.6499999999996</v>
      </c>
      <c r="C44" s="41"/>
      <c r="D44" s="32">
        <v>2</v>
      </c>
      <c r="E44" s="32">
        <f>+B42/100</f>
        <v>10</v>
      </c>
      <c r="F44" s="32" t="s">
        <v>128</v>
      </c>
      <c r="G44" s="44">
        <v>200</v>
      </c>
      <c r="H44" s="44">
        <f>+G44*E44*D44</f>
        <v>4000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73" t="s">
        <v>56</v>
      </c>
      <c r="B45" s="72">
        <f>+H55</f>
        <v>26369</v>
      </c>
      <c r="C45" s="41"/>
      <c r="D45" s="32">
        <v>2</v>
      </c>
      <c r="E45" s="32">
        <f>+E44</f>
        <v>10</v>
      </c>
      <c r="F45" s="32" t="s">
        <v>129</v>
      </c>
      <c r="G45" s="44">
        <v>200</v>
      </c>
      <c r="H45" s="44">
        <f>+G45*E45*D45</f>
        <v>4000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73" t="s">
        <v>81</v>
      </c>
      <c r="B46" s="72">
        <v>800</v>
      </c>
      <c r="C46" s="41"/>
      <c r="D46" s="32">
        <v>2</v>
      </c>
      <c r="E46" s="32">
        <v>1</v>
      </c>
      <c r="F46" s="32" t="s">
        <v>141</v>
      </c>
      <c r="G46" s="44">
        <f>145+185</f>
        <v>330</v>
      </c>
      <c r="H46" s="44">
        <f>+G46*E46*D46</f>
        <v>660</v>
      </c>
      <c r="I46" s="31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73" t="s">
        <v>79</v>
      </c>
      <c r="B47" s="72">
        <v>900</v>
      </c>
      <c r="C47" s="41"/>
      <c r="D47" s="32">
        <v>1</v>
      </c>
      <c r="E47" s="32">
        <v>1</v>
      </c>
      <c r="F47" s="32" t="s">
        <v>143</v>
      </c>
      <c r="G47" s="44">
        <v>400</v>
      </c>
      <c r="H47" s="44">
        <f>+G47*E47*D47</f>
        <v>400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81" t="s">
        <v>77</v>
      </c>
      <c r="B48" s="72">
        <f>+C117</f>
        <v>3177.7777777777778</v>
      </c>
      <c r="D48" s="32">
        <v>1</v>
      </c>
      <c r="E48" s="32">
        <v>1</v>
      </c>
      <c r="F48" s="32" t="s">
        <v>144</v>
      </c>
      <c r="G48" s="44">
        <v>400</v>
      </c>
      <c r="H48" s="44">
        <f>+G48*E48*D48</f>
        <v>400</v>
      </c>
      <c r="I48" s="44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81" t="s">
        <v>75</v>
      </c>
      <c r="B49" s="72">
        <f>85*6</f>
        <v>510</v>
      </c>
      <c r="C49" s="41">
        <f>+B42*4</f>
        <v>4000</v>
      </c>
      <c r="D49" s="32">
        <v>1</v>
      </c>
      <c r="E49" s="32">
        <v>1</v>
      </c>
      <c r="F49" s="32" t="s">
        <v>74</v>
      </c>
      <c r="G49" s="44">
        <v>145</v>
      </c>
      <c r="H49" s="4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81" t="s">
        <v>73</v>
      </c>
      <c r="B50" s="72">
        <f>+F90*2</f>
        <v>1599.1333333333332</v>
      </c>
      <c r="D50" s="32">
        <v>1</v>
      </c>
      <c r="E50" s="32">
        <v>2</v>
      </c>
      <c r="F50" s="32" t="s">
        <v>72</v>
      </c>
      <c r="G50" s="44">
        <v>145</v>
      </c>
      <c r="H50" s="44">
        <f>+(D50*E50)*G50</f>
        <v>290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81" t="s">
        <v>71</v>
      </c>
      <c r="B51" s="72">
        <v>400</v>
      </c>
      <c r="D51" s="32">
        <v>1</v>
      </c>
      <c r="E51" s="32">
        <f>+B42*1.05</f>
        <v>1050</v>
      </c>
      <c r="F51" s="32" t="s">
        <v>70</v>
      </c>
      <c r="G51" s="44">
        <v>8</v>
      </c>
      <c r="H51" s="44">
        <f>+(D51*E51)*G51</f>
        <v>8400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81" t="s">
        <v>69</v>
      </c>
      <c r="B52" s="72">
        <v>400</v>
      </c>
      <c r="D52" s="32">
        <v>1</v>
      </c>
      <c r="E52" s="32">
        <v>1</v>
      </c>
      <c r="F52" s="32" t="s">
        <v>68</v>
      </c>
      <c r="G52" s="44">
        <f>+E97</f>
        <v>6864</v>
      </c>
      <c r="H52" s="44">
        <f>+(D52*E52)*G52</f>
        <v>6864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9" t="s">
        <v>51</v>
      </c>
      <c r="B53" s="68">
        <f>SUM(B44:B52)</f>
        <v>39096.561111111114</v>
      </c>
      <c r="C53" s="41"/>
      <c r="D53" s="32">
        <v>1</v>
      </c>
      <c r="E53" s="32">
        <v>1</v>
      </c>
      <c r="F53" s="32" t="s">
        <v>142</v>
      </c>
      <c r="G53" s="44">
        <v>550</v>
      </c>
      <c r="H53" s="44">
        <f>+G53*E53</f>
        <v>550</v>
      </c>
      <c r="I53" s="44">
        <f>+B71/100</f>
        <v>560.28928333333329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9"/>
      <c r="B54" s="57">
        <f>+B53/B42</f>
        <v>39.096561111111114</v>
      </c>
      <c r="C54" s="33" t="s">
        <v>66</v>
      </c>
      <c r="D54" s="41"/>
      <c r="E54" s="41"/>
      <c r="F54" s="41"/>
      <c r="G54" s="41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41"/>
      <c r="B55" s="41"/>
      <c r="D55" s="41"/>
      <c r="E55" s="41"/>
      <c r="F55" s="41"/>
      <c r="G55" s="14" t="s">
        <v>65</v>
      </c>
      <c r="H55" s="44">
        <f>SUM(H43:H54)</f>
        <v>26369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41"/>
      <c r="E56" s="41"/>
      <c r="G56" s="12" t="s">
        <v>64</v>
      </c>
      <c r="H56" s="78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41"/>
      <c r="E57" s="41"/>
      <c r="G57" s="1" t="s">
        <v>62</v>
      </c>
      <c r="H57" s="77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3" t="s">
        <v>63</v>
      </c>
      <c r="B58" s="41"/>
      <c r="C58" s="41"/>
      <c r="E58" s="57"/>
      <c r="G58" s="1" t="s">
        <v>62</v>
      </c>
      <c r="H58" s="77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41"/>
      <c r="B59" s="33" t="s">
        <v>61</v>
      </c>
      <c r="C59" s="63" t="s">
        <v>60</v>
      </c>
      <c r="D59" s="41"/>
      <c r="E59" s="41"/>
      <c r="F59" s="41"/>
      <c r="G59" s="12" t="s">
        <v>59</v>
      </c>
      <c r="H59" s="77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9" t="s">
        <v>58</v>
      </c>
      <c r="B60" s="73"/>
      <c r="C60" s="41"/>
      <c r="D60" s="41"/>
      <c r="E60" s="41"/>
      <c r="F60" s="41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73" t="s">
        <v>57</v>
      </c>
      <c r="B61" s="72">
        <f>+E32*C38</f>
        <v>5434.7150000000001</v>
      </c>
      <c r="C61" s="7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73" t="s">
        <v>56</v>
      </c>
      <c r="B62" s="72">
        <f>+H55*H56</f>
        <v>39553.5</v>
      </c>
      <c r="C62" s="7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73" t="str">
        <f t="shared" ref="A63:A69" si="0">+A46</f>
        <v>Placa HS</v>
      </c>
      <c r="B63" s="72">
        <f>+B46*H56</f>
        <v>1200</v>
      </c>
      <c r="C63" s="7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73" t="str">
        <f t="shared" si="0"/>
        <v>Tabla Suaje</v>
      </c>
      <c r="B64" s="72">
        <f>+B47*H56</f>
        <v>1350</v>
      </c>
      <c r="C64" s="7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tr">
        <f t="shared" si="0"/>
        <v>listón</v>
      </c>
      <c r="B65" s="72">
        <f>+C118</f>
        <v>4766.666666666667</v>
      </c>
      <c r="C65" s="7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3" t="str">
        <f t="shared" si="0"/>
        <v>Ojillo</v>
      </c>
      <c r="B66" s="72">
        <f>+B49*H56</f>
        <v>765</v>
      </c>
      <c r="C66" s="7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3" t="str">
        <f t="shared" si="0"/>
        <v>Caple Refuerzo</v>
      </c>
      <c r="B67" s="72">
        <f>+F91*2</f>
        <v>1759.0466666666666</v>
      </c>
      <c r="C67" s="71"/>
      <c r="F67" s="36" t="s">
        <v>55</v>
      </c>
      <c r="G67" s="57">
        <f>+B54</f>
        <v>39.096561111111114</v>
      </c>
      <c r="H67" s="74">
        <f>+G67*B42</f>
        <v>39096.561111111114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3" t="str">
        <f t="shared" si="0"/>
        <v>Empaque</v>
      </c>
      <c r="B68" s="72">
        <f>+B51*H56</f>
        <v>600</v>
      </c>
      <c r="C68" s="71"/>
      <c r="F68" s="36" t="s">
        <v>54</v>
      </c>
      <c r="G68" s="57">
        <f>+C71</f>
        <v>56.028928333333333</v>
      </c>
      <c r="H68" s="74">
        <f>+G68*B42</f>
        <v>56028.92833333333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3" t="str">
        <f t="shared" si="0"/>
        <v>Mensajeria</v>
      </c>
      <c r="B69" s="72">
        <f>+B52*H56</f>
        <v>600</v>
      </c>
      <c r="C69" s="71"/>
      <c r="F69" s="75" t="s">
        <v>53</v>
      </c>
      <c r="G69" s="67">
        <f>+G68-G67</f>
        <v>16.932367222222219</v>
      </c>
      <c r="H69" s="74">
        <f>+H68-H67</f>
        <v>16932.367222222216</v>
      </c>
      <c r="I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73"/>
      <c r="B70" s="72"/>
      <c r="C70" s="71"/>
      <c r="F70" s="93" t="s">
        <v>52</v>
      </c>
      <c r="G70" s="93"/>
      <c r="H70" s="70">
        <f>+(B71/100)*2.5</f>
        <v>1400.7232083333333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69" t="s">
        <v>51</v>
      </c>
      <c r="B71" s="68">
        <f>SUM(B60:B70)</f>
        <v>56028.92833333333</v>
      </c>
      <c r="C71" s="67">
        <f>+B71/B42</f>
        <v>56.028928333333333</v>
      </c>
      <c r="D71" s="94"/>
      <c r="E71" s="94"/>
      <c r="F71" s="6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4"/>
      <c r="E72" s="9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12" t="s">
        <v>50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2" t="s">
        <v>49</v>
      </c>
      <c r="B74" s="12" t="s">
        <v>15</v>
      </c>
      <c r="C74" s="64" t="s">
        <v>48</v>
      </c>
      <c r="D74" s="1" t="s">
        <v>47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65">
        <v>90</v>
      </c>
      <c r="B76" s="64" t="s">
        <v>46</v>
      </c>
      <c r="C76" s="39">
        <v>125</v>
      </c>
      <c r="D76" s="63">
        <f>+A76</f>
        <v>90</v>
      </c>
      <c r="E76" s="62" t="s">
        <v>46</v>
      </c>
      <c r="F76" s="62">
        <f>+C76</f>
        <v>125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60">
        <v>34</v>
      </c>
      <c r="B77" s="61" t="s">
        <v>46</v>
      </c>
      <c r="C77" s="60">
        <v>28</v>
      </c>
      <c r="D77" s="59">
        <f>+C77</f>
        <v>28</v>
      </c>
      <c r="E77" s="59" t="s">
        <v>46</v>
      </c>
      <c r="F77" s="59">
        <f>+A77</f>
        <v>34</v>
      </c>
      <c r="G77" s="44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6.5" thickBot="1" x14ac:dyDescent="0.35">
      <c r="A78" s="57">
        <f>+A76/A77</f>
        <v>2.6470588235294117</v>
      </c>
      <c r="B78" s="58"/>
      <c r="C78" s="57">
        <f>+C76/C77</f>
        <v>4.4642857142857144</v>
      </c>
      <c r="D78" s="57">
        <f>+D76/D77</f>
        <v>3.2142857142857144</v>
      </c>
      <c r="E78" s="58"/>
      <c r="F78" s="57">
        <f>+F76/F77</f>
        <v>3.6764705882352939</v>
      </c>
      <c r="G78" s="44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6.5" thickBot="1" x14ac:dyDescent="0.35">
      <c r="A79" s="56"/>
      <c r="B79" s="55">
        <v>8</v>
      </c>
      <c r="C79" s="54"/>
      <c r="D79" s="53"/>
      <c r="E79" s="52">
        <v>9</v>
      </c>
      <c r="F79" s="51" t="s">
        <v>45</v>
      </c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3">
      <c r="A80" s="44"/>
      <c r="E80" s="5"/>
      <c r="F80" s="44"/>
    </row>
    <row r="81" spans="1:18" x14ac:dyDescent="0.3">
      <c r="B81" s="5" t="s">
        <v>44</v>
      </c>
      <c r="C81" s="49">
        <f>+D81/1000</f>
        <v>14.11</v>
      </c>
      <c r="D81" s="50">
        <v>14110</v>
      </c>
      <c r="E81" s="1" t="s">
        <v>43</v>
      </c>
      <c r="F81" s="48">
        <v>0.5</v>
      </c>
    </row>
    <row r="82" spans="1:18" x14ac:dyDescent="0.3">
      <c r="A82" s="41"/>
      <c r="B82" s="47" t="s">
        <v>42</v>
      </c>
      <c r="C82" s="49">
        <f>+F81*C81</f>
        <v>7.0549999999999997</v>
      </c>
      <c r="F82" s="48"/>
      <c r="G82" s="44"/>
    </row>
    <row r="83" spans="1:18" x14ac:dyDescent="0.3">
      <c r="B83" s="47" t="s">
        <v>41</v>
      </c>
      <c r="C83" s="46">
        <f>+C81-C82</f>
        <v>7.0549999999999997</v>
      </c>
      <c r="G83" s="44"/>
    </row>
    <row r="84" spans="1:18" ht="15.75" x14ac:dyDescent="0.3">
      <c r="C84" s="32" t="s">
        <v>40</v>
      </c>
      <c r="D84"/>
      <c r="E84"/>
      <c r="F84"/>
      <c r="G84" s="44"/>
    </row>
    <row r="85" spans="1:18" ht="16.5" x14ac:dyDescent="0.3">
      <c r="B85" s="5" t="s">
        <v>39</v>
      </c>
      <c r="C85" s="45">
        <f>+C83</f>
        <v>7.0549999999999997</v>
      </c>
      <c r="D85"/>
      <c r="E85"/>
      <c r="F85"/>
      <c r="J85" s="31"/>
      <c r="K85" s="31"/>
      <c r="L85" s="31"/>
      <c r="M85" s="31"/>
      <c r="N85" s="31"/>
      <c r="O85" s="31"/>
      <c r="P85" s="31"/>
      <c r="Q85" s="31"/>
      <c r="R85" s="31"/>
    </row>
    <row r="86" spans="1:18" ht="16.5" x14ac:dyDescent="0.3">
      <c r="B86" s="5" t="s">
        <v>38</v>
      </c>
      <c r="C86" s="45">
        <f>+C85*1.1</f>
        <v>7.7605000000000004</v>
      </c>
      <c r="D86"/>
      <c r="E86"/>
      <c r="F86"/>
      <c r="J86" s="31"/>
      <c r="K86" s="31"/>
      <c r="L86" s="31"/>
      <c r="M86" s="31"/>
      <c r="N86" s="31"/>
      <c r="O86" s="31"/>
      <c r="P86" s="31"/>
      <c r="Q86" s="31"/>
      <c r="R86" s="31"/>
    </row>
    <row r="87" spans="1:18" ht="16.5" x14ac:dyDescent="0.3">
      <c r="A87" s="41"/>
      <c r="B87" s="32"/>
      <c r="C87" s="44"/>
      <c r="E87"/>
      <c r="F87"/>
      <c r="G87"/>
      <c r="J87" s="31"/>
      <c r="K87" s="31"/>
      <c r="L87" s="31"/>
      <c r="M87" s="31"/>
      <c r="N87" s="31"/>
      <c r="O87" s="31"/>
      <c r="P87" s="31"/>
      <c r="Q87" s="31"/>
      <c r="R87" s="31"/>
    </row>
    <row r="88" spans="1:18" ht="16.5" x14ac:dyDescent="0.3">
      <c r="A88" s="33" t="s">
        <v>37</v>
      </c>
      <c r="C88" s="43">
        <v>9</v>
      </c>
      <c r="D88" s="42" t="s">
        <v>36</v>
      </c>
      <c r="E88"/>
      <c r="F88"/>
      <c r="G88"/>
      <c r="J88" s="31"/>
      <c r="K88" s="31"/>
      <c r="L88" s="31"/>
      <c r="M88" s="31"/>
      <c r="N88" s="31"/>
      <c r="O88" s="31"/>
      <c r="P88" s="31"/>
      <c r="Q88" s="31"/>
      <c r="R88" s="31"/>
    </row>
    <row r="89" spans="1:18" ht="16.5" x14ac:dyDescent="0.3">
      <c r="A89" s="33"/>
      <c r="C89" s="32"/>
      <c r="D89" s="1" t="s">
        <v>35</v>
      </c>
      <c r="E89" s="41"/>
      <c r="F89" s="41"/>
      <c r="J89" s="31"/>
      <c r="K89" s="31"/>
      <c r="L89" s="31"/>
      <c r="M89" s="31"/>
      <c r="N89" s="31"/>
      <c r="O89" s="31"/>
      <c r="P89" s="31"/>
      <c r="Q89" s="31"/>
      <c r="R89" s="31"/>
    </row>
    <row r="90" spans="1:18" ht="16.5" x14ac:dyDescent="0.3">
      <c r="A90" s="33" t="s">
        <v>34</v>
      </c>
      <c r="B90" s="12"/>
      <c r="C90" s="40">
        <f>+B42</f>
        <v>1000</v>
      </c>
      <c r="D90" s="39">
        <v>20</v>
      </c>
      <c r="E90" s="38" t="s">
        <v>33</v>
      </c>
      <c r="F90" s="37">
        <f>+C92*C85</f>
        <v>799.56666666666661</v>
      </c>
      <c r="J90" s="31"/>
      <c r="K90" s="31"/>
      <c r="L90" s="31"/>
      <c r="M90" s="31"/>
      <c r="N90" s="31"/>
      <c r="O90" s="31"/>
      <c r="P90" s="31"/>
      <c r="Q90" s="31"/>
      <c r="R90" s="31"/>
    </row>
    <row r="91" spans="1:18" ht="16.5" x14ac:dyDescent="0.3">
      <c r="A91" s="33" t="s">
        <v>32</v>
      </c>
      <c r="C91" s="34">
        <f>+C90+D90</f>
        <v>1020</v>
      </c>
      <c r="E91" s="36" t="s">
        <v>31</v>
      </c>
      <c r="F91" s="35">
        <f>+C92*C86</f>
        <v>879.52333333333331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t="16.5" x14ac:dyDescent="0.3">
      <c r="A92" s="33" t="s">
        <v>30</v>
      </c>
      <c r="C92" s="34">
        <f>+C91/C88</f>
        <v>113.33333333333333</v>
      </c>
      <c r="F92"/>
      <c r="G92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16.5" x14ac:dyDescent="0.3">
      <c r="A93" s="33"/>
      <c r="C93" s="32"/>
      <c r="F93"/>
      <c r="G93"/>
      <c r="J93" s="31"/>
      <c r="K93" s="31"/>
      <c r="L93" s="31"/>
      <c r="M93" s="31"/>
      <c r="N93" s="31"/>
      <c r="O93" s="31"/>
      <c r="P93" s="31"/>
      <c r="Q93" s="31"/>
      <c r="R93" s="31"/>
    </row>
    <row r="94" spans="1:18" ht="15" thickBot="1" x14ac:dyDescent="0.35">
      <c r="A94" s="12" t="s">
        <v>29</v>
      </c>
    </row>
    <row r="95" spans="1:18" x14ac:dyDescent="0.3">
      <c r="A95" s="30" t="s">
        <v>28</v>
      </c>
      <c r="B95" s="29"/>
      <c r="C95" s="29"/>
      <c r="D95" s="29"/>
      <c r="E95" s="29"/>
      <c r="F95" s="29"/>
      <c r="G95" s="28"/>
    </row>
    <row r="96" spans="1:18" x14ac:dyDescent="0.3">
      <c r="A96" s="25">
        <f>+F15</f>
        <v>50</v>
      </c>
      <c r="B96" s="26">
        <f>+H15</f>
        <v>44</v>
      </c>
      <c r="C96" s="2" t="s">
        <v>26</v>
      </c>
      <c r="D96" s="26" t="s">
        <v>25</v>
      </c>
      <c r="E96" s="2" t="s">
        <v>24</v>
      </c>
      <c r="F96" s="19" t="s">
        <v>27</v>
      </c>
      <c r="G96" s="18"/>
    </row>
    <row r="97" spans="1:10" x14ac:dyDescent="0.3">
      <c r="A97" s="25">
        <f>0.5*0.44*C37</f>
        <v>572</v>
      </c>
      <c r="B97" s="20">
        <f>4*3</f>
        <v>12</v>
      </c>
      <c r="C97" s="20">
        <f>+A97*B97</f>
        <v>6864</v>
      </c>
      <c r="D97" s="20">
        <v>0</v>
      </c>
      <c r="E97" s="24">
        <f>+C97+D97</f>
        <v>6864</v>
      </c>
      <c r="F97" s="23" t="s">
        <v>22</v>
      </c>
      <c r="G97" s="22">
        <v>550</v>
      </c>
    </row>
    <row r="98" spans="1:10" x14ac:dyDescent="0.3">
      <c r="A98" s="21"/>
      <c r="B98" s="20"/>
      <c r="C98" s="20"/>
      <c r="D98" s="20"/>
      <c r="E98" s="20"/>
      <c r="G98" s="22"/>
      <c r="J98" s="27"/>
    </row>
    <row r="99" spans="1:10" x14ac:dyDescent="0.3">
      <c r="A99" s="25">
        <f>+A96</f>
        <v>50</v>
      </c>
      <c r="B99" s="26">
        <f>+B96</f>
        <v>44</v>
      </c>
      <c r="C99" s="2" t="s">
        <v>26</v>
      </c>
      <c r="D99" s="26" t="s">
        <v>25</v>
      </c>
      <c r="E99" s="2" t="s">
        <v>24</v>
      </c>
      <c r="F99" s="19" t="s">
        <v>23</v>
      </c>
      <c r="G99" s="18"/>
    </row>
    <row r="100" spans="1:10" x14ac:dyDescent="0.3">
      <c r="A100" s="25">
        <f>0.463*0.503*C78</f>
        <v>1.0396830357142859</v>
      </c>
      <c r="B100" s="20">
        <f>4.1*2</f>
        <v>8.1999999999999993</v>
      </c>
      <c r="C100" s="20">
        <f>+A100*B100</f>
        <v>8.5254008928571441</v>
      </c>
      <c r="D100" s="20">
        <v>0</v>
      </c>
      <c r="E100" s="24">
        <f>+C100+D100</f>
        <v>8.5254008928571441</v>
      </c>
      <c r="F100" s="23" t="s">
        <v>22</v>
      </c>
      <c r="G100" s="22">
        <v>550</v>
      </c>
    </row>
    <row r="101" spans="1:10" x14ac:dyDescent="0.3">
      <c r="A101" s="21"/>
      <c r="B101" s="2"/>
      <c r="C101" s="20"/>
      <c r="D101" s="20"/>
      <c r="E101" s="20"/>
      <c r="F101" s="19"/>
      <c r="G101" s="18"/>
    </row>
    <row r="102" spans="1:10" ht="15" thickBot="1" x14ac:dyDescent="0.35">
      <c r="A102" s="17"/>
      <c r="B102" s="16"/>
      <c r="C102" s="16"/>
      <c r="D102" s="16"/>
      <c r="E102" s="16"/>
      <c r="F102" s="16"/>
      <c r="G102" s="15"/>
    </row>
    <row r="104" spans="1:10" ht="15.75" x14ac:dyDescent="0.3">
      <c r="A104" s="12" t="s">
        <v>21</v>
      </c>
      <c r="G104"/>
    </row>
    <row r="105" spans="1:10" ht="15.75" x14ac:dyDescent="0.3">
      <c r="B105" s="14" t="s">
        <v>20</v>
      </c>
      <c r="C105" s="95" t="s">
        <v>19</v>
      </c>
      <c r="D105" s="96"/>
      <c r="G105"/>
    </row>
    <row r="106" spans="1:10" ht="15.75" x14ac:dyDescent="0.3">
      <c r="B106" s="5" t="s">
        <v>18</v>
      </c>
      <c r="C106" s="13" t="s">
        <v>17</v>
      </c>
      <c r="D106" s="6"/>
      <c r="F106" s="12" t="s">
        <v>16</v>
      </c>
      <c r="G106"/>
    </row>
    <row r="107" spans="1:10" x14ac:dyDescent="0.3">
      <c r="B107" s="5" t="s">
        <v>15</v>
      </c>
      <c r="C107" s="11" t="s">
        <v>14</v>
      </c>
      <c r="D107" s="6"/>
      <c r="F107" s="1" t="s">
        <v>132</v>
      </c>
    </row>
    <row r="108" spans="1:10" x14ac:dyDescent="0.3">
      <c r="B108" s="5" t="s">
        <v>13</v>
      </c>
      <c r="C108" s="11">
        <v>50</v>
      </c>
      <c r="D108" s="6" t="s">
        <v>12</v>
      </c>
      <c r="F108" s="1" t="s">
        <v>133</v>
      </c>
    </row>
    <row r="109" spans="1:10" ht="15.75" x14ac:dyDescent="0.3">
      <c r="B109" s="5" t="s">
        <v>11</v>
      </c>
      <c r="C109" s="11">
        <f>45*100</f>
        <v>4500</v>
      </c>
      <c r="D109" s="6" t="s">
        <v>131</v>
      </c>
      <c r="G109"/>
    </row>
    <row r="110" spans="1:10" ht="15.75" x14ac:dyDescent="0.3">
      <c r="B110" s="5" t="s">
        <v>10</v>
      </c>
      <c r="C110" s="11">
        <f>+D110/C109</f>
        <v>24.444444444444446</v>
      </c>
      <c r="D110" s="10">
        <f>+(((B42*2)*C108)*1.1)</f>
        <v>110000.00000000001</v>
      </c>
      <c r="G110"/>
    </row>
    <row r="111" spans="1:10" ht="15.75" x14ac:dyDescent="0.3">
      <c r="B111" s="5" t="s">
        <v>9</v>
      </c>
      <c r="C111" s="7"/>
      <c r="D111" s="6"/>
      <c r="G111"/>
    </row>
    <row r="112" spans="1:10" ht="15.75" x14ac:dyDescent="0.3">
      <c r="B112" s="5" t="s">
        <v>8</v>
      </c>
      <c r="C112" s="7">
        <f>65*2</f>
        <v>130</v>
      </c>
      <c r="D112" s="9" t="s">
        <v>7</v>
      </c>
      <c r="E112" s="8">
        <f>2.8*1.3</f>
        <v>3.6399999999999997</v>
      </c>
      <c r="G112"/>
    </row>
    <row r="113" spans="2:7" ht="15.75" x14ac:dyDescent="0.3">
      <c r="B113" s="5" t="s">
        <v>6</v>
      </c>
      <c r="C113" s="7">
        <f>+C112*C110</f>
        <v>3177.7777777777778</v>
      </c>
      <c r="D113" s="6"/>
      <c r="G113"/>
    </row>
    <row r="114" spans="2:7" ht="15.75" x14ac:dyDescent="0.3">
      <c r="B114" s="5" t="s">
        <v>5</v>
      </c>
      <c r="C114" s="7">
        <v>0</v>
      </c>
      <c r="D114" s="6"/>
      <c r="G114"/>
    </row>
    <row r="115" spans="2:7" ht="15.75" x14ac:dyDescent="0.3">
      <c r="B115" s="5" t="s">
        <v>4</v>
      </c>
      <c r="C115" s="7">
        <v>0</v>
      </c>
      <c r="D115" s="6"/>
      <c r="G115"/>
    </row>
    <row r="116" spans="2:7" ht="15.75" x14ac:dyDescent="0.3">
      <c r="B116" s="1" t="s">
        <v>3</v>
      </c>
      <c r="C116" s="7">
        <v>0</v>
      </c>
      <c r="D116" s="6"/>
      <c r="G116"/>
    </row>
    <row r="117" spans="2:7" ht="15.75" x14ac:dyDescent="0.3">
      <c r="B117" s="5" t="s">
        <v>2</v>
      </c>
      <c r="C117" s="4">
        <f>+C113</f>
        <v>3177.7777777777778</v>
      </c>
      <c r="D117" s="3">
        <f>+C113/B42</f>
        <v>3.177777777777778</v>
      </c>
      <c r="E117" s="1" t="s">
        <v>0</v>
      </c>
      <c r="G117"/>
    </row>
    <row r="118" spans="2:7" x14ac:dyDescent="0.3">
      <c r="B118" s="5" t="s">
        <v>1</v>
      </c>
      <c r="C118" s="4">
        <f>+C117*H56</f>
        <v>4766.666666666667</v>
      </c>
      <c r="D118" s="3">
        <f>+D117*H56</f>
        <v>4.7666666666666675</v>
      </c>
      <c r="E118" s="1" t="s">
        <v>0</v>
      </c>
      <c r="G118" s="2"/>
    </row>
  </sheetData>
  <mergeCells count="4">
    <mergeCell ref="F70:G70"/>
    <mergeCell ref="D71:E71"/>
    <mergeCell ref="D72:E72"/>
    <mergeCell ref="C105:D105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8"/>
  <sheetViews>
    <sheetView zoomScale="90" zoomScaleNormal="90" workbookViewId="0">
      <selection activeCell="C18" sqref="C1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41"/>
      <c r="U3" s="41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2"/>
      <c r="J5"/>
      <c r="K5"/>
      <c r="L5"/>
      <c r="M5"/>
      <c r="N5"/>
      <c r="O5"/>
      <c r="P5"/>
      <c r="Q5"/>
      <c r="R5"/>
      <c r="S5"/>
    </row>
    <row r="6" spans="1:21" ht="18.75" x14ac:dyDescent="0.3">
      <c r="A6" s="91" t="s">
        <v>118</v>
      </c>
      <c r="E6" s="12" t="s">
        <v>117</v>
      </c>
      <c r="F6" s="1" t="s">
        <v>116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12" customFormat="1" ht="15.75" x14ac:dyDescent="0.3">
      <c r="A8" s="12" t="s">
        <v>115</v>
      </c>
      <c r="C8" s="12" t="s">
        <v>119</v>
      </c>
      <c r="H8" s="12" t="s">
        <v>114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12" t="s">
        <v>113</v>
      </c>
      <c r="C10" s="1" t="s">
        <v>112</v>
      </c>
      <c r="F10" s="12" t="s">
        <v>111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12"/>
      <c r="F11" s="30"/>
      <c r="G11" s="29"/>
      <c r="H11" s="28"/>
      <c r="J11"/>
      <c r="K11"/>
      <c r="L11"/>
      <c r="M11"/>
      <c r="N11"/>
      <c r="O11"/>
      <c r="P11"/>
      <c r="Q11"/>
      <c r="R11"/>
    </row>
    <row r="12" spans="1:21" ht="15.75" x14ac:dyDescent="0.3">
      <c r="A12" s="12" t="s">
        <v>110</v>
      </c>
      <c r="C12" s="1" t="s">
        <v>120</v>
      </c>
      <c r="F12" s="21"/>
      <c r="G12" s="2"/>
      <c r="H12" s="18"/>
      <c r="J12"/>
      <c r="K12"/>
      <c r="L12"/>
      <c r="M12"/>
      <c r="N12"/>
      <c r="O12"/>
      <c r="P12"/>
      <c r="Q12"/>
      <c r="R12"/>
    </row>
    <row r="13" spans="1:21" ht="15.75" x14ac:dyDescent="0.3">
      <c r="A13" s="12"/>
      <c r="F13" s="21"/>
      <c r="G13" s="2"/>
      <c r="H13" s="18"/>
      <c r="J13"/>
      <c r="K13"/>
      <c r="L13"/>
      <c r="M13"/>
      <c r="N13"/>
      <c r="O13"/>
      <c r="P13"/>
      <c r="Q13"/>
      <c r="R13"/>
    </row>
    <row r="14" spans="1:21" ht="15.75" x14ac:dyDescent="0.3">
      <c r="A14" s="12" t="s">
        <v>109</v>
      </c>
      <c r="C14" s="90" t="s">
        <v>134</v>
      </c>
      <c r="D14" s="86"/>
      <c r="E14" s="86"/>
      <c r="F14" s="89" t="s">
        <v>108</v>
      </c>
      <c r="G14" s="2"/>
      <c r="H14" s="18"/>
      <c r="J14"/>
      <c r="K14"/>
      <c r="L14"/>
      <c r="M14"/>
      <c r="N14"/>
      <c r="O14"/>
      <c r="P14"/>
      <c r="Q14"/>
      <c r="R14"/>
    </row>
    <row r="15" spans="1:21" ht="15.75" x14ac:dyDescent="0.3">
      <c r="C15" s="87" t="s">
        <v>130</v>
      </c>
      <c r="D15" s="87"/>
      <c r="E15" s="86"/>
      <c r="F15" s="25">
        <f>2+F18+2</f>
        <v>44</v>
      </c>
      <c r="G15" s="26" t="s">
        <v>106</v>
      </c>
      <c r="H15" s="88">
        <f>2+H18+2</f>
        <v>31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87" t="s">
        <v>122</v>
      </c>
      <c r="D16" s="86"/>
      <c r="E16" s="86"/>
      <c r="F16" s="89">
        <v>0.5</v>
      </c>
      <c r="G16" s="19" t="s">
        <v>107</v>
      </c>
      <c r="H16" s="18"/>
      <c r="J16"/>
      <c r="K16"/>
      <c r="L16"/>
      <c r="M16"/>
      <c r="N16"/>
      <c r="O16"/>
      <c r="P16"/>
      <c r="Q16"/>
      <c r="R16"/>
    </row>
    <row r="17" spans="1:18" ht="15.75" x14ac:dyDescent="0.3">
      <c r="C17" s="87" t="s">
        <v>123</v>
      </c>
      <c r="D17" s="86"/>
      <c r="E17" s="86"/>
      <c r="F17" s="21"/>
      <c r="G17" s="2"/>
      <c r="H17" s="18"/>
      <c r="J17"/>
      <c r="K17"/>
      <c r="L17"/>
      <c r="M17"/>
      <c r="N17"/>
      <c r="O17"/>
      <c r="P17"/>
      <c r="Q17"/>
      <c r="R17"/>
    </row>
    <row r="18" spans="1:18" ht="15.75" x14ac:dyDescent="0.3">
      <c r="C18" s="87" t="s">
        <v>136</v>
      </c>
      <c r="D18" s="86"/>
      <c r="E18" s="86"/>
      <c r="F18" s="25">
        <v>40</v>
      </c>
      <c r="G18" s="26" t="s">
        <v>106</v>
      </c>
      <c r="H18" s="88">
        <v>27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87" t="s">
        <v>105</v>
      </c>
      <c r="D19" s="86"/>
      <c r="E19" s="86"/>
      <c r="F19" s="17"/>
      <c r="G19" s="16"/>
      <c r="H19" s="15"/>
      <c r="J19"/>
      <c r="K19"/>
      <c r="L19"/>
      <c r="M19"/>
      <c r="N19"/>
      <c r="O19"/>
      <c r="P19"/>
    </row>
    <row r="20" spans="1:18" ht="15.75" x14ac:dyDescent="0.3">
      <c r="A20" s="33" t="s">
        <v>104</v>
      </c>
      <c r="C20" s="32" t="s">
        <v>124</v>
      </c>
      <c r="D20" s="12" t="s">
        <v>15</v>
      </c>
      <c r="E20" s="64" t="s">
        <v>125</v>
      </c>
      <c r="F20" s="1" t="s">
        <v>126</v>
      </c>
      <c r="J20"/>
      <c r="K20"/>
      <c r="L20"/>
      <c r="M20"/>
      <c r="N20"/>
      <c r="O20"/>
      <c r="P20"/>
    </row>
    <row r="22" spans="1:18" x14ac:dyDescent="0.3">
      <c r="A22" s="33" t="s">
        <v>103</v>
      </c>
      <c r="C22" s="65">
        <v>70</v>
      </c>
      <c r="D22" s="64" t="s">
        <v>46</v>
      </c>
      <c r="E22" s="39">
        <v>102</v>
      </c>
      <c r="F22" s="63">
        <f>+C22</f>
        <v>70</v>
      </c>
      <c r="G22" s="62" t="s">
        <v>46</v>
      </c>
      <c r="H22" s="62">
        <f>+E22</f>
        <v>102</v>
      </c>
    </row>
    <row r="23" spans="1:18" x14ac:dyDescent="0.3">
      <c r="A23" s="33" t="s">
        <v>102</v>
      </c>
      <c r="B23" s="41"/>
      <c r="C23" s="60">
        <f>+F15</f>
        <v>44</v>
      </c>
      <c r="D23" s="61" t="s">
        <v>46</v>
      </c>
      <c r="E23" s="60">
        <f>+H15</f>
        <v>31</v>
      </c>
      <c r="F23" s="59">
        <f>+E23</f>
        <v>31</v>
      </c>
      <c r="G23" s="59" t="s">
        <v>46</v>
      </c>
      <c r="H23" s="59">
        <f>+C23</f>
        <v>44</v>
      </c>
      <c r="I23" s="44"/>
    </row>
    <row r="24" spans="1:18" ht="15" thickBot="1" x14ac:dyDescent="0.35">
      <c r="A24" s="41" t="s">
        <v>101</v>
      </c>
      <c r="B24" s="85"/>
      <c r="C24" s="57">
        <f>+C22/C23</f>
        <v>1.5909090909090908</v>
      </c>
      <c r="D24" s="58"/>
      <c r="E24" s="57">
        <f>+E22/E23</f>
        <v>3.2903225806451615</v>
      </c>
      <c r="F24" s="57">
        <f>+F22/F23</f>
        <v>2.2580645161290325</v>
      </c>
      <c r="G24" s="58"/>
      <c r="H24" s="57">
        <f>+H22/H23</f>
        <v>2.3181818181818183</v>
      </c>
      <c r="I24" s="44"/>
    </row>
    <row r="25" spans="1:18" ht="15" thickBot="1" x14ac:dyDescent="0.35">
      <c r="A25" s="41" t="s">
        <v>100</v>
      </c>
      <c r="B25" s="34"/>
      <c r="C25" s="56"/>
      <c r="D25" s="55">
        <v>3</v>
      </c>
      <c r="E25" s="54"/>
      <c r="F25" s="53"/>
      <c r="G25" s="52">
        <v>4</v>
      </c>
      <c r="H25" s="51" t="s">
        <v>45</v>
      </c>
    </row>
    <row r="26" spans="1:18" x14ac:dyDescent="0.3">
      <c r="A26" s="41"/>
      <c r="B26" s="32"/>
      <c r="C26" s="44"/>
      <c r="G26" s="5"/>
      <c r="H26" s="44"/>
    </row>
    <row r="27" spans="1:18" x14ac:dyDescent="0.3">
      <c r="A27" s="63" t="s">
        <v>99</v>
      </c>
      <c r="B27" s="63" t="s">
        <v>127</v>
      </c>
      <c r="D27" s="5" t="s">
        <v>44</v>
      </c>
      <c r="E27" s="49">
        <f>+F27/1000</f>
        <v>63.884</v>
      </c>
      <c r="F27" s="84">
        <v>63884</v>
      </c>
      <c r="G27" s="1" t="s">
        <v>43</v>
      </c>
      <c r="H27" s="48">
        <v>0.5</v>
      </c>
    </row>
    <row r="28" spans="1:18" ht="15.75" x14ac:dyDescent="0.3">
      <c r="A28" s="41"/>
      <c r="B28" s="41"/>
      <c r="C28" s="41"/>
      <c r="D28" s="47" t="s">
        <v>42</v>
      </c>
      <c r="E28" s="49">
        <f>+H27*E27</f>
        <v>31.942</v>
      </c>
      <c r="H28" s="48"/>
      <c r="I28" s="44"/>
      <c r="Q28"/>
      <c r="R28"/>
    </row>
    <row r="29" spans="1:18" ht="15.75" x14ac:dyDescent="0.3">
      <c r="D29" s="47" t="s">
        <v>41</v>
      </c>
      <c r="E29" s="46">
        <f>+E27-E28</f>
        <v>31.942</v>
      </c>
      <c r="I29" s="44"/>
      <c r="Q29"/>
      <c r="R29"/>
    </row>
    <row r="30" spans="1:18" ht="15.75" x14ac:dyDescent="0.3">
      <c r="E30" s="32" t="s">
        <v>40</v>
      </c>
      <c r="F30" s="32" t="s">
        <v>98</v>
      </c>
      <c r="G30" s="32" t="s">
        <v>98</v>
      </c>
      <c r="H30" s="32" t="s">
        <v>98</v>
      </c>
      <c r="I30" s="44"/>
      <c r="Q30"/>
      <c r="R30"/>
    </row>
    <row r="31" spans="1:18" ht="15.75" x14ac:dyDescent="0.3">
      <c r="D31" s="5" t="s">
        <v>39</v>
      </c>
      <c r="E31" s="45">
        <f>+E29</f>
        <v>31.942</v>
      </c>
      <c r="F31" s="45">
        <v>0</v>
      </c>
      <c r="G31" s="45">
        <v>0</v>
      </c>
      <c r="H31" s="45">
        <v>0</v>
      </c>
      <c r="Q31"/>
      <c r="R31"/>
    </row>
    <row r="32" spans="1:18" ht="15.75" x14ac:dyDescent="0.3">
      <c r="D32" s="5" t="s">
        <v>38</v>
      </c>
      <c r="E32" s="45">
        <f>+E31*1.1</f>
        <v>35.136200000000002</v>
      </c>
      <c r="F32" s="45">
        <v>0</v>
      </c>
      <c r="G32" s="45">
        <v>0</v>
      </c>
      <c r="H32" s="45">
        <v>0</v>
      </c>
      <c r="Q32"/>
      <c r="R32"/>
    </row>
    <row r="33" spans="1:22" ht="16.5" thickBot="1" x14ac:dyDescent="0.35">
      <c r="A33" s="41"/>
      <c r="G33" s="5"/>
      <c r="Q33"/>
      <c r="R33"/>
    </row>
    <row r="34" spans="1:22" ht="15.75" x14ac:dyDescent="0.3">
      <c r="A34" s="33" t="s">
        <v>37</v>
      </c>
      <c r="C34" s="43">
        <v>4</v>
      </c>
      <c r="D34" s="42" t="s">
        <v>36</v>
      </c>
      <c r="E34" s="30" t="s">
        <v>97</v>
      </c>
      <c r="F34" s="29" t="s">
        <v>96</v>
      </c>
      <c r="G34" s="29"/>
      <c r="H34" s="28"/>
      <c r="Q34"/>
      <c r="R34"/>
    </row>
    <row r="35" spans="1:22" ht="16.5" thickBot="1" x14ac:dyDescent="0.35">
      <c r="A35" s="33"/>
      <c r="C35" s="32"/>
      <c r="D35" s="1" t="s">
        <v>35</v>
      </c>
      <c r="E35" s="17"/>
      <c r="F35" s="16" t="s">
        <v>95</v>
      </c>
      <c r="G35" s="16"/>
      <c r="H35" s="15"/>
      <c r="Q35"/>
      <c r="R35"/>
    </row>
    <row r="36" spans="1:22" ht="15.75" x14ac:dyDescent="0.3">
      <c r="A36" s="33" t="s">
        <v>34</v>
      </c>
      <c r="B36" s="12"/>
      <c r="C36" s="40">
        <f>+B42/F16</f>
        <v>4000</v>
      </c>
      <c r="D36" s="39">
        <v>500</v>
      </c>
      <c r="F36" s="47" t="s">
        <v>94</v>
      </c>
      <c r="G36" s="65">
        <v>1</v>
      </c>
      <c r="H36" s="41"/>
      <c r="Q36"/>
      <c r="R36"/>
    </row>
    <row r="37" spans="1:22" ht="15.75" x14ac:dyDescent="0.3">
      <c r="A37" s="33" t="s">
        <v>32</v>
      </c>
      <c r="C37" s="34">
        <f>+C36+D36</f>
        <v>4500</v>
      </c>
      <c r="F37" s="47" t="s">
        <v>93</v>
      </c>
      <c r="G37" s="65">
        <v>1</v>
      </c>
      <c r="H37" s="41"/>
      <c r="Q37"/>
      <c r="R37"/>
    </row>
    <row r="38" spans="1:22" ht="15.75" x14ac:dyDescent="0.3">
      <c r="A38" s="33" t="s">
        <v>30</v>
      </c>
      <c r="C38" s="34">
        <f>+C37/C34</f>
        <v>1125</v>
      </c>
      <c r="F38" s="5" t="s">
        <v>92</v>
      </c>
      <c r="G38" s="65">
        <f>+C36/1000</f>
        <v>4</v>
      </c>
      <c r="H38" s="41"/>
      <c r="Q38"/>
      <c r="R38"/>
    </row>
    <row r="39" spans="1:22" ht="15.75" x14ac:dyDescent="0.3">
      <c r="A39" s="33"/>
      <c r="C39" s="32"/>
      <c r="F39" s="47" t="s">
        <v>91</v>
      </c>
      <c r="G39" s="83">
        <f>+C37*F16</f>
        <v>2250</v>
      </c>
      <c r="H39" s="41"/>
      <c r="Q39"/>
      <c r="R39"/>
    </row>
    <row r="40" spans="1:22" ht="15.75" x14ac:dyDescent="0.3">
      <c r="A40" s="33" t="s">
        <v>90</v>
      </c>
      <c r="C40" s="63">
        <f>+C38*C34</f>
        <v>4500</v>
      </c>
      <c r="F40" s="47"/>
      <c r="G40" s="44"/>
      <c r="H40" s="41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1"/>
      <c r="B41" s="41"/>
      <c r="C41" s="41"/>
      <c r="D41" s="41"/>
      <c r="E41" s="41"/>
      <c r="H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33" t="s">
        <v>89</v>
      </c>
      <c r="B42" s="32">
        <v>2000</v>
      </c>
      <c r="C42" s="82"/>
      <c r="D42" s="63" t="s">
        <v>88</v>
      </c>
      <c r="E42" s="63" t="s">
        <v>87</v>
      </c>
      <c r="F42" s="63" t="s">
        <v>86</v>
      </c>
      <c r="G42" s="63" t="s">
        <v>85</v>
      </c>
      <c r="H42" s="63" t="s">
        <v>84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69" t="s">
        <v>83</v>
      </c>
      <c r="B43" s="73"/>
      <c r="C43" s="41"/>
      <c r="D43" s="32">
        <v>2</v>
      </c>
      <c r="E43" s="32">
        <v>1</v>
      </c>
      <c r="F43" s="32" t="s">
        <v>82</v>
      </c>
      <c r="G43" s="44">
        <f>185+145</f>
        <v>330</v>
      </c>
      <c r="H43" s="44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73" t="s">
        <v>57</v>
      </c>
      <c r="B44" s="72">
        <f>+E31*C38</f>
        <v>35934.75</v>
      </c>
      <c r="C44" s="41"/>
      <c r="D44" s="32">
        <v>2</v>
      </c>
      <c r="E44" s="32">
        <f>+B42/100</f>
        <v>20</v>
      </c>
      <c r="F44" s="32" t="s">
        <v>128</v>
      </c>
      <c r="G44" s="44">
        <v>200</v>
      </c>
      <c r="H44" s="44">
        <f>+G44*E44*D44</f>
        <v>8000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73" t="s">
        <v>56</v>
      </c>
      <c r="B45" s="72">
        <f>+H55</f>
        <v>35335</v>
      </c>
      <c r="C45" s="41"/>
      <c r="D45" s="32">
        <v>2</v>
      </c>
      <c r="E45" s="32">
        <f>+E44</f>
        <v>20</v>
      </c>
      <c r="F45" s="32" t="s">
        <v>129</v>
      </c>
      <c r="G45" s="44">
        <v>200</v>
      </c>
      <c r="H45" s="44">
        <f>+G45*E45*D45</f>
        <v>8000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73" t="s">
        <v>81</v>
      </c>
      <c r="B46" s="72">
        <v>800</v>
      </c>
      <c r="C46" s="41"/>
      <c r="D46" s="32">
        <v>0</v>
      </c>
      <c r="E46" s="32">
        <v>0</v>
      </c>
      <c r="F46" s="32" t="s">
        <v>80</v>
      </c>
      <c r="G46" s="44">
        <f>145+145</f>
        <v>290</v>
      </c>
      <c r="H46" s="44">
        <f>+G46*E46*D46</f>
        <v>0</v>
      </c>
      <c r="I46" s="31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73" t="s">
        <v>79</v>
      </c>
      <c r="B47" s="72">
        <v>900</v>
      </c>
      <c r="C47" s="41"/>
      <c r="D47" s="32">
        <v>1</v>
      </c>
      <c r="E47" s="32">
        <v>1</v>
      </c>
      <c r="F47" s="32" t="s">
        <v>78</v>
      </c>
      <c r="G47" s="44">
        <v>1150</v>
      </c>
      <c r="H47" s="44">
        <f>+G47*E47*D47</f>
        <v>1150</v>
      </c>
      <c r="I47" s="44">
        <f>+B71/100</f>
        <v>1117.7266055555556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81" t="s">
        <v>77</v>
      </c>
      <c r="B48" s="72">
        <f>+C117</f>
        <v>6355.5555555555557</v>
      </c>
      <c r="C48" s="41"/>
      <c r="D48" s="32">
        <v>0</v>
      </c>
      <c r="E48" s="32">
        <v>0</v>
      </c>
      <c r="F48" s="32" t="s">
        <v>76</v>
      </c>
      <c r="G48" s="44">
        <v>4</v>
      </c>
      <c r="H48" s="44">
        <f>+G48*E48*D48</f>
        <v>0</v>
      </c>
      <c r="I48" s="44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81" t="s">
        <v>75</v>
      </c>
      <c r="B49" s="72">
        <f>85*10</f>
        <v>850</v>
      </c>
      <c r="C49" s="41">
        <f>+B42*4</f>
        <v>8000</v>
      </c>
      <c r="D49" s="32">
        <v>1</v>
      </c>
      <c r="E49" s="32">
        <v>1</v>
      </c>
      <c r="F49" s="32" t="s">
        <v>74</v>
      </c>
      <c r="G49" s="44">
        <v>145</v>
      </c>
      <c r="H49" s="4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81" t="s">
        <v>73</v>
      </c>
      <c r="B50" s="72">
        <f>+F90*2</f>
        <v>3166.911111111111</v>
      </c>
      <c r="D50" s="32">
        <v>1</v>
      </c>
      <c r="E50" s="32">
        <v>4</v>
      </c>
      <c r="F50" s="32" t="s">
        <v>72</v>
      </c>
      <c r="G50" s="44">
        <v>145</v>
      </c>
      <c r="H50" s="44">
        <f>+(D50*E50)*G50</f>
        <v>580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81" t="s">
        <v>71</v>
      </c>
      <c r="B51" s="72">
        <v>800</v>
      </c>
      <c r="D51" s="32">
        <v>1</v>
      </c>
      <c r="E51" s="32">
        <f>+B42*1.05</f>
        <v>2100</v>
      </c>
      <c r="F51" s="32" t="s">
        <v>70</v>
      </c>
      <c r="G51" s="44">
        <v>8</v>
      </c>
      <c r="H51" s="44">
        <f>+(D51*E51)*G51</f>
        <v>16800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81" t="s">
        <v>69</v>
      </c>
      <c r="B52" s="72">
        <v>800</v>
      </c>
      <c r="D52" s="32">
        <v>0</v>
      </c>
      <c r="E52" s="32">
        <v>0</v>
      </c>
      <c r="F52" s="32" t="s">
        <v>68</v>
      </c>
      <c r="G52" s="44">
        <f>+E97</f>
        <v>14720.399999999998</v>
      </c>
      <c r="H52" s="44">
        <f>+(D52*E52)*G52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9" t="s">
        <v>51</v>
      </c>
      <c r="B53" s="68">
        <f>SUM(B44:B52)</f>
        <v>84942.216666666674</v>
      </c>
      <c r="C53" s="41"/>
      <c r="D53" s="32">
        <v>0</v>
      </c>
      <c r="E53" s="32">
        <v>0</v>
      </c>
      <c r="F53" s="80" t="s">
        <v>67</v>
      </c>
      <c r="G53" s="44">
        <v>380</v>
      </c>
      <c r="H53" s="44">
        <f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9"/>
      <c r="B54" s="57">
        <f>+B53/B42</f>
        <v>42.471108333333341</v>
      </c>
      <c r="C54" s="33" t="s">
        <v>66</v>
      </c>
      <c r="D54" s="41"/>
      <c r="E54" s="41"/>
      <c r="F54" s="41"/>
      <c r="G54" s="41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41"/>
      <c r="B55" s="41"/>
      <c r="D55" s="41"/>
      <c r="E55" s="41"/>
      <c r="F55" s="41"/>
      <c r="G55" s="14" t="s">
        <v>65</v>
      </c>
      <c r="H55" s="44">
        <f>SUM(H43:H54)</f>
        <v>35335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41"/>
      <c r="E56" s="41"/>
      <c r="G56" s="12" t="s">
        <v>64</v>
      </c>
      <c r="H56" s="78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41"/>
      <c r="E57" s="41"/>
      <c r="G57" s="1" t="s">
        <v>62</v>
      </c>
      <c r="H57" s="77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3" t="s">
        <v>63</v>
      </c>
      <c r="B58" s="41"/>
      <c r="C58" s="41"/>
      <c r="E58" s="57"/>
      <c r="G58" s="1" t="s">
        <v>62</v>
      </c>
      <c r="H58" s="77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41"/>
      <c r="B59" s="33" t="s">
        <v>61</v>
      </c>
      <c r="C59" s="63" t="s">
        <v>60</v>
      </c>
      <c r="D59" s="41"/>
      <c r="E59" s="41"/>
      <c r="F59" s="41"/>
      <c r="G59" s="12" t="s">
        <v>59</v>
      </c>
      <c r="H59" s="77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9" t="s">
        <v>58</v>
      </c>
      <c r="B60" s="73"/>
      <c r="C60" s="41"/>
      <c r="D60" s="41"/>
      <c r="E60" s="41"/>
      <c r="F60" s="41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73" t="s">
        <v>57</v>
      </c>
      <c r="B61" s="72">
        <f>+E32*C38</f>
        <v>39528.225000000006</v>
      </c>
      <c r="C61" s="7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73" t="s">
        <v>56</v>
      </c>
      <c r="B62" s="72">
        <f>+H55*H56</f>
        <v>53002.5</v>
      </c>
      <c r="C62" s="7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73" t="str">
        <f t="shared" ref="A63:A69" si="0">+A46</f>
        <v>Placa HS</v>
      </c>
      <c r="B63" s="72">
        <f>+B46*H56</f>
        <v>1200</v>
      </c>
      <c r="C63" s="7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73" t="str">
        <f t="shared" si="0"/>
        <v>Tabla Suaje</v>
      </c>
      <c r="B64" s="72">
        <f>+B47*H56</f>
        <v>1350</v>
      </c>
      <c r="C64" s="7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tr">
        <f t="shared" si="0"/>
        <v>listón</v>
      </c>
      <c r="B65" s="72">
        <f>+C118</f>
        <v>9533.3333333333339</v>
      </c>
      <c r="C65" s="7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3" t="str">
        <f t="shared" si="0"/>
        <v>Ojillo</v>
      </c>
      <c r="B66" s="72">
        <f>+B49*H56</f>
        <v>1275</v>
      </c>
      <c r="C66" s="7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3" t="str">
        <f t="shared" si="0"/>
        <v>Caple Refuerzo</v>
      </c>
      <c r="B67" s="72">
        <f>+F91*2</f>
        <v>3483.6022222222227</v>
      </c>
      <c r="C67" s="71"/>
      <c r="F67" s="36" t="s">
        <v>55</v>
      </c>
      <c r="G67" s="57">
        <f>+B54</f>
        <v>42.471108333333341</v>
      </c>
      <c r="H67" s="74">
        <f>+G67*B42</f>
        <v>84942.216666666674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3" t="str">
        <f t="shared" si="0"/>
        <v>Empaque</v>
      </c>
      <c r="B68" s="72">
        <f>+B51*H56</f>
        <v>1200</v>
      </c>
      <c r="C68" s="71"/>
      <c r="F68" s="36" t="s">
        <v>54</v>
      </c>
      <c r="G68" s="57">
        <f>+C71</f>
        <v>55.88633027777778</v>
      </c>
      <c r="H68" s="74">
        <f>+G68*B42</f>
        <v>111772.66055555556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3" t="str">
        <f t="shared" si="0"/>
        <v>Mensajeria</v>
      </c>
      <c r="B69" s="72">
        <f>+B52*H56</f>
        <v>1200</v>
      </c>
      <c r="C69" s="71"/>
      <c r="F69" s="75" t="s">
        <v>53</v>
      </c>
      <c r="G69" s="67">
        <f>+G68-G67</f>
        <v>13.41522194444444</v>
      </c>
      <c r="H69" s="74">
        <f>+H68-H67</f>
        <v>26830.443888888884</v>
      </c>
      <c r="I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73"/>
      <c r="B70" s="72"/>
      <c r="C70" s="71"/>
      <c r="F70" s="93" t="s">
        <v>52</v>
      </c>
      <c r="G70" s="93"/>
      <c r="H70" s="70">
        <f>+(B71/100)*2.5</f>
        <v>2794.3165138888889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69" t="s">
        <v>51</v>
      </c>
      <c r="B71" s="68">
        <f>SUM(B60:B70)</f>
        <v>111772.66055555556</v>
      </c>
      <c r="C71" s="67">
        <f>+B71/B42</f>
        <v>55.88633027777778</v>
      </c>
      <c r="D71" s="94"/>
      <c r="E71" s="94"/>
      <c r="F71" s="6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4"/>
      <c r="E72" s="9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12" t="s">
        <v>50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2" t="s">
        <v>49</v>
      </c>
      <c r="B74" s="12" t="s">
        <v>15</v>
      </c>
      <c r="C74" s="64" t="s">
        <v>48</v>
      </c>
      <c r="D74" s="1" t="s">
        <v>47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65">
        <v>90</v>
      </c>
      <c r="B76" s="64" t="s">
        <v>46</v>
      </c>
      <c r="C76" s="39">
        <v>125</v>
      </c>
      <c r="D76" s="63">
        <f>+A76</f>
        <v>90</v>
      </c>
      <c r="E76" s="62" t="s">
        <v>46</v>
      </c>
      <c r="F76" s="62">
        <f>+C76</f>
        <v>125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60">
        <v>34</v>
      </c>
      <c r="B77" s="61" t="s">
        <v>46</v>
      </c>
      <c r="C77" s="60">
        <v>28</v>
      </c>
      <c r="D77" s="59">
        <f>+C77</f>
        <v>28</v>
      </c>
      <c r="E77" s="59" t="s">
        <v>46</v>
      </c>
      <c r="F77" s="59">
        <f>+A77</f>
        <v>34</v>
      </c>
      <c r="G77" s="44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6.5" thickBot="1" x14ac:dyDescent="0.35">
      <c r="A78" s="57">
        <f>+A76/A77</f>
        <v>2.6470588235294117</v>
      </c>
      <c r="B78" s="58"/>
      <c r="C78" s="57">
        <f>+C76/C77</f>
        <v>4.4642857142857144</v>
      </c>
      <c r="D78" s="57">
        <f>+D76/D77</f>
        <v>3.2142857142857144</v>
      </c>
      <c r="E78" s="58"/>
      <c r="F78" s="57">
        <f>+F76/F77</f>
        <v>3.6764705882352939</v>
      </c>
      <c r="G78" s="44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6.5" thickBot="1" x14ac:dyDescent="0.35">
      <c r="A79" s="56"/>
      <c r="B79" s="55">
        <v>8</v>
      </c>
      <c r="C79" s="54"/>
      <c r="D79" s="53"/>
      <c r="E79" s="52">
        <v>9</v>
      </c>
      <c r="F79" s="51" t="s">
        <v>45</v>
      </c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3">
      <c r="A80" s="44"/>
      <c r="E80" s="5"/>
      <c r="F80" s="44"/>
    </row>
    <row r="81" spans="1:18" x14ac:dyDescent="0.3">
      <c r="B81" s="5" t="s">
        <v>44</v>
      </c>
      <c r="C81" s="49">
        <f>+D81/1000</f>
        <v>14.11</v>
      </c>
      <c r="D81" s="50">
        <v>14110</v>
      </c>
      <c r="E81" s="1" t="s">
        <v>43</v>
      </c>
      <c r="F81" s="48">
        <v>0.5</v>
      </c>
    </row>
    <row r="82" spans="1:18" x14ac:dyDescent="0.3">
      <c r="A82" s="41"/>
      <c r="B82" s="47" t="s">
        <v>42</v>
      </c>
      <c r="C82" s="49">
        <f>+F81*C81</f>
        <v>7.0549999999999997</v>
      </c>
      <c r="F82" s="48"/>
      <c r="G82" s="44"/>
    </row>
    <row r="83" spans="1:18" x14ac:dyDescent="0.3">
      <c r="B83" s="47" t="s">
        <v>41</v>
      </c>
      <c r="C83" s="46">
        <f>+C81-C82</f>
        <v>7.0549999999999997</v>
      </c>
      <c r="G83" s="44"/>
    </row>
    <row r="84" spans="1:18" ht="15.75" x14ac:dyDescent="0.3">
      <c r="C84" s="32" t="s">
        <v>40</v>
      </c>
      <c r="D84"/>
      <c r="E84"/>
      <c r="F84"/>
      <c r="G84" s="44"/>
    </row>
    <row r="85" spans="1:18" ht="16.5" x14ac:dyDescent="0.3">
      <c r="B85" s="5" t="s">
        <v>39</v>
      </c>
      <c r="C85" s="45">
        <f>+C83</f>
        <v>7.0549999999999997</v>
      </c>
      <c r="D85"/>
      <c r="E85"/>
      <c r="F85"/>
      <c r="J85" s="31"/>
      <c r="K85" s="31"/>
      <c r="L85" s="31"/>
      <c r="M85" s="31"/>
      <c r="N85" s="31"/>
      <c r="O85" s="31"/>
      <c r="P85" s="31"/>
      <c r="Q85" s="31"/>
      <c r="R85" s="31"/>
    </row>
    <row r="86" spans="1:18" ht="16.5" x14ac:dyDescent="0.3">
      <c r="B86" s="5" t="s">
        <v>38</v>
      </c>
      <c r="C86" s="45">
        <f>+C85*1.1</f>
        <v>7.7605000000000004</v>
      </c>
      <c r="D86"/>
      <c r="E86"/>
      <c r="F86"/>
      <c r="J86" s="31"/>
      <c r="K86" s="31"/>
      <c r="L86" s="31"/>
      <c r="M86" s="31"/>
      <c r="N86" s="31"/>
      <c r="O86" s="31"/>
      <c r="P86" s="31"/>
      <c r="Q86" s="31"/>
      <c r="R86" s="31"/>
    </row>
    <row r="87" spans="1:18" ht="16.5" x14ac:dyDescent="0.3">
      <c r="A87" s="41"/>
      <c r="B87" s="32"/>
      <c r="C87" s="44"/>
      <c r="E87"/>
      <c r="F87"/>
      <c r="G87"/>
      <c r="J87" s="31"/>
      <c r="K87" s="31"/>
      <c r="L87" s="31"/>
      <c r="M87" s="31"/>
      <c r="N87" s="31"/>
      <c r="O87" s="31"/>
      <c r="P87" s="31"/>
      <c r="Q87" s="31"/>
      <c r="R87" s="31"/>
    </row>
    <row r="88" spans="1:18" ht="16.5" x14ac:dyDescent="0.3">
      <c r="A88" s="33" t="s">
        <v>37</v>
      </c>
      <c r="C88" s="43">
        <v>9</v>
      </c>
      <c r="D88" s="42" t="s">
        <v>36</v>
      </c>
      <c r="E88"/>
      <c r="F88"/>
      <c r="G88"/>
      <c r="J88" s="31"/>
      <c r="K88" s="31"/>
      <c r="L88" s="31"/>
      <c r="M88" s="31"/>
      <c r="N88" s="31"/>
      <c r="O88" s="31"/>
      <c r="P88" s="31"/>
      <c r="Q88" s="31"/>
      <c r="R88" s="31"/>
    </row>
    <row r="89" spans="1:18" ht="16.5" x14ac:dyDescent="0.3">
      <c r="A89" s="33"/>
      <c r="C89" s="32"/>
      <c r="D89" s="1" t="s">
        <v>35</v>
      </c>
      <c r="E89" s="41"/>
      <c r="F89" s="41"/>
      <c r="J89" s="31"/>
      <c r="K89" s="31"/>
      <c r="L89" s="31"/>
      <c r="M89" s="31"/>
      <c r="N89" s="31"/>
      <c r="O89" s="31"/>
      <c r="P89" s="31"/>
      <c r="Q89" s="31"/>
      <c r="R89" s="31"/>
    </row>
    <row r="90" spans="1:18" ht="16.5" x14ac:dyDescent="0.3">
      <c r="A90" s="33" t="s">
        <v>34</v>
      </c>
      <c r="B90" s="12"/>
      <c r="C90" s="40">
        <f>+B42</f>
        <v>2000</v>
      </c>
      <c r="D90" s="39">
        <v>20</v>
      </c>
      <c r="E90" s="38" t="s">
        <v>33</v>
      </c>
      <c r="F90" s="37">
        <f>+C92*C85</f>
        <v>1583.4555555555555</v>
      </c>
      <c r="J90" s="31"/>
      <c r="K90" s="31"/>
      <c r="L90" s="31"/>
      <c r="M90" s="31"/>
      <c r="N90" s="31"/>
      <c r="O90" s="31"/>
      <c r="P90" s="31"/>
      <c r="Q90" s="31"/>
      <c r="R90" s="31"/>
    </row>
    <row r="91" spans="1:18" ht="16.5" x14ac:dyDescent="0.3">
      <c r="A91" s="33" t="s">
        <v>32</v>
      </c>
      <c r="C91" s="34">
        <f>+C90+D90</f>
        <v>2020</v>
      </c>
      <c r="E91" s="36" t="s">
        <v>31</v>
      </c>
      <c r="F91" s="35">
        <f>+C92*C86</f>
        <v>1741.8011111111114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t="16.5" x14ac:dyDescent="0.3">
      <c r="A92" s="33" t="s">
        <v>30</v>
      </c>
      <c r="C92" s="34">
        <f>+C91/C88</f>
        <v>224.44444444444446</v>
      </c>
      <c r="F92"/>
      <c r="G92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16.5" x14ac:dyDescent="0.3">
      <c r="A93" s="33"/>
      <c r="C93" s="32"/>
      <c r="F93"/>
      <c r="G93"/>
      <c r="J93" s="31"/>
      <c r="K93" s="31"/>
      <c r="L93" s="31"/>
      <c r="M93" s="31"/>
      <c r="N93" s="31"/>
      <c r="O93" s="31"/>
      <c r="P93" s="31"/>
      <c r="Q93" s="31"/>
      <c r="R93" s="31"/>
    </row>
    <row r="94" spans="1:18" ht="15" thickBot="1" x14ac:dyDescent="0.35">
      <c r="A94" s="12" t="s">
        <v>29</v>
      </c>
    </row>
    <row r="95" spans="1:18" x14ac:dyDescent="0.3">
      <c r="A95" s="30" t="s">
        <v>28</v>
      </c>
      <c r="B95" s="29"/>
      <c r="C95" s="29"/>
      <c r="D95" s="29"/>
      <c r="E95" s="29"/>
      <c r="F95" s="29"/>
      <c r="G95" s="28"/>
    </row>
    <row r="96" spans="1:18" x14ac:dyDescent="0.3">
      <c r="A96" s="25">
        <f>+F15</f>
        <v>44</v>
      </c>
      <c r="B96" s="26">
        <f>+H15</f>
        <v>31</v>
      </c>
      <c r="C96" s="2" t="s">
        <v>26</v>
      </c>
      <c r="D96" s="26" t="s">
        <v>25</v>
      </c>
      <c r="E96" s="2" t="s">
        <v>24</v>
      </c>
      <c r="F96" s="19" t="s">
        <v>27</v>
      </c>
      <c r="G96" s="18"/>
    </row>
    <row r="97" spans="1:10" x14ac:dyDescent="0.3">
      <c r="A97" s="25">
        <f>0.58*0.47*C37</f>
        <v>1226.6999999999998</v>
      </c>
      <c r="B97" s="20">
        <f>4*3</f>
        <v>12</v>
      </c>
      <c r="C97" s="20">
        <f>+A97*B97</f>
        <v>14720.399999999998</v>
      </c>
      <c r="D97" s="20">
        <v>0</v>
      </c>
      <c r="E97" s="24">
        <f>+C97+D97</f>
        <v>14720.399999999998</v>
      </c>
      <c r="F97" s="23" t="s">
        <v>22</v>
      </c>
      <c r="G97" s="22">
        <v>550</v>
      </c>
    </row>
    <row r="98" spans="1:10" x14ac:dyDescent="0.3">
      <c r="A98" s="21"/>
      <c r="B98" s="20"/>
      <c r="C98" s="20"/>
      <c r="D98" s="20"/>
      <c r="E98" s="20"/>
      <c r="G98" s="22"/>
      <c r="J98" s="27"/>
    </row>
    <row r="99" spans="1:10" x14ac:dyDescent="0.3">
      <c r="A99" s="25">
        <f>+A96</f>
        <v>44</v>
      </c>
      <c r="B99" s="26">
        <f>+B96</f>
        <v>31</v>
      </c>
      <c r="C99" s="2" t="s">
        <v>26</v>
      </c>
      <c r="D99" s="26" t="s">
        <v>25</v>
      </c>
      <c r="E99" s="2" t="s">
        <v>24</v>
      </c>
      <c r="F99" s="19" t="s">
        <v>23</v>
      </c>
      <c r="G99" s="18"/>
    </row>
    <row r="100" spans="1:10" x14ac:dyDescent="0.3">
      <c r="A100" s="25">
        <f>0.463*0.503*C78</f>
        <v>1.0396830357142859</v>
      </c>
      <c r="B100" s="20">
        <f>4.1*2</f>
        <v>8.1999999999999993</v>
      </c>
      <c r="C100" s="20">
        <f>+A100*B100</f>
        <v>8.5254008928571441</v>
      </c>
      <c r="D100" s="20">
        <v>0</v>
      </c>
      <c r="E100" s="24">
        <f>+C100+D100</f>
        <v>8.5254008928571441</v>
      </c>
      <c r="F100" s="23" t="s">
        <v>22</v>
      </c>
      <c r="G100" s="22">
        <v>550</v>
      </c>
    </row>
    <row r="101" spans="1:10" x14ac:dyDescent="0.3">
      <c r="A101" s="21"/>
      <c r="B101" s="2"/>
      <c r="C101" s="20"/>
      <c r="D101" s="20"/>
      <c r="E101" s="20"/>
      <c r="F101" s="19"/>
      <c r="G101" s="18"/>
    </row>
    <row r="102" spans="1:10" ht="15" thickBot="1" x14ac:dyDescent="0.35">
      <c r="A102" s="17"/>
      <c r="B102" s="16"/>
      <c r="C102" s="16"/>
      <c r="D102" s="16"/>
      <c r="E102" s="16"/>
      <c r="F102" s="16"/>
      <c r="G102" s="15"/>
    </row>
    <row r="104" spans="1:10" ht="15.75" x14ac:dyDescent="0.3">
      <c r="A104" s="12" t="s">
        <v>21</v>
      </c>
      <c r="G104"/>
    </row>
    <row r="105" spans="1:10" ht="15.75" x14ac:dyDescent="0.3">
      <c r="B105" s="14" t="s">
        <v>20</v>
      </c>
      <c r="C105" s="95" t="s">
        <v>19</v>
      </c>
      <c r="D105" s="96"/>
      <c r="G105"/>
    </row>
    <row r="106" spans="1:10" ht="15.75" x14ac:dyDescent="0.3">
      <c r="B106" s="5" t="s">
        <v>18</v>
      </c>
      <c r="C106" s="13" t="s">
        <v>17</v>
      </c>
      <c r="D106" s="6"/>
      <c r="F106" s="12" t="s">
        <v>16</v>
      </c>
      <c r="G106"/>
    </row>
    <row r="107" spans="1:10" x14ac:dyDescent="0.3">
      <c r="B107" s="5" t="s">
        <v>15</v>
      </c>
      <c r="C107" s="11" t="s">
        <v>14</v>
      </c>
      <c r="D107" s="6"/>
      <c r="F107" s="1" t="s">
        <v>132</v>
      </c>
    </row>
    <row r="108" spans="1:10" x14ac:dyDescent="0.3">
      <c r="B108" s="5" t="s">
        <v>13</v>
      </c>
      <c r="C108" s="11">
        <v>50</v>
      </c>
      <c r="D108" s="6" t="s">
        <v>12</v>
      </c>
      <c r="F108" s="1" t="s">
        <v>133</v>
      </c>
    </row>
    <row r="109" spans="1:10" ht="15.75" x14ac:dyDescent="0.3">
      <c r="B109" s="5" t="s">
        <v>11</v>
      </c>
      <c r="C109" s="11">
        <f>45*100</f>
        <v>4500</v>
      </c>
      <c r="D109" s="6" t="s">
        <v>131</v>
      </c>
      <c r="G109"/>
    </row>
    <row r="110" spans="1:10" ht="15.75" x14ac:dyDescent="0.3">
      <c r="B110" s="5" t="s">
        <v>10</v>
      </c>
      <c r="C110" s="11">
        <f>+D110/C109</f>
        <v>48.888888888888893</v>
      </c>
      <c r="D110" s="10">
        <f>+(((B42*2)*C108)*1.1)</f>
        <v>220000.00000000003</v>
      </c>
      <c r="G110"/>
    </row>
    <row r="111" spans="1:10" ht="15.75" x14ac:dyDescent="0.3">
      <c r="B111" s="5" t="s">
        <v>9</v>
      </c>
      <c r="C111" s="7"/>
      <c r="D111" s="6"/>
      <c r="G111"/>
    </row>
    <row r="112" spans="1:10" ht="15.75" x14ac:dyDescent="0.3">
      <c r="B112" s="5" t="s">
        <v>8</v>
      </c>
      <c r="C112" s="7">
        <f>65*2</f>
        <v>130</v>
      </c>
      <c r="D112" s="9" t="s">
        <v>7</v>
      </c>
      <c r="E112" s="8">
        <f>2.8*1.3</f>
        <v>3.6399999999999997</v>
      </c>
      <c r="G112"/>
    </row>
    <row r="113" spans="2:7" ht="15.75" x14ac:dyDescent="0.3">
      <c r="B113" s="5" t="s">
        <v>6</v>
      </c>
      <c r="C113" s="7">
        <f>+C112*C110</f>
        <v>6355.5555555555557</v>
      </c>
      <c r="D113" s="6"/>
      <c r="G113"/>
    </row>
    <row r="114" spans="2:7" ht="15.75" x14ac:dyDescent="0.3">
      <c r="B114" s="5" t="s">
        <v>5</v>
      </c>
      <c r="C114" s="7">
        <v>0</v>
      </c>
      <c r="D114" s="6"/>
      <c r="G114"/>
    </row>
    <row r="115" spans="2:7" ht="15.75" x14ac:dyDescent="0.3">
      <c r="B115" s="5" t="s">
        <v>4</v>
      </c>
      <c r="C115" s="7">
        <v>0</v>
      </c>
      <c r="D115" s="6"/>
      <c r="G115"/>
    </row>
    <row r="116" spans="2:7" ht="15.75" x14ac:dyDescent="0.3">
      <c r="B116" s="1" t="s">
        <v>3</v>
      </c>
      <c r="C116" s="7">
        <v>0</v>
      </c>
      <c r="D116" s="6"/>
      <c r="G116"/>
    </row>
    <row r="117" spans="2:7" ht="15.75" x14ac:dyDescent="0.3">
      <c r="B117" s="5" t="s">
        <v>2</v>
      </c>
      <c r="C117" s="4">
        <f>+C113</f>
        <v>6355.5555555555557</v>
      </c>
      <c r="D117" s="3">
        <f>+C113/B42</f>
        <v>3.177777777777778</v>
      </c>
      <c r="E117" s="1" t="s">
        <v>0</v>
      </c>
      <c r="G117"/>
    </row>
    <row r="118" spans="2:7" x14ac:dyDescent="0.3">
      <c r="B118" s="5" t="s">
        <v>1</v>
      </c>
      <c r="C118" s="4">
        <f>+C117*H56</f>
        <v>9533.3333333333339</v>
      </c>
      <c r="D118" s="3">
        <f>+D117*H56</f>
        <v>4.7666666666666675</v>
      </c>
      <c r="E118" s="1" t="s">
        <v>0</v>
      </c>
      <c r="G118" s="2"/>
    </row>
  </sheetData>
  <mergeCells count="4">
    <mergeCell ref="F70:G70"/>
    <mergeCell ref="D71:E71"/>
    <mergeCell ref="D72:E72"/>
    <mergeCell ref="C105:D105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&amp;R&amp;A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8"/>
  <sheetViews>
    <sheetView zoomScale="90" zoomScaleNormal="90" workbookViewId="0">
      <selection activeCell="C18" sqref="C1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41"/>
      <c r="U3" s="41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2"/>
      <c r="J5"/>
      <c r="K5"/>
      <c r="L5"/>
      <c r="M5"/>
      <c r="N5"/>
      <c r="O5"/>
      <c r="P5"/>
      <c r="Q5"/>
      <c r="R5"/>
      <c r="S5"/>
    </row>
    <row r="6" spans="1:21" ht="18.75" x14ac:dyDescent="0.3">
      <c r="A6" s="91" t="s">
        <v>118</v>
      </c>
      <c r="E6" s="12" t="s">
        <v>117</v>
      </c>
      <c r="F6" s="1" t="s">
        <v>116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12" customFormat="1" ht="15.75" x14ac:dyDescent="0.3">
      <c r="A8" s="12" t="s">
        <v>115</v>
      </c>
      <c r="C8" s="12" t="s">
        <v>119</v>
      </c>
      <c r="H8" s="12" t="s">
        <v>114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12" t="s">
        <v>113</v>
      </c>
      <c r="C10" s="1" t="s">
        <v>112</v>
      </c>
      <c r="F10" s="12" t="s">
        <v>111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12"/>
      <c r="F11" s="30"/>
      <c r="G11" s="29"/>
      <c r="H11" s="28"/>
      <c r="J11"/>
      <c r="K11"/>
      <c r="L11"/>
      <c r="M11"/>
      <c r="N11"/>
      <c r="O11"/>
      <c r="P11"/>
      <c r="Q11"/>
      <c r="R11"/>
    </row>
    <row r="12" spans="1:21" ht="15.75" x14ac:dyDescent="0.3">
      <c r="A12" s="12" t="s">
        <v>110</v>
      </c>
      <c r="C12" s="1" t="s">
        <v>120</v>
      </c>
      <c r="F12" s="21"/>
      <c r="G12" s="2"/>
      <c r="H12" s="18"/>
      <c r="J12"/>
      <c r="K12"/>
      <c r="L12"/>
      <c r="M12"/>
      <c r="N12"/>
      <c r="O12"/>
      <c r="P12"/>
      <c r="Q12"/>
      <c r="R12"/>
    </row>
    <row r="13" spans="1:21" ht="15.75" x14ac:dyDescent="0.3">
      <c r="A13" s="12"/>
      <c r="F13" s="21"/>
      <c r="G13" s="2"/>
      <c r="H13" s="18"/>
      <c r="J13"/>
      <c r="K13"/>
      <c r="L13"/>
      <c r="M13"/>
      <c r="N13"/>
      <c r="O13"/>
      <c r="P13"/>
      <c r="Q13"/>
      <c r="R13"/>
    </row>
    <row r="14" spans="1:21" ht="15.75" x14ac:dyDescent="0.3">
      <c r="A14" s="12" t="s">
        <v>109</v>
      </c>
      <c r="C14" s="90" t="s">
        <v>134</v>
      </c>
      <c r="D14" s="86"/>
      <c r="E14" s="86"/>
      <c r="F14" s="89" t="s">
        <v>108</v>
      </c>
      <c r="G14" s="2"/>
      <c r="H14" s="18"/>
      <c r="J14"/>
      <c r="K14"/>
      <c r="L14"/>
      <c r="M14"/>
      <c r="N14"/>
      <c r="O14"/>
      <c r="P14"/>
      <c r="Q14"/>
      <c r="R14"/>
    </row>
    <row r="15" spans="1:21" ht="15.75" x14ac:dyDescent="0.3">
      <c r="C15" s="87" t="s">
        <v>130</v>
      </c>
      <c r="D15" s="87"/>
      <c r="E15" s="86"/>
      <c r="F15" s="25">
        <f>2+F18+2</f>
        <v>44</v>
      </c>
      <c r="G15" s="26" t="s">
        <v>106</v>
      </c>
      <c r="H15" s="88">
        <f>2+H18+2</f>
        <v>31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87" t="s">
        <v>122</v>
      </c>
      <c r="D16" s="86"/>
      <c r="E16" s="86"/>
      <c r="F16" s="89">
        <v>0.5</v>
      </c>
      <c r="G16" s="19" t="s">
        <v>107</v>
      </c>
      <c r="H16" s="18"/>
      <c r="J16"/>
      <c r="K16"/>
      <c r="L16"/>
      <c r="M16"/>
      <c r="N16"/>
      <c r="O16"/>
      <c r="P16"/>
      <c r="Q16"/>
      <c r="R16"/>
    </row>
    <row r="17" spans="1:18" ht="15.75" x14ac:dyDescent="0.3">
      <c r="C17" s="87" t="s">
        <v>123</v>
      </c>
      <c r="D17" s="86"/>
      <c r="E17" s="86"/>
      <c r="F17" s="21"/>
      <c r="G17" s="2"/>
      <c r="H17" s="18"/>
      <c r="J17"/>
      <c r="K17"/>
      <c r="L17"/>
      <c r="M17"/>
      <c r="N17"/>
      <c r="O17"/>
      <c r="P17"/>
      <c r="Q17"/>
      <c r="R17"/>
    </row>
    <row r="18" spans="1:18" ht="15.75" x14ac:dyDescent="0.3">
      <c r="C18" s="87" t="s">
        <v>136</v>
      </c>
      <c r="D18" s="86"/>
      <c r="E18" s="86"/>
      <c r="F18" s="25">
        <v>40</v>
      </c>
      <c r="G18" s="26" t="s">
        <v>106</v>
      </c>
      <c r="H18" s="88">
        <v>27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87" t="s">
        <v>105</v>
      </c>
      <c r="D19" s="86"/>
      <c r="E19" s="86"/>
      <c r="F19" s="17"/>
      <c r="G19" s="16"/>
      <c r="H19" s="15"/>
      <c r="J19"/>
      <c r="K19"/>
      <c r="L19"/>
      <c r="M19"/>
      <c r="N19"/>
      <c r="O19"/>
      <c r="P19"/>
    </row>
    <row r="20" spans="1:18" ht="15.75" x14ac:dyDescent="0.3">
      <c r="A20" s="33" t="s">
        <v>104</v>
      </c>
      <c r="C20" s="32" t="s">
        <v>124</v>
      </c>
      <c r="D20" s="12" t="s">
        <v>15</v>
      </c>
      <c r="E20" s="64" t="s">
        <v>125</v>
      </c>
      <c r="F20" s="1" t="s">
        <v>126</v>
      </c>
      <c r="J20"/>
      <c r="K20"/>
      <c r="L20"/>
      <c r="M20"/>
      <c r="N20"/>
      <c r="O20"/>
      <c r="P20"/>
    </row>
    <row r="22" spans="1:18" x14ac:dyDescent="0.3">
      <c r="A22" s="33" t="s">
        <v>103</v>
      </c>
      <c r="C22" s="65">
        <v>70</v>
      </c>
      <c r="D22" s="64" t="s">
        <v>46</v>
      </c>
      <c r="E22" s="39">
        <v>102</v>
      </c>
      <c r="F22" s="63">
        <f>+C22</f>
        <v>70</v>
      </c>
      <c r="G22" s="62" t="s">
        <v>46</v>
      </c>
      <c r="H22" s="62">
        <f>+E22</f>
        <v>102</v>
      </c>
    </row>
    <row r="23" spans="1:18" x14ac:dyDescent="0.3">
      <c r="A23" s="33" t="s">
        <v>102</v>
      </c>
      <c r="B23" s="41"/>
      <c r="C23" s="60">
        <f>+F15</f>
        <v>44</v>
      </c>
      <c r="D23" s="61" t="s">
        <v>46</v>
      </c>
      <c r="E23" s="60">
        <f>+H15</f>
        <v>31</v>
      </c>
      <c r="F23" s="59">
        <f>+E23</f>
        <v>31</v>
      </c>
      <c r="G23" s="59" t="s">
        <v>46</v>
      </c>
      <c r="H23" s="59">
        <f>+C23</f>
        <v>44</v>
      </c>
      <c r="I23" s="44"/>
    </row>
    <row r="24" spans="1:18" ht="15" thickBot="1" x14ac:dyDescent="0.35">
      <c r="A24" s="41" t="s">
        <v>101</v>
      </c>
      <c r="B24" s="85"/>
      <c r="C24" s="57">
        <f>+C22/C23</f>
        <v>1.5909090909090908</v>
      </c>
      <c r="D24" s="58"/>
      <c r="E24" s="57">
        <f>+E22/E23</f>
        <v>3.2903225806451615</v>
      </c>
      <c r="F24" s="57">
        <f>+F22/F23</f>
        <v>2.2580645161290325</v>
      </c>
      <c r="G24" s="58"/>
      <c r="H24" s="57">
        <f>+H22/H23</f>
        <v>2.3181818181818183</v>
      </c>
      <c r="I24" s="44"/>
    </row>
    <row r="25" spans="1:18" ht="15" thickBot="1" x14ac:dyDescent="0.35">
      <c r="A25" s="41" t="s">
        <v>100</v>
      </c>
      <c r="B25" s="34"/>
      <c r="C25" s="56"/>
      <c r="D25" s="55">
        <v>3</v>
      </c>
      <c r="E25" s="54"/>
      <c r="F25" s="53"/>
      <c r="G25" s="52">
        <v>4</v>
      </c>
      <c r="H25" s="51" t="s">
        <v>45</v>
      </c>
    </row>
    <row r="26" spans="1:18" x14ac:dyDescent="0.3">
      <c r="A26" s="41"/>
      <c r="B26" s="32"/>
      <c r="C26" s="44"/>
      <c r="G26" s="5"/>
      <c r="H26" s="44"/>
    </row>
    <row r="27" spans="1:18" x14ac:dyDescent="0.3">
      <c r="A27" s="63" t="s">
        <v>99</v>
      </c>
      <c r="B27" s="63" t="s">
        <v>127</v>
      </c>
      <c r="D27" s="5" t="s">
        <v>44</v>
      </c>
      <c r="E27" s="49">
        <f>+F27/1000</f>
        <v>63.884</v>
      </c>
      <c r="F27" s="84">
        <v>63884</v>
      </c>
      <c r="G27" s="1" t="s">
        <v>43</v>
      </c>
      <c r="H27" s="48">
        <v>0.5</v>
      </c>
    </row>
    <row r="28" spans="1:18" ht="15.75" x14ac:dyDescent="0.3">
      <c r="A28" s="41"/>
      <c r="B28" s="41"/>
      <c r="C28" s="41"/>
      <c r="D28" s="47" t="s">
        <v>42</v>
      </c>
      <c r="E28" s="49">
        <f>+H27*E27</f>
        <v>31.942</v>
      </c>
      <c r="H28" s="48"/>
      <c r="I28" s="44"/>
      <c r="Q28"/>
      <c r="R28"/>
    </row>
    <row r="29" spans="1:18" ht="15.75" x14ac:dyDescent="0.3">
      <c r="D29" s="47" t="s">
        <v>41</v>
      </c>
      <c r="E29" s="46">
        <f>+E27-E28</f>
        <v>31.942</v>
      </c>
      <c r="I29" s="44"/>
      <c r="Q29"/>
      <c r="R29"/>
    </row>
    <row r="30" spans="1:18" ht="15.75" x14ac:dyDescent="0.3">
      <c r="E30" s="32" t="s">
        <v>40</v>
      </c>
      <c r="F30" s="32" t="s">
        <v>98</v>
      </c>
      <c r="G30" s="32" t="s">
        <v>98</v>
      </c>
      <c r="H30" s="32" t="s">
        <v>98</v>
      </c>
      <c r="I30" s="44"/>
      <c r="Q30"/>
      <c r="R30"/>
    </row>
    <row r="31" spans="1:18" ht="15.75" x14ac:dyDescent="0.3">
      <c r="D31" s="5" t="s">
        <v>39</v>
      </c>
      <c r="E31" s="45">
        <f>+E29</f>
        <v>31.942</v>
      </c>
      <c r="F31" s="45">
        <v>0</v>
      </c>
      <c r="G31" s="45">
        <v>0</v>
      </c>
      <c r="H31" s="45">
        <v>0</v>
      </c>
      <c r="Q31"/>
      <c r="R31"/>
    </row>
    <row r="32" spans="1:18" ht="15.75" x14ac:dyDescent="0.3">
      <c r="D32" s="5" t="s">
        <v>38</v>
      </c>
      <c r="E32" s="45">
        <f>+E31*1.1</f>
        <v>35.136200000000002</v>
      </c>
      <c r="F32" s="45">
        <v>0</v>
      </c>
      <c r="G32" s="45">
        <v>0</v>
      </c>
      <c r="H32" s="45">
        <v>0</v>
      </c>
      <c r="Q32"/>
      <c r="R32"/>
    </row>
    <row r="33" spans="1:22" ht="16.5" thickBot="1" x14ac:dyDescent="0.35">
      <c r="A33" s="41"/>
      <c r="G33" s="5"/>
      <c r="Q33"/>
      <c r="R33"/>
    </row>
    <row r="34" spans="1:22" ht="15.75" x14ac:dyDescent="0.3">
      <c r="A34" s="33" t="s">
        <v>37</v>
      </c>
      <c r="C34" s="43">
        <v>4</v>
      </c>
      <c r="D34" s="42" t="s">
        <v>36</v>
      </c>
      <c r="E34" s="30" t="s">
        <v>97</v>
      </c>
      <c r="F34" s="29" t="s">
        <v>96</v>
      </c>
      <c r="G34" s="29"/>
      <c r="H34" s="28"/>
      <c r="Q34"/>
      <c r="R34"/>
    </row>
    <row r="35" spans="1:22" ht="16.5" thickBot="1" x14ac:dyDescent="0.35">
      <c r="A35" s="33"/>
      <c r="C35" s="32"/>
      <c r="D35" s="1" t="s">
        <v>35</v>
      </c>
      <c r="E35" s="17"/>
      <c r="F35" s="16" t="s">
        <v>95</v>
      </c>
      <c r="G35" s="16"/>
      <c r="H35" s="15"/>
      <c r="Q35"/>
      <c r="R35"/>
    </row>
    <row r="36" spans="1:22" ht="15.75" x14ac:dyDescent="0.3">
      <c r="A36" s="33" t="s">
        <v>34</v>
      </c>
      <c r="B36" s="12"/>
      <c r="C36" s="40">
        <f>+B42/F16</f>
        <v>3000</v>
      </c>
      <c r="D36" s="39">
        <v>400</v>
      </c>
      <c r="F36" s="47" t="s">
        <v>94</v>
      </c>
      <c r="G36" s="65">
        <v>1</v>
      </c>
      <c r="H36" s="41"/>
      <c r="Q36"/>
      <c r="R36"/>
    </row>
    <row r="37" spans="1:22" ht="15.75" x14ac:dyDescent="0.3">
      <c r="A37" s="33" t="s">
        <v>32</v>
      </c>
      <c r="C37" s="34">
        <f>+C36+D36</f>
        <v>3400</v>
      </c>
      <c r="F37" s="47" t="s">
        <v>93</v>
      </c>
      <c r="G37" s="65">
        <v>1</v>
      </c>
      <c r="H37" s="41"/>
      <c r="Q37"/>
      <c r="R37"/>
    </row>
    <row r="38" spans="1:22" ht="15.75" x14ac:dyDescent="0.3">
      <c r="A38" s="33" t="s">
        <v>30</v>
      </c>
      <c r="C38" s="34">
        <f>+C37/C34</f>
        <v>850</v>
      </c>
      <c r="F38" s="5" t="s">
        <v>92</v>
      </c>
      <c r="G38" s="65">
        <f>+C36/1000</f>
        <v>3</v>
      </c>
      <c r="H38" s="41"/>
      <c r="Q38"/>
      <c r="R38"/>
    </row>
    <row r="39" spans="1:22" ht="15.75" x14ac:dyDescent="0.3">
      <c r="A39" s="33"/>
      <c r="C39" s="32"/>
      <c r="F39" s="47" t="s">
        <v>91</v>
      </c>
      <c r="G39" s="83">
        <f>+C37*F16</f>
        <v>1700</v>
      </c>
      <c r="H39" s="41"/>
      <c r="Q39"/>
      <c r="R39"/>
    </row>
    <row r="40" spans="1:22" ht="15.75" x14ac:dyDescent="0.3">
      <c r="A40" s="33" t="s">
        <v>90</v>
      </c>
      <c r="C40" s="63">
        <f>+C38*C34</f>
        <v>3400</v>
      </c>
      <c r="F40" s="47"/>
      <c r="G40" s="44"/>
      <c r="H40" s="41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1"/>
      <c r="B41" s="41"/>
      <c r="C41" s="41"/>
      <c r="D41" s="41"/>
      <c r="E41" s="41"/>
      <c r="H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33" t="s">
        <v>89</v>
      </c>
      <c r="B42" s="32">
        <v>1500</v>
      </c>
      <c r="C42" s="82"/>
      <c r="D42" s="63" t="s">
        <v>88</v>
      </c>
      <c r="E42" s="63" t="s">
        <v>87</v>
      </c>
      <c r="F42" s="63" t="s">
        <v>86</v>
      </c>
      <c r="G42" s="63" t="s">
        <v>85</v>
      </c>
      <c r="H42" s="63" t="s">
        <v>84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69" t="s">
        <v>83</v>
      </c>
      <c r="B43" s="73"/>
      <c r="C43" s="41"/>
      <c r="D43" s="32">
        <v>2</v>
      </c>
      <c r="E43" s="32">
        <v>1</v>
      </c>
      <c r="F43" s="32" t="s">
        <v>82</v>
      </c>
      <c r="G43" s="44">
        <f>185+145</f>
        <v>330</v>
      </c>
      <c r="H43" s="44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73" t="s">
        <v>57</v>
      </c>
      <c r="B44" s="72">
        <f>+E31*C38</f>
        <v>27150.7</v>
      </c>
      <c r="C44" s="41"/>
      <c r="D44" s="32">
        <v>2</v>
      </c>
      <c r="E44" s="32">
        <f>+B42/100</f>
        <v>15</v>
      </c>
      <c r="F44" s="32" t="s">
        <v>128</v>
      </c>
      <c r="G44" s="44">
        <v>200</v>
      </c>
      <c r="H44" s="44">
        <f>+G44*E44*D44</f>
        <v>6000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73" t="s">
        <v>56</v>
      </c>
      <c r="B45" s="72">
        <f>+H55</f>
        <v>26700</v>
      </c>
      <c r="C45" s="41"/>
      <c r="D45" s="32">
        <v>2</v>
      </c>
      <c r="E45" s="32">
        <f>+E44</f>
        <v>15</v>
      </c>
      <c r="F45" s="32" t="s">
        <v>129</v>
      </c>
      <c r="G45" s="44">
        <v>200</v>
      </c>
      <c r="H45" s="44">
        <f>+G45*E45*D45</f>
        <v>6000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73" t="s">
        <v>81</v>
      </c>
      <c r="B46" s="72">
        <v>800</v>
      </c>
      <c r="C46" s="41"/>
      <c r="D46" s="32">
        <v>0</v>
      </c>
      <c r="E46" s="32">
        <v>0</v>
      </c>
      <c r="F46" s="32" t="s">
        <v>80</v>
      </c>
      <c r="G46" s="44">
        <f>145+145</f>
        <v>290</v>
      </c>
      <c r="H46" s="44">
        <f>+G46*E46*D46</f>
        <v>0</v>
      </c>
      <c r="I46" s="31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73" t="s">
        <v>79</v>
      </c>
      <c r="B47" s="72">
        <v>900</v>
      </c>
      <c r="C47" s="41"/>
      <c r="D47" s="32">
        <v>1</v>
      </c>
      <c r="E47" s="32">
        <v>1</v>
      </c>
      <c r="F47" s="32" t="s">
        <v>78</v>
      </c>
      <c r="G47" s="44">
        <v>860</v>
      </c>
      <c r="H47" s="44">
        <f>+G47*E47*D47</f>
        <v>860</v>
      </c>
      <c r="I47" s="44">
        <f>+B71/100</f>
        <v>843.07094444444442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81" t="s">
        <v>77</v>
      </c>
      <c r="B48" s="72">
        <f>+C117</f>
        <v>4766.6666666666661</v>
      </c>
      <c r="C48" s="41"/>
      <c r="D48" s="32">
        <v>0</v>
      </c>
      <c r="E48" s="32">
        <v>0</v>
      </c>
      <c r="F48" s="32" t="s">
        <v>76</v>
      </c>
      <c r="G48" s="44">
        <v>4</v>
      </c>
      <c r="H48" s="44">
        <f>+G48*E48*D48</f>
        <v>0</v>
      </c>
      <c r="I48" s="44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81" t="s">
        <v>75</v>
      </c>
      <c r="B49" s="72">
        <f>85*8</f>
        <v>680</v>
      </c>
      <c r="C49" s="41">
        <f>+B42*4</f>
        <v>6000</v>
      </c>
      <c r="D49" s="32">
        <v>1</v>
      </c>
      <c r="E49" s="32">
        <v>1</v>
      </c>
      <c r="F49" s="32" t="s">
        <v>74</v>
      </c>
      <c r="G49" s="44">
        <v>145</v>
      </c>
      <c r="H49" s="4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81" t="s">
        <v>73</v>
      </c>
      <c r="B50" s="72">
        <f>+F90*2</f>
        <v>2383.0222222222219</v>
      </c>
      <c r="D50" s="32">
        <v>1</v>
      </c>
      <c r="E50" s="32">
        <v>3</v>
      </c>
      <c r="F50" s="32" t="s">
        <v>72</v>
      </c>
      <c r="G50" s="44">
        <v>145</v>
      </c>
      <c r="H50" s="44">
        <f>+(D50*E50)*G50</f>
        <v>435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81" t="s">
        <v>71</v>
      </c>
      <c r="B51" s="72">
        <v>400</v>
      </c>
      <c r="D51" s="32">
        <v>1</v>
      </c>
      <c r="E51" s="32">
        <f>+B42*1.05</f>
        <v>1575</v>
      </c>
      <c r="F51" s="32" t="s">
        <v>70</v>
      </c>
      <c r="G51" s="44">
        <v>8</v>
      </c>
      <c r="H51" s="44">
        <f>+(D51*E51)*G51</f>
        <v>12600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81" t="s">
        <v>69</v>
      </c>
      <c r="B52" s="72">
        <v>300</v>
      </c>
      <c r="D52" s="32">
        <v>0</v>
      </c>
      <c r="E52" s="32">
        <v>0</v>
      </c>
      <c r="F52" s="32" t="s">
        <v>68</v>
      </c>
      <c r="G52" s="44">
        <f>+E97</f>
        <v>11122.079999999998</v>
      </c>
      <c r="H52" s="44">
        <f>+(D52*E52)*G52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9" t="s">
        <v>51</v>
      </c>
      <c r="B53" s="68">
        <f>SUM(B44:B52)</f>
        <v>64080.388888888883</v>
      </c>
      <c r="C53" s="41"/>
      <c r="D53" s="32">
        <v>0</v>
      </c>
      <c r="E53" s="32">
        <v>0</v>
      </c>
      <c r="F53" s="80" t="s">
        <v>67</v>
      </c>
      <c r="G53" s="44">
        <v>380</v>
      </c>
      <c r="H53" s="44">
        <f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9"/>
      <c r="B54" s="57">
        <f>+B53/B42</f>
        <v>42.720259259259258</v>
      </c>
      <c r="C54" s="33" t="s">
        <v>66</v>
      </c>
      <c r="D54" s="41"/>
      <c r="E54" s="41"/>
      <c r="F54" s="41"/>
      <c r="G54" s="41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41"/>
      <c r="B55" s="41"/>
      <c r="D55" s="41"/>
      <c r="E55" s="41"/>
      <c r="F55" s="41"/>
      <c r="G55" s="14" t="s">
        <v>65</v>
      </c>
      <c r="H55" s="44">
        <f>SUM(H43:H54)</f>
        <v>26700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41"/>
      <c r="E56" s="41"/>
      <c r="G56" s="12" t="s">
        <v>64</v>
      </c>
      <c r="H56" s="78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41"/>
      <c r="E57" s="41"/>
      <c r="G57" s="1" t="s">
        <v>62</v>
      </c>
      <c r="H57" s="77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3" t="s">
        <v>63</v>
      </c>
      <c r="B58" s="41"/>
      <c r="C58" s="41"/>
      <c r="E58" s="57"/>
      <c r="G58" s="1" t="s">
        <v>62</v>
      </c>
      <c r="H58" s="77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41"/>
      <c r="B59" s="33" t="s">
        <v>61</v>
      </c>
      <c r="C59" s="63" t="s">
        <v>60</v>
      </c>
      <c r="D59" s="41"/>
      <c r="E59" s="41"/>
      <c r="F59" s="41"/>
      <c r="G59" s="12" t="s">
        <v>59</v>
      </c>
      <c r="H59" s="77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9" t="s">
        <v>58</v>
      </c>
      <c r="B60" s="73"/>
      <c r="C60" s="41"/>
      <c r="D60" s="41"/>
      <c r="E60" s="41"/>
      <c r="F60" s="41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73" t="s">
        <v>57</v>
      </c>
      <c r="B61" s="72">
        <f>+E32*C38</f>
        <v>29865.77</v>
      </c>
      <c r="C61" s="7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73" t="s">
        <v>56</v>
      </c>
      <c r="B62" s="72">
        <f>+H55*H56</f>
        <v>40050</v>
      </c>
      <c r="C62" s="7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73" t="str">
        <f t="shared" ref="A63:A69" si="0">+A46</f>
        <v>Placa HS</v>
      </c>
      <c r="B63" s="72">
        <f>+B46*H56</f>
        <v>1200</v>
      </c>
      <c r="C63" s="7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73" t="str">
        <f t="shared" si="0"/>
        <v>Tabla Suaje</v>
      </c>
      <c r="B64" s="72">
        <f>+B47*H56</f>
        <v>1350</v>
      </c>
      <c r="C64" s="7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tr">
        <f t="shared" si="0"/>
        <v>listón</v>
      </c>
      <c r="B65" s="72">
        <f>+C118</f>
        <v>7149.9999999999991</v>
      </c>
      <c r="C65" s="7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3" t="str">
        <f t="shared" si="0"/>
        <v>Ojillo</v>
      </c>
      <c r="B66" s="72">
        <f>+B49*H56</f>
        <v>1020</v>
      </c>
      <c r="C66" s="7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3" t="str">
        <f t="shared" si="0"/>
        <v>Caple Refuerzo</v>
      </c>
      <c r="B67" s="72">
        <f>+F91*2</f>
        <v>2621.3244444444445</v>
      </c>
      <c r="C67" s="71"/>
      <c r="F67" s="36" t="s">
        <v>55</v>
      </c>
      <c r="G67" s="57">
        <f>+B54</f>
        <v>42.720259259259258</v>
      </c>
      <c r="H67" s="74">
        <f>+G67*B42</f>
        <v>64080.388888888891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3" t="str">
        <f t="shared" si="0"/>
        <v>Empaque</v>
      </c>
      <c r="B68" s="72">
        <f>+B51*H56</f>
        <v>600</v>
      </c>
      <c r="C68" s="71"/>
      <c r="F68" s="36" t="s">
        <v>54</v>
      </c>
      <c r="G68" s="57">
        <f>+C71</f>
        <v>56.204729629629632</v>
      </c>
      <c r="H68" s="74">
        <f>+G68*B42</f>
        <v>84307.094444444447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3" t="str">
        <f t="shared" si="0"/>
        <v>Mensajeria</v>
      </c>
      <c r="B69" s="72">
        <f>+B52*H56</f>
        <v>450</v>
      </c>
      <c r="C69" s="71"/>
      <c r="F69" s="75" t="s">
        <v>53</v>
      </c>
      <c r="G69" s="67">
        <f>+G68-G67</f>
        <v>13.484470370370374</v>
      </c>
      <c r="H69" s="74">
        <f>+H68-H67</f>
        <v>20226.705555555556</v>
      </c>
      <c r="I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73"/>
      <c r="B70" s="72"/>
      <c r="C70" s="71"/>
      <c r="F70" s="93" t="s">
        <v>52</v>
      </c>
      <c r="G70" s="93"/>
      <c r="H70" s="70">
        <f>+(B71/100)*2.5</f>
        <v>2107.6773611111112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69" t="s">
        <v>51</v>
      </c>
      <c r="B71" s="68">
        <f>SUM(B60:B70)</f>
        <v>84307.094444444447</v>
      </c>
      <c r="C71" s="67">
        <f>+B71/B42</f>
        <v>56.204729629629632</v>
      </c>
      <c r="D71" s="94"/>
      <c r="E71" s="94"/>
      <c r="F71" s="6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4"/>
      <c r="E72" s="9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12" t="s">
        <v>50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2" t="s">
        <v>49</v>
      </c>
      <c r="B74" s="12" t="s">
        <v>15</v>
      </c>
      <c r="C74" s="64" t="s">
        <v>48</v>
      </c>
      <c r="D74" s="1" t="s">
        <v>47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65">
        <v>90</v>
      </c>
      <c r="B76" s="64" t="s">
        <v>46</v>
      </c>
      <c r="C76" s="39">
        <v>125</v>
      </c>
      <c r="D76" s="63">
        <f>+A76</f>
        <v>90</v>
      </c>
      <c r="E76" s="62" t="s">
        <v>46</v>
      </c>
      <c r="F76" s="62">
        <f>+C76</f>
        <v>125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60">
        <v>34</v>
      </c>
      <c r="B77" s="61" t="s">
        <v>46</v>
      </c>
      <c r="C77" s="60">
        <v>28</v>
      </c>
      <c r="D77" s="59">
        <f>+C77</f>
        <v>28</v>
      </c>
      <c r="E77" s="59" t="s">
        <v>46</v>
      </c>
      <c r="F77" s="59">
        <f>+A77</f>
        <v>34</v>
      </c>
      <c r="G77" s="44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6.5" thickBot="1" x14ac:dyDescent="0.35">
      <c r="A78" s="57">
        <f>+A76/A77</f>
        <v>2.6470588235294117</v>
      </c>
      <c r="B78" s="58"/>
      <c r="C78" s="57">
        <f>+C76/C77</f>
        <v>4.4642857142857144</v>
      </c>
      <c r="D78" s="57">
        <f>+D76/D77</f>
        <v>3.2142857142857144</v>
      </c>
      <c r="E78" s="58"/>
      <c r="F78" s="57">
        <f>+F76/F77</f>
        <v>3.6764705882352939</v>
      </c>
      <c r="G78" s="44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6.5" thickBot="1" x14ac:dyDescent="0.35">
      <c r="A79" s="56"/>
      <c r="B79" s="55">
        <v>8</v>
      </c>
      <c r="C79" s="54"/>
      <c r="D79" s="53"/>
      <c r="E79" s="52">
        <v>9</v>
      </c>
      <c r="F79" s="51" t="s">
        <v>45</v>
      </c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3">
      <c r="A80" s="44"/>
      <c r="E80" s="5"/>
      <c r="F80" s="44"/>
    </row>
    <row r="81" spans="1:18" x14ac:dyDescent="0.3">
      <c r="B81" s="5" t="s">
        <v>44</v>
      </c>
      <c r="C81" s="49">
        <f>+D81/1000</f>
        <v>14.11</v>
      </c>
      <c r="D81" s="50">
        <v>14110</v>
      </c>
      <c r="E81" s="1" t="s">
        <v>43</v>
      </c>
      <c r="F81" s="48">
        <v>0.5</v>
      </c>
    </row>
    <row r="82" spans="1:18" x14ac:dyDescent="0.3">
      <c r="A82" s="41"/>
      <c r="B82" s="47" t="s">
        <v>42</v>
      </c>
      <c r="C82" s="49">
        <f>+F81*C81</f>
        <v>7.0549999999999997</v>
      </c>
      <c r="F82" s="48"/>
      <c r="G82" s="44"/>
    </row>
    <row r="83" spans="1:18" x14ac:dyDescent="0.3">
      <c r="B83" s="47" t="s">
        <v>41</v>
      </c>
      <c r="C83" s="46">
        <f>+C81-C82</f>
        <v>7.0549999999999997</v>
      </c>
      <c r="G83" s="44"/>
    </row>
    <row r="84" spans="1:18" ht="15.75" x14ac:dyDescent="0.3">
      <c r="C84" s="32" t="s">
        <v>40</v>
      </c>
      <c r="D84"/>
      <c r="E84"/>
      <c r="F84"/>
      <c r="G84" s="44"/>
    </row>
    <row r="85" spans="1:18" ht="16.5" x14ac:dyDescent="0.3">
      <c r="B85" s="5" t="s">
        <v>39</v>
      </c>
      <c r="C85" s="45">
        <f>+C83</f>
        <v>7.0549999999999997</v>
      </c>
      <c r="D85"/>
      <c r="E85"/>
      <c r="F85"/>
      <c r="J85" s="31"/>
      <c r="K85" s="31"/>
      <c r="L85" s="31"/>
      <c r="M85" s="31"/>
      <c r="N85" s="31"/>
      <c r="O85" s="31"/>
      <c r="P85" s="31"/>
      <c r="Q85" s="31"/>
      <c r="R85" s="31"/>
    </row>
    <row r="86" spans="1:18" ht="16.5" x14ac:dyDescent="0.3">
      <c r="B86" s="5" t="s">
        <v>38</v>
      </c>
      <c r="C86" s="45">
        <f>+C85*1.1</f>
        <v>7.7605000000000004</v>
      </c>
      <c r="D86"/>
      <c r="E86"/>
      <c r="F86"/>
      <c r="J86" s="31"/>
      <c r="K86" s="31"/>
      <c r="L86" s="31"/>
      <c r="M86" s="31"/>
      <c r="N86" s="31"/>
      <c r="O86" s="31"/>
      <c r="P86" s="31"/>
      <c r="Q86" s="31"/>
      <c r="R86" s="31"/>
    </row>
    <row r="87" spans="1:18" ht="16.5" x14ac:dyDescent="0.3">
      <c r="A87" s="41"/>
      <c r="B87" s="32"/>
      <c r="C87" s="44"/>
      <c r="E87"/>
      <c r="F87"/>
      <c r="G87"/>
      <c r="J87" s="31"/>
      <c r="K87" s="31"/>
      <c r="L87" s="31"/>
      <c r="M87" s="31"/>
      <c r="N87" s="31"/>
      <c r="O87" s="31"/>
      <c r="P87" s="31"/>
      <c r="Q87" s="31"/>
      <c r="R87" s="31"/>
    </row>
    <row r="88" spans="1:18" ht="16.5" x14ac:dyDescent="0.3">
      <c r="A88" s="33" t="s">
        <v>37</v>
      </c>
      <c r="C88" s="43">
        <v>9</v>
      </c>
      <c r="D88" s="42" t="s">
        <v>36</v>
      </c>
      <c r="E88"/>
      <c r="F88"/>
      <c r="G88"/>
      <c r="J88" s="31"/>
      <c r="K88" s="31"/>
      <c r="L88" s="31"/>
      <c r="M88" s="31"/>
      <c r="N88" s="31"/>
      <c r="O88" s="31"/>
      <c r="P88" s="31"/>
      <c r="Q88" s="31"/>
      <c r="R88" s="31"/>
    </row>
    <row r="89" spans="1:18" ht="16.5" x14ac:dyDescent="0.3">
      <c r="A89" s="33"/>
      <c r="C89" s="32"/>
      <c r="D89" s="1" t="s">
        <v>35</v>
      </c>
      <c r="E89" s="41"/>
      <c r="F89" s="41"/>
      <c r="J89" s="31"/>
      <c r="K89" s="31"/>
      <c r="L89" s="31"/>
      <c r="M89" s="31"/>
      <c r="N89" s="31"/>
      <c r="O89" s="31"/>
      <c r="P89" s="31"/>
      <c r="Q89" s="31"/>
      <c r="R89" s="31"/>
    </row>
    <row r="90" spans="1:18" ht="16.5" x14ac:dyDescent="0.3">
      <c r="A90" s="33" t="s">
        <v>34</v>
      </c>
      <c r="B90" s="12"/>
      <c r="C90" s="40">
        <f>+B42</f>
        <v>1500</v>
      </c>
      <c r="D90" s="39">
        <v>20</v>
      </c>
      <c r="E90" s="38" t="s">
        <v>33</v>
      </c>
      <c r="F90" s="37">
        <f>+C92*C85</f>
        <v>1191.5111111111109</v>
      </c>
      <c r="J90" s="31"/>
      <c r="K90" s="31"/>
      <c r="L90" s="31"/>
      <c r="M90" s="31"/>
      <c r="N90" s="31"/>
      <c r="O90" s="31"/>
      <c r="P90" s="31"/>
      <c r="Q90" s="31"/>
      <c r="R90" s="31"/>
    </row>
    <row r="91" spans="1:18" ht="16.5" x14ac:dyDescent="0.3">
      <c r="A91" s="33" t="s">
        <v>32</v>
      </c>
      <c r="C91" s="34">
        <f>+C90+D90</f>
        <v>1520</v>
      </c>
      <c r="E91" s="36" t="s">
        <v>31</v>
      </c>
      <c r="F91" s="35">
        <f>+C92*C86</f>
        <v>1310.6622222222222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t="16.5" x14ac:dyDescent="0.3">
      <c r="A92" s="33" t="s">
        <v>30</v>
      </c>
      <c r="C92" s="34">
        <f>+C91/C88</f>
        <v>168.88888888888889</v>
      </c>
      <c r="F92"/>
      <c r="G92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16.5" x14ac:dyDescent="0.3">
      <c r="A93" s="33"/>
      <c r="C93" s="32"/>
      <c r="F93"/>
      <c r="G93"/>
      <c r="J93" s="31"/>
      <c r="K93" s="31"/>
      <c r="L93" s="31"/>
      <c r="M93" s="31"/>
      <c r="N93" s="31"/>
      <c r="O93" s="31"/>
      <c r="P93" s="31"/>
      <c r="Q93" s="31"/>
      <c r="R93" s="31"/>
    </row>
    <row r="94" spans="1:18" ht="15" thickBot="1" x14ac:dyDescent="0.35">
      <c r="A94" s="12" t="s">
        <v>29</v>
      </c>
    </row>
    <row r="95" spans="1:18" x14ac:dyDescent="0.3">
      <c r="A95" s="30" t="s">
        <v>28</v>
      </c>
      <c r="B95" s="29"/>
      <c r="C95" s="29"/>
      <c r="D95" s="29"/>
      <c r="E95" s="29"/>
      <c r="F95" s="29"/>
      <c r="G95" s="28"/>
    </row>
    <row r="96" spans="1:18" x14ac:dyDescent="0.3">
      <c r="A96" s="25">
        <f>+F15</f>
        <v>44</v>
      </c>
      <c r="B96" s="26">
        <f>+H15</f>
        <v>31</v>
      </c>
      <c r="C96" s="2" t="s">
        <v>26</v>
      </c>
      <c r="D96" s="26" t="s">
        <v>25</v>
      </c>
      <c r="E96" s="2" t="s">
        <v>24</v>
      </c>
      <c r="F96" s="19" t="s">
        <v>27</v>
      </c>
      <c r="G96" s="18"/>
    </row>
    <row r="97" spans="1:10" x14ac:dyDescent="0.3">
      <c r="A97" s="25">
        <f>0.58*0.47*C37</f>
        <v>926.8399999999998</v>
      </c>
      <c r="B97" s="20">
        <f>4*3</f>
        <v>12</v>
      </c>
      <c r="C97" s="20">
        <f>+A97*B97</f>
        <v>11122.079999999998</v>
      </c>
      <c r="D97" s="20">
        <v>0</v>
      </c>
      <c r="E97" s="24">
        <f>+C97+D97</f>
        <v>11122.079999999998</v>
      </c>
      <c r="F97" s="23" t="s">
        <v>22</v>
      </c>
      <c r="G97" s="22">
        <v>550</v>
      </c>
    </row>
    <row r="98" spans="1:10" x14ac:dyDescent="0.3">
      <c r="A98" s="21"/>
      <c r="B98" s="20"/>
      <c r="C98" s="20"/>
      <c r="D98" s="20"/>
      <c r="E98" s="20"/>
      <c r="G98" s="22"/>
      <c r="J98" s="27"/>
    </row>
    <row r="99" spans="1:10" x14ac:dyDescent="0.3">
      <c r="A99" s="25">
        <f>+A96</f>
        <v>44</v>
      </c>
      <c r="B99" s="26">
        <f>+B96</f>
        <v>31</v>
      </c>
      <c r="C99" s="2" t="s">
        <v>26</v>
      </c>
      <c r="D99" s="26" t="s">
        <v>25</v>
      </c>
      <c r="E99" s="2" t="s">
        <v>24</v>
      </c>
      <c r="F99" s="19" t="s">
        <v>23</v>
      </c>
      <c r="G99" s="18"/>
    </row>
    <row r="100" spans="1:10" x14ac:dyDescent="0.3">
      <c r="A100" s="25">
        <f>0.463*0.503*C78</f>
        <v>1.0396830357142859</v>
      </c>
      <c r="B100" s="20">
        <f>4.1*2</f>
        <v>8.1999999999999993</v>
      </c>
      <c r="C100" s="20">
        <f>+A100*B100</f>
        <v>8.5254008928571441</v>
      </c>
      <c r="D100" s="20">
        <v>0</v>
      </c>
      <c r="E100" s="24">
        <f>+C100+D100</f>
        <v>8.5254008928571441</v>
      </c>
      <c r="F100" s="23" t="s">
        <v>22</v>
      </c>
      <c r="G100" s="22">
        <v>550</v>
      </c>
    </row>
    <row r="101" spans="1:10" x14ac:dyDescent="0.3">
      <c r="A101" s="21"/>
      <c r="B101" s="2"/>
      <c r="C101" s="20"/>
      <c r="D101" s="20"/>
      <c r="E101" s="20"/>
      <c r="F101" s="19"/>
      <c r="G101" s="18"/>
    </row>
    <row r="102" spans="1:10" ht="15" thickBot="1" x14ac:dyDescent="0.35">
      <c r="A102" s="17"/>
      <c r="B102" s="16"/>
      <c r="C102" s="16"/>
      <c r="D102" s="16"/>
      <c r="E102" s="16"/>
      <c r="F102" s="16"/>
      <c r="G102" s="15"/>
    </row>
    <row r="104" spans="1:10" ht="15.75" x14ac:dyDescent="0.3">
      <c r="A104" s="12" t="s">
        <v>21</v>
      </c>
      <c r="G104"/>
    </row>
    <row r="105" spans="1:10" ht="15.75" x14ac:dyDescent="0.3">
      <c r="B105" s="14" t="s">
        <v>20</v>
      </c>
      <c r="C105" s="95" t="s">
        <v>19</v>
      </c>
      <c r="D105" s="96"/>
      <c r="G105"/>
    </row>
    <row r="106" spans="1:10" ht="15.75" x14ac:dyDescent="0.3">
      <c r="B106" s="5" t="s">
        <v>18</v>
      </c>
      <c r="C106" s="13" t="s">
        <v>17</v>
      </c>
      <c r="D106" s="6"/>
      <c r="F106" s="12" t="s">
        <v>16</v>
      </c>
      <c r="G106"/>
    </row>
    <row r="107" spans="1:10" x14ac:dyDescent="0.3">
      <c r="B107" s="5" t="s">
        <v>15</v>
      </c>
      <c r="C107" s="11" t="s">
        <v>14</v>
      </c>
      <c r="D107" s="6"/>
      <c r="F107" s="1" t="s">
        <v>132</v>
      </c>
    </row>
    <row r="108" spans="1:10" x14ac:dyDescent="0.3">
      <c r="B108" s="5" t="s">
        <v>13</v>
      </c>
      <c r="C108" s="11">
        <v>50</v>
      </c>
      <c r="D108" s="6" t="s">
        <v>12</v>
      </c>
      <c r="F108" s="1" t="s">
        <v>133</v>
      </c>
    </row>
    <row r="109" spans="1:10" ht="15.75" x14ac:dyDescent="0.3">
      <c r="B109" s="5" t="s">
        <v>11</v>
      </c>
      <c r="C109" s="11">
        <f>45*100</f>
        <v>4500</v>
      </c>
      <c r="D109" s="6" t="s">
        <v>131</v>
      </c>
      <c r="G109"/>
    </row>
    <row r="110" spans="1:10" ht="15.75" x14ac:dyDescent="0.3">
      <c r="B110" s="5" t="s">
        <v>10</v>
      </c>
      <c r="C110" s="11">
        <f>+D110/C109</f>
        <v>36.666666666666664</v>
      </c>
      <c r="D110" s="10">
        <f>+(((B42*2)*C108)*1.1)</f>
        <v>165000</v>
      </c>
      <c r="G110"/>
    </row>
    <row r="111" spans="1:10" ht="15.75" x14ac:dyDescent="0.3">
      <c r="B111" s="5" t="s">
        <v>9</v>
      </c>
      <c r="C111" s="7"/>
      <c r="D111" s="6"/>
      <c r="G111"/>
    </row>
    <row r="112" spans="1:10" ht="15.75" x14ac:dyDescent="0.3">
      <c r="B112" s="5" t="s">
        <v>8</v>
      </c>
      <c r="C112" s="7">
        <f>65*2</f>
        <v>130</v>
      </c>
      <c r="D112" s="9" t="s">
        <v>7</v>
      </c>
      <c r="E112" s="8">
        <f>2.8*1.3</f>
        <v>3.6399999999999997</v>
      </c>
      <c r="G112"/>
    </row>
    <row r="113" spans="2:7" ht="15.75" x14ac:dyDescent="0.3">
      <c r="B113" s="5" t="s">
        <v>6</v>
      </c>
      <c r="C113" s="7">
        <f>+C112*C110</f>
        <v>4766.6666666666661</v>
      </c>
      <c r="D113" s="6"/>
      <c r="G113"/>
    </row>
    <row r="114" spans="2:7" ht="15.75" x14ac:dyDescent="0.3">
      <c r="B114" s="5" t="s">
        <v>5</v>
      </c>
      <c r="C114" s="7">
        <v>0</v>
      </c>
      <c r="D114" s="6"/>
      <c r="G114"/>
    </row>
    <row r="115" spans="2:7" ht="15.75" x14ac:dyDescent="0.3">
      <c r="B115" s="5" t="s">
        <v>4</v>
      </c>
      <c r="C115" s="7">
        <v>0</v>
      </c>
      <c r="D115" s="6"/>
      <c r="G115"/>
    </row>
    <row r="116" spans="2:7" ht="15.75" x14ac:dyDescent="0.3">
      <c r="B116" s="1" t="s">
        <v>3</v>
      </c>
      <c r="C116" s="7">
        <v>0</v>
      </c>
      <c r="D116" s="6"/>
      <c r="G116"/>
    </row>
    <row r="117" spans="2:7" ht="15.75" x14ac:dyDescent="0.3">
      <c r="B117" s="5" t="s">
        <v>2</v>
      </c>
      <c r="C117" s="4">
        <f>+C113</f>
        <v>4766.6666666666661</v>
      </c>
      <c r="D117" s="3">
        <f>+C113/B42</f>
        <v>3.1777777777777776</v>
      </c>
      <c r="E117" s="1" t="s">
        <v>0</v>
      </c>
      <c r="G117"/>
    </row>
    <row r="118" spans="2:7" x14ac:dyDescent="0.3">
      <c r="B118" s="5" t="s">
        <v>1</v>
      </c>
      <c r="C118" s="4">
        <f>+C117*H56</f>
        <v>7149.9999999999991</v>
      </c>
      <c r="D118" s="3">
        <f>+D117*H56</f>
        <v>4.7666666666666666</v>
      </c>
      <c r="E118" s="1" t="s">
        <v>0</v>
      </c>
      <c r="G118" s="2"/>
    </row>
  </sheetData>
  <mergeCells count="4">
    <mergeCell ref="F70:G70"/>
    <mergeCell ref="D71:E71"/>
    <mergeCell ref="D72:E72"/>
    <mergeCell ref="C105:D105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&amp;R&amp;A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8"/>
  <sheetViews>
    <sheetView zoomScale="90" zoomScaleNormal="90" workbookViewId="0">
      <selection activeCell="C18" sqref="C1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41"/>
      <c r="U3" s="41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2"/>
      <c r="J5"/>
      <c r="K5"/>
      <c r="L5"/>
      <c r="M5"/>
      <c r="N5"/>
      <c r="O5"/>
      <c r="P5"/>
      <c r="Q5"/>
      <c r="R5"/>
      <c r="S5"/>
    </row>
    <row r="6" spans="1:21" ht="18.75" x14ac:dyDescent="0.3">
      <c r="A6" s="91" t="s">
        <v>118</v>
      </c>
      <c r="E6" s="12" t="s">
        <v>117</v>
      </c>
      <c r="F6" s="1" t="s">
        <v>116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12" customFormat="1" ht="15.75" x14ac:dyDescent="0.3">
      <c r="A8" s="12" t="s">
        <v>115</v>
      </c>
      <c r="C8" s="12" t="s">
        <v>119</v>
      </c>
      <c r="H8" s="12" t="s">
        <v>114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12" t="s">
        <v>113</v>
      </c>
      <c r="C10" s="1" t="s">
        <v>112</v>
      </c>
      <c r="F10" s="12" t="s">
        <v>111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12"/>
      <c r="F11" s="30"/>
      <c r="G11" s="29"/>
      <c r="H11" s="28"/>
      <c r="J11"/>
      <c r="K11"/>
      <c r="L11"/>
      <c r="M11"/>
      <c r="N11"/>
      <c r="O11"/>
      <c r="P11"/>
      <c r="Q11"/>
      <c r="R11"/>
    </row>
    <row r="12" spans="1:21" ht="15.75" x14ac:dyDescent="0.3">
      <c r="A12" s="12" t="s">
        <v>110</v>
      </c>
      <c r="C12" s="1" t="s">
        <v>120</v>
      </c>
      <c r="F12" s="21"/>
      <c r="G12" s="2"/>
      <c r="H12" s="18"/>
      <c r="J12"/>
      <c r="K12"/>
      <c r="L12"/>
      <c r="M12"/>
      <c r="N12"/>
      <c r="O12"/>
      <c r="P12"/>
      <c r="Q12"/>
      <c r="R12"/>
    </row>
    <row r="13" spans="1:21" ht="15.75" x14ac:dyDescent="0.3">
      <c r="A13" s="12"/>
      <c r="F13" s="21"/>
      <c r="G13" s="2"/>
      <c r="H13" s="18"/>
      <c r="J13"/>
      <c r="K13"/>
      <c r="L13"/>
      <c r="M13"/>
      <c r="N13"/>
      <c r="O13"/>
      <c r="P13"/>
      <c r="Q13"/>
      <c r="R13"/>
    </row>
    <row r="14" spans="1:21" ht="15.75" x14ac:dyDescent="0.3">
      <c r="A14" s="12" t="s">
        <v>109</v>
      </c>
      <c r="C14" s="90" t="s">
        <v>134</v>
      </c>
      <c r="D14" s="86"/>
      <c r="E14" s="86"/>
      <c r="F14" s="89" t="s">
        <v>108</v>
      </c>
      <c r="G14" s="2"/>
      <c r="H14" s="18"/>
      <c r="J14"/>
      <c r="K14"/>
      <c r="L14"/>
      <c r="M14"/>
      <c r="N14"/>
      <c r="O14"/>
      <c r="P14"/>
      <c r="Q14"/>
      <c r="R14"/>
    </row>
    <row r="15" spans="1:21" ht="15.75" x14ac:dyDescent="0.3">
      <c r="C15" s="87" t="s">
        <v>130</v>
      </c>
      <c r="D15" s="87"/>
      <c r="E15" s="86"/>
      <c r="F15" s="25">
        <f>2+F18+2</f>
        <v>44</v>
      </c>
      <c r="G15" s="26" t="s">
        <v>106</v>
      </c>
      <c r="H15" s="88">
        <f>2+H18+2</f>
        <v>31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87" t="s">
        <v>122</v>
      </c>
      <c r="D16" s="86"/>
      <c r="E16" s="86"/>
      <c r="F16" s="89">
        <v>0.5</v>
      </c>
      <c r="G16" s="19" t="s">
        <v>107</v>
      </c>
      <c r="H16" s="18"/>
      <c r="J16"/>
      <c r="K16"/>
      <c r="L16"/>
      <c r="M16"/>
      <c r="N16"/>
      <c r="O16"/>
      <c r="P16"/>
      <c r="Q16"/>
      <c r="R16"/>
    </row>
    <row r="17" spans="1:18" ht="15.75" x14ac:dyDescent="0.3">
      <c r="C17" s="87" t="s">
        <v>123</v>
      </c>
      <c r="D17" s="86"/>
      <c r="E17" s="86"/>
      <c r="F17" s="21"/>
      <c r="G17" s="2"/>
      <c r="H17" s="18"/>
      <c r="J17"/>
      <c r="K17"/>
      <c r="L17"/>
      <c r="M17"/>
      <c r="N17"/>
      <c r="O17"/>
      <c r="P17"/>
      <c r="Q17"/>
      <c r="R17"/>
    </row>
    <row r="18" spans="1:18" ht="15.75" x14ac:dyDescent="0.3">
      <c r="C18" s="87" t="s">
        <v>136</v>
      </c>
      <c r="D18" s="86"/>
      <c r="E18" s="86"/>
      <c r="F18" s="25">
        <v>40</v>
      </c>
      <c r="G18" s="26" t="s">
        <v>106</v>
      </c>
      <c r="H18" s="88">
        <v>27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87" t="s">
        <v>105</v>
      </c>
      <c r="D19" s="86"/>
      <c r="E19" s="86"/>
      <c r="F19" s="17"/>
      <c r="G19" s="16"/>
      <c r="H19" s="15"/>
      <c r="J19"/>
      <c r="K19"/>
      <c r="L19"/>
      <c r="M19"/>
      <c r="N19"/>
      <c r="O19"/>
      <c r="P19"/>
    </row>
    <row r="20" spans="1:18" ht="15.75" x14ac:dyDescent="0.3">
      <c r="A20" s="33" t="s">
        <v>104</v>
      </c>
      <c r="C20" s="32" t="s">
        <v>124</v>
      </c>
      <c r="D20" s="12" t="s">
        <v>15</v>
      </c>
      <c r="E20" s="64" t="s">
        <v>125</v>
      </c>
      <c r="F20" s="1" t="s">
        <v>126</v>
      </c>
      <c r="J20"/>
      <c r="K20"/>
      <c r="L20"/>
      <c r="M20"/>
      <c r="N20"/>
      <c r="O20"/>
      <c r="P20"/>
    </row>
    <row r="22" spans="1:18" x14ac:dyDescent="0.3">
      <c r="A22" s="33" t="s">
        <v>103</v>
      </c>
      <c r="C22" s="65">
        <v>70</v>
      </c>
      <c r="D22" s="64" t="s">
        <v>46</v>
      </c>
      <c r="E22" s="39">
        <v>102</v>
      </c>
      <c r="F22" s="63">
        <f>+C22</f>
        <v>70</v>
      </c>
      <c r="G22" s="62" t="s">
        <v>46</v>
      </c>
      <c r="H22" s="62">
        <f>+E22</f>
        <v>102</v>
      </c>
    </row>
    <row r="23" spans="1:18" x14ac:dyDescent="0.3">
      <c r="A23" s="33" t="s">
        <v>102</v>
      </c>
      <c r="B23" s="41"/>
      <c r="C23" s="60">
        <f>+F15</f>
        <v>44</v>
      </c>
      <c r="D23" s="61" t="s">
        <v>46</v>
      </c>
      <c r="E23" s="60">
        <f>+H15</f>
        <v>31</v>
      </c>
      <c r="F23" s="59">
        <f>+E23</f>
        <v>31</v>
      </c>
      <c r="G23" s="59" t="s">
        <v>46</v>
      </c>
      <c r="H23" s="59">
        <f>+C23</f>
        <v>44</v>
      </c>
      <c r="I23" s="44"/>
    </row>
    <row r="24" spans="1:18" ht="15" thickBot="1" x14ac:dyDescent="0.35">
      <c r="A24" s="41" t="s">
        <v>101</v>
      </c>
      <c r="B24" s="85"/>
      <c r="C24" s="57">
        <f>+C22/C23</f>
        <v>1.5909090909090908</v>
      </c>
      <c r="D24" s="58"/>
      <c r="E24" s="57">
        <f>+E22/E23</f>
        <v>3.2903225806451615</v>
      </c>
      <c r="F24" s="57">
        <f>+F22/F23</f>
        <v>2.2580645161290325</v>
      </c>
      <c r="G24" s="58"/>
      <c r="H24" s="57">
        <f>+H22/H23</f>
        <v>2.3181818181818183</v>
      </c>
      <c r="I24" s="44"/>
    </row>
    <row r="25" spans="1:18" ht="15" thickBot="1" x14ac:dyDescent="0.35">
      <c r="A25" s="41" t="s">
        <v>100</v>
      </c>
      <c r="B25" s="34"/>
      <c r="C25" s="56"/>
      <c r="D25" s="55">
        <v>3</v>
      </c>
      <c r="E25" s="54"/>
      <c r="F25" s="53"/>
      <c r="G25" s="52">
        <v>4</v>
      </c>
      <c r="H25" s="51" t="s">
        <v>45</v>
      </c>
    </row>
    <row r="26" spans="1:18" x14ac:dyDescent="0.3">
      <c r="A26" s="41"/>
      <c r="B26" s="32"/>
      <c r="C26" s="44"/>
      <c r="G26" s="5"/>
      <c r="H26" s="44"/>
    </row>
    <row r="27" spans="1:18" x14ac:dyDescent="0.3">
      <c r="A27" s="63" t="s">
        <v>99</v>
      </c>
      <c r="B27" s="63" t="s">
        <v>127</v>
      </c>
      <c r="D27" s="5" t="s">
        <v>44</v>
      </c>
      <c r="E27" s="49">
        <f>+F27/1000</f>
        <v>63.884</v>
      </c>
      <c r="F27" s="84">
        <v>63884</v>
      </c>
      <c r="G27" s="1" t="s">
        <v>43</v>
      </c>
      <c r="H27" s="48">
        <v>0.5</v>
      </c>
    </row>
    <row r="28" spans="1:18" ht="15.75" x14ac:dyDescent="0.3">
      <c r="A28" s="41"/>
      <c r="B28" s="41"/>
      <c r="C28" s="41"/>
      <c r="D28" s="47" t="s">
        <v>42</v>
      </c>
      <c r="E28" s="49">
        <f>+H27*E27</f>
        <v>31.942</v>
      </c>
      <c r="H28" s="48"/>
      <c r="I28" s="44"/>
      <c r="Q28"/>
      <c r="R28"/>
    </row>
    <row r="29" spans="1:18" ht="15.75" x14ac:dyDescent="0.3">
      <c r="D29" s="47" t="s">
        <v>41</v>
      </c>
      <c r="E29" s="46">
        <f>+E27-E28</f>
        <v>31.942</v>
      </c>
      <c r="I29" s="44"/>
      <c r="Q29"/>
      <c r="R29"/>
    </row>
    <row r="30" spans="1:18" ht="15.75" x14ac:dyDescent="0.3">
      <c r="E30" s="32" t="s">
        <v>40</v>
      </c>
      <c r="F30" s="32" t="s">
        <v>98</v>
      </c>
      <c r="G30" s="32" t="s">
        <v>98</v>
      </c>
      <c r="H30" s="32" t="s">
        <v>98</v>
      </c>
      <c r="I30" s="44"/>
      <c r="Q30"/>
      <c r="R30"/>
    </row>
    <row r="31" spans="1:18" ht="15.75" x14ac:dyDescent="0.3">
      <c r="D31" s="5" t="s">
        <v>39</v>
      </c>
      <c r="E31" s="45">
        <f>+E29</f>
        <v>31.942</v>
      </c>
      <c r="F31" s="45">
        <v>0</v>
      </c>
      <c r="G31" s="45">
        <v>0</v>
      </c>
      <c r="H31" s="45">
        <v>0</v>
      </c>
      <c r="Q31"/>
      <c r="R31"/>
    </row>
    <row r="32" spans="1:18" ht="15.75" x14ac:dyDescent="0.3">
      <c r="D32" s="5" t="s">
        <v>38</v>
      </c>
      <c r="E32" s="45">
        <f>+E31*1.1</f>
        <v>35.136200000000002</v>
      </c>
      <c r="F32" s="45">
        <v>0</v>
      </c>
      <c r="G32" s="45">
        <v>0</v>
      </c>
      <c r="H32" s="45">
        <v>0</v>
      </c>
      <c r="Q32"/>
      <c r="R32"/>
    </row>
    <row r="33" spans="1:22" ht="16.5" thickBot="1" x14ac:dyDescent="0.35">
      <c r="A33" s="41"/>
      <c r="G33" s="5"/>
      <c r="Q33"/>
      <c r="R33"/>
    </row>
    <row r="34" spans="1:22" ht="15.75" x14ac:dyDescent="0.3">
      <c r="A34" s="33" t="s">
        <v>37</v>
      </c>
      <c r="C34" s="43">
        <v>4</v>
      </c>
      <c r="D34" s="42" t="s">
        <v>36</v>
      </c>
      <c r="E34" s="30" t="s">
        <v>97</v>
      </c>
      <c r="F34" s="29" t="s">
        <v>96</v>
      </c>
      <c r="G34" s="29"/>
      <c r="H34" s="28"/>
      <c r="Q34"/>
      <c r="R34"/>
    </row>
    <row r="35" spans="1:22" ht="16.5" thickBot="1" x14ac:dyDescent="0.35">
      <c r="A35" s="33"/>
      <c r="C35" s="32"/>
      <c r="D35" s="1" t="s">
        <v>35</v>
      </c>
      <c r="E35" s="17"/>
      <c r="F35" s="16" t="s">
        <v>95</v>
      </c>
      <c r="G35" s="16"/>
      <c r="H35" s="15"/>
      <c r="Q35"/>
      <c r="R35"/>
    </row>
    <row r="36" spans="1:22" ht="15.75" x14ac:dyDescent="0.3">
      <c r="A36" s="33" t="s">
        <v>34</v>
      </c>
      <c r="B36" s="12"/>
      <c r="C36" s="40">
        <f>+B42/F16</f>
        <v>2000</v>
      </c>
      <c r="D36" s="39">
        <v>300</v>
      </c>
      <c r="F36" s="47" t="s">
        <v>94</v>
      </c>
      <c r="G36" s="65">
        <v>1</v>
      </c>
      <c r="H36" s="41"/>
      <c r="Q36"/>
      <c r="R36"/>
    </row>
    <row r="37" spans="1:22" ht="15.75" x14ac:dyDescent="0.3">
      <c r="A37" s="33" t="s">
        <v>32</v>
      </c>
      <c r="C37" s="34">
        <f>+C36+D36</f>
        <v>2300</v>
      </c>
      <c r="F37" s="47" t="s">
        <v>93</v>
      </c>
      <c r="G37" s="65">
        <v>1</v>
      </c>
      <c r="H37" s="41"/>
      <c r="Q37"/>
      <c r="R37"/>
    </row>
    <row r="38" spans="1:22" ht="15.75" x14ac:dyDescent="0.3">
      <c r="A38" s="33" t="s">
        <v>30</v>
      </c>
      <c r="C38" s="34">
        <f>+C37/C34</f>
        <v>575</v>
      </c>
      <c r="F38" s="5" t="s">
        <v>92</v>
      </c>
      <c r="G38" s="65">
        <f>+C36/1000</f>
        <v>2</v>
      </c>
      <c r="H38" s="41"/>
      <c r="Q38"/>
      <c r="R38"/>
    </row>
    <row r="39" spans="1:22" ht="15.75" x14ac:dyDescent="0.3">
      <c r="A39" s="33"/>
      <c r="C39" s="32"/>
      <c r="F39" s="47" t="s">
        <v>91</v>
      </c>
      <c r="G39" s="83">
        <f>+C37*F16</f>
        <v>1150</v>
      </c>
      <c r="H39" s="41"/>
      <c r="Q39"/>
      <c r="R39"/>
    </row>
    <row r="40" spans="1:22" ht="15.75" x14ac:dyDescent="0.3">
      <c r="A40" s="33" t="s">
        <v>90</v>
      </c>
      <c r="C40" s="63">
        <f>+C38*C34</f>
        <v>2300</v>
      </c>
      <c r="F40" s="47"/>
      <c r="G40" s="44"/>
      <c r="H40" s="41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1"/>
      <c r="B41" s="41"/>
      <c r="C41" s="41"/>
      <c r="D41" s="41"/>
      <c r="E41" s="41"/>
      <c r="H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33" t="s">
        <v>89</v>
      </c>
      <c r="B42" s="32">
        <v>1000</v>
      </c>
      <c r="C42" s="82"/>
      <c r="D42" s="63" t="s">
        <v>88</v>
      </c>
      <c r="E42" s="63" t="s">
        <v>87</v>
      </c>
      <c r="F42" s="63" t="s">
        <v>86</v>
      </c>
      <c r="G42" s="63" t="s">
        <v>85</v>
      </c>
      <c r="H42" s="63" t="s">
        <v>84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69" t="s">
        <v>83</v>
      </c>
      <c r="B43" s="73"/>
      <c r="C43" s="41"/>
      <c r="D43" s="32">
        <v>2</v>
      </c>
      <c r="E43" s="32">
        <v>1</v>
      </c>
      <c r="F43" s="32" t="s">
        <v>82</v>
      </c>
      <c r="G43" s="44">
        <f>185+145</f>
        <v>330</v>
      </c>
      <c r="H43" s="44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73" t="s">
        <v>57</v>
      </c>
      <c r="B44" s="72">
        <f>+E31*C38</f>
        <v>18366.650000000001</v>
      </c>
      <c r="C44" s="41"/>
      <c r="D44" s="32">
        <v>2</v>
      </c>
      <c r="E44" s="32">
        <f>+B42/100</f>
        <v>10</v>
      </c>
      <c r="F44" s="32" t="s">
        <v>128</v>
      </c>
      <c r="G44" s="44">
        <v>200</v>
      </c>
      <c r="H44" s="44">
        <f>+G44*E44*D44</f>
        <v>4000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73" t="s">
        <v>56</v>
      </c>
      <c r="B45" s="72">
        <f>+H55</f>
        <v>18095</v>
      </c>
      <c r="C45" s="41"/>
      <c r="D45" s="32">
        <v>2</v>
      </c>
      <c r="E45" s="32">
        <f>+E44</f>
        <v>10</v>
      </c>
      <c r="F45" s="32" t="s">
        <v>129</v>
      </c>
      <c r="G45" s="44">
        <v>200</v>
      </c>
      <c r="H45" s="44">
        <f>+G45*E45*D45</f>
        <v>4000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73" t="s">
        <v>81</v>
      </c>
      <c r="B46" s="72">
        <v>800</v>
      </c>
      <c r="C46" s="41"/>
      <c r="D46" s="32">
        <v>0</v>
      </c>
      <c r="E46" s="32">
        <v>0</v>
      </c>
      <c r="F46" s="32" t="s">
        <v>80</v>
      </c>
      <c r="G46" s="44">
        <f>145+145</f>
        <v>290</v>
      </c>
      <c r="H46" s="44">
        <f>+G46*E46*D46</f>
        <v>0</v>
      </c>
      <c r="I46" s="31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73" t="s">
        <v>79</v>
      </c>
      <c r="B47" s="72">
        <v>900</v>
      </c>
      <c r="C47" s="41"/>
      <c r="D47" s="32">
        <v>1</v>
      </c>
      <c r="E47" s="32">
        <v>1</v>
      </c>
      <c r="F47" s="32" t="s">
        <v>78</v>
      </c>
      <c r="G47" s="44">
        <v>600</v>
      </c>
      <c r="H47" s="44">
        <f>+G47*E47*D47</f>
        <v>600</v>
      </c>
      <c r="I47" s="44">
        <f>+B71/100</f>
        <v>582.36528333333331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81" t="s">
        <v>77</v>
      </c>
      <c r="B48" s="72">
        <f>+C117</f>
        <v>3177.7777777777778</v>
      </c>
      <c r="C48" s="41"/>
      <c r="D48" s="32">
        <v>0</v>
      </c>
      <c r="E48" s="32">
        <v>0</v>
      </c>
      <c r="F48" s="32" t="s">
        <v>76</v>
      </c>
      <c r="G48" s="44">
        <v>4</v>
      </c>
      <c r="H48" s="44">
        <f>+G48*E48*D48</f>
        <v>0</v>
      </c>
      <c r="I48" s="44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81" t="s">
        <v>75</v>
      </c>
      <c r="B49" s="72">
        <f>85*6</f>
        <v>510</v>
      </c>
      <c r="C49" s="41">
        <f>+B42*4</f>
        <v>4000</v>
      </c>
      <c r="D49" s="32">
        <v>1</v>
      </c>
      <c r="E49" s="32">
        <v>1</v>
      </c>
      <c r="F49" s="32" t="s">
        <v>74</v>
      </c>
      <c r="G49" s="44">
        <v>145</v>
      </c>
      <c r="H49" s="4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81" t="s">
        <v>73</v>
      </c>
      <c r="B50" s="72">
        <f>+F90*2</f>
        <v>1599.1333333333332</v>
      </c>
      <c r="D50" s="32">
        <v>1</v>
      </c>
      <c r="E50" s="32">
        <v>2</v>
      </c>
      <c r="F50" s="32" t="s">
        <v>72</v>
      </c>
      <c r="G50" s="44">
        <v>145</v>
      </c>
      <c r="H50" s="44">
        <f>+(D50*E50)*G50</f>
        <v>290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81" t="s">
        <v>71</v>
      </c>
      <c r="B51" s="72">
        <v>400</v>
      </c>
      <c r="D51" s="32">
        <v>1</v>
      </c>
      <c r="E51" s="32">
        <f>+B42*1.05</f>
        <v>1050</v>
      </c>
      <c r="F51" s="32" t="s">
        <v>70</v>
      </c>
      <c r="G51" s="44">
        <v>8</v>
      </c>
      <c r="H51" s="44">
        <f>+(D51*E51)*G51</f>
        <v>8400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81" t="s">
        <v>69</v>
      </c>
      <c r="B52" s="72">
        <v>300</v>
      </c>
      <c r="D52" s="32">
        <v>0</v>
      </c>
      <c r="E52" s="32">
        <v>0</v>
      </c>
      <c r="F52" s="32" t="s">
        <v>68</v>
      </c>
      <c r="G52" s="44">
        <f>+E97</f>
        <v>7523.7599999999984</v>
      </c>
      <c r="H52" s="44">
        <f>+(D52*E52)*G52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9" t="s">
        <v>51</v>
      </c>
      <c r="B53" s="68">
        <f>SUM(B44:B52)</f>
        <v>44148.561111111114</v>
      </c>
      <c r="C53" s="41"/>
      <c r="D53" s="32">
        <v>0</v>
      </c>
      <c r="E53" s="32">
        <v>0</v>
      </c>
      <c r="F53" s="80" t="s">
        <v>67</v>
      </c>
      <c r="G53" s="44">
        <v>380</v>
      </c>
      <c r="H53" s="44">
        <f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9"/>
      <c r="B54" s="57">
        <f>+B53/B42</f>
        <v>44.148561111111114</v>
      </c>
      <c r="C54" s="33" t="s">
        <v>66</v>
      </c>
      <c r="D54" s="41"/>
      <c r="E54" s="41"/>
      <c r="F54" s="41"/>
      <c r="G54" s="41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41"/>
      <c r="B55" s="41"/>
      <c r="D55" s="41"/>
      <c r="E55" s="41"/>
      <c r="F55" s="41"/>
      <c r="G55" s="14" t="s">
        <v>65</v>
      </c>
      <c r="H55" s="44">
        <f>SUM(H43:H54)</f>
        <v>18095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41"/>
      <c r="E56" s="41"/>
      <c r="G56" s="12" t="s">
        <v>64</v>
      </c>
      <c r="H56" s="78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41"/>
      <c r="E57" s="41"/>
      <c r="G57" s="1" t="s">
        <v>62</v>
      </c>
      <c r="H57" s="77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3" t="s">
        <v>63</v>
      </c>
      <c r="B58" s="41"/>
      <c r="C58" s="41"/>
      <c r="E58" s="57"/>
      <c r="G58" s="1" t="s">
        <v>62</v>
      </c>
      <c r="H58" s="77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41"/>
      <c r="B59" s="33" t="s">
        <v>61</v>
      </c>
      <c r="C59" s="63" t="s">
        <v>60</v>
      </c>
      <c r="D59" s="41"/>
      <c r="E59" s="41"/>
      <c r="F59" s="41"/>
      <c r="G59" s="12" t="s">
        <v>59</v>
      </c>
      <c r="H59" s="77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9" t="s">
        <v>58</v>
      </c>
      <c r="B60" s="73"/>
      <c r="C60" s="41"/>
      <c r="D60" s="41"/>
      <c r="E60" s="41"/>
      <c r="F60" s="41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73" t="s">
        <v>57</v>
      </c>
      <c r="B61" s="72">
        <f>+E32*C38</f>
        <v>20203.315000000002</v>
      </c>
      <c r="C61" s="7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73" t="s">
        <v>56</v>
      </c>
      <c r="B62" s="72">
        <f>+H55*H56</f>
        <v>27142.5</v>
      </c>
      <c r="C62" s="7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73" t="str">
        <f t="shared" ref="A63:A69" si="0">+A46</f>
        <v>Placa HS</v>
      </c>
      <c r="B63" s="72">
        <f>+B46*H56</f>
        <v>1200</v>
      </c>
      <c r="C63" s="7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73" t="str">
        <f t="shared" si="0"/>
        <v>Tabla Suaje</v>
      </c>
      <c r="B64" s="72">
        <f>+B47*H56</f>
        <v>1350</v>
      </c>
      <c r="C64" s="7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tr">
        <f t="shared" si="0"/>
        <v>listón</v>
      </c>
      <c r="B65" s="72">
        <f>+C118</f>
        <v>4766.666666666667</v>
      </c>
      <c r="C65" s="7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3" t="str">
        <f t="shared" si="0"/>
        <v>Ojillo</v>
      </c>
      <c r="B66" s="72">
        <f>+B49*H56</f>
        <v>765</v>
      </c>
      <c r="C66" s="7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3" t="str">
        <f t="shared" si="0"/>
        <v>Caple Refuerzo</v>
      </c>
      <c r="B67" s="72">
        <f>+F91*2</f>
        <v>1759.0466666666666</v>
      </c>
      <c r="C67" s="71"/>
      <c r="F67" s="36" t="s">
        <v>55</v>
      </c>
      <c r="G67" s="57">
        <f>+B54</f>
        <v>44.148561111111114</v>
      </c>
      <c r="H67" s="74">
        <f>+G67*B42</f>
        <v>44148.561111111114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3" t="str">
        <f t="shared" si="0"/>
        <v>Empaque</v>
      </c>
      <c r="B68" s="72">
        <f>+B51*H56</f>
        <v>600</v>
      </c>
      <c r="C68" s="71"/>
      <c r="F68" s="36" t="s">
        <v>54</v>
      </c>
      <c r="G68" s="57">
        <f>+C71</f>
        <v>58.236528333333332</v>
      </c>
      <c r="H68" s="74">
        <f>+G68*B42</f>
        <v>58236.528333333335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3" t="str">
        <f t="shared" si="0"/>
        <v>Mensajeria</v>
      </c>
      <c r="B69" s="72">
        <f>+B52*H56</f>
        <v>450</v>
      </c>
      <c r="C69" s="71"/>
      <c r="F69" s="75" t="s">
        <v>53</v>
      </c>
      <c r="G69" s="67">
        <f>+G68-G67</f>
        <v>14.087967222222218</v>
      </c>
      <c r="H69" s="74">
        <f>+H68-H67</f>
        <v>14087.967222222222</v>
      </c>
      <c r="I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73"/>
      <c r="B70" s="72"/>
      <c r="C70" s="71"/>
      <c r="F70" s="93" t="s">
        <v>52</v>
      </c>
      <c r="G70" s="93"/>
      <c r="H70" s="70">
        <f>+(B71/100)*2.5</f>
        <v>1455.9132083333334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69" t="s">
        <v>51</v>
      </c>
      <c r="B71" s="68">
        <f>SUM(B60:B70)</f>
        <v>58236.528333333335</v>
      </c>
      <c r="C71" s="67">
        <f>+B71/B42</f>
        <v>58.236528333333332</v>
      </c>
      <c r="D71" s="94"/>
      <c r="E71" s="94"/>
      <c r="F71" s="6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4"/>
      <c r="E72" s="9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12" t="s">
        <v>50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2" t="s">
        <v>49</v>
      </c>
      <c r="B74" s="12" t="s">
        <v>15</v>
      </c>
      <c r="C74" s="64" t="s">
        <v>48</v>
      </c>
      <c r="D74" s="1" t="s">
        <v>47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65">
        <v>90</v>
      </c>
      <c r="B76" s="64" t="s">
        <v>46</v>
      </c>
      <c r="C76" s="39">
        <v>125</v>
      </c>
      <c r="D76" s="63">
        <f>+A76</f>
        <v>90</v>
      </c>
      <c r="E76" s="62" t="s">
        <v>46</v>
      </c>
      <c r="F76" s="62">
        <f>+C76</f>
        <v>125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60">
        <v>34</v>
      </c>
      <c r="B77" s="61" t="s">
        <v>46</v>
      </c>
      <c r="C77" s="60">
        <v>28</v>
      </c>
      <c r="D77" s="59">
        <f>+C77</f>
        <v>28</v>
      </c>
      <c r="E77" s="59" t="s">
        <v>46</v>
      </c>
      <c r="F77" s="59">
        <f>+A77</f>
        <v>34</v>
      </c>
      <c r="G77" s="44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6.5" thickBot="1" x14ac:dyDescent="0.35">
      <c r="A78" s="57">
        <f>+A76/A77</f>
        <v>2.6470588235294117</v>
      </c>
      <c r="B78" s="58"/>
      <c r="C78" s="57">
        <f>+C76/C77</f>
        <v>4.4642857142857144</v>
      </c>
      <c r="D78" s="57">
        <f>+D76/D77</f>
        <v>3.2142857142857144</v>
      </c>
      <c r="E78" s="58"/>
      <c r="F78" s="57">
        <f>+F76/F77</f>
        <v>3.6764705882352939</v>
      </c>
      <c r="G78" s="44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6.5" thickBot="1" x14ac:dyDescent="0.35">
      <c r="A79" s="56"/>
      <c r="B79" s="55">
        <v>8</v>
      </c>
      <c r="C79" s="54"/>
      <c r="D79" s="53"/>
      <c r="E79" s="52">
        <v>9</v>
      </c>
      <c r="F79" s="51" t="s">
        <v>45</v>
      </c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3">
      <c r="A80" s="44"/>
      <c r="E80" s="5"/>
      <c r="F80" s="44"/>
    </row>
    <row r="81" spans="1:18" x14ac:dyDescent="0.3">
      <c r="B81" s="5" t="s">
        <v>44</v>
      </c>
      <c r="C81" s="49">
        <f>+D81/1000</f>
        <v>14.11</v>
      </c>
      <c r="D81" s="50">
        <v>14110</v>
      </c>
      <c r="E81" s="1" t="s">
        <v>43</v>
      </c>
      <c r="F81" s="48">
        <v>0.5</v>
      </c>
    </row>
    <row r="82" spans="1:18" x14ac:dyDescent="0.3">
      <c r="A82" s="41"/>
      <c r="B82" s="47" t="s">
        <v>42</v>
      </c>
      <c r="C82" s="49">
        <f>+F81*C81</f>
        <v>7.0549999999999997</v>
      </c>
      <c r="F82" s="48"/>
      <c r="G82" s="44"/>
    </row>
    <row r="83" spans="1:18" x14ac:dyDescent="0.3">
      <c r="B83" s="47" t="s">
        <v>41</v>
      </c>
      <c r="C83" s="46">
        <f>+C81-C82</f>
        <v>7.0549999999999997</v>
      </c>
      <c r="G83" s="44"/>
    </row>
    <row r="84" spans="1:18" ht="15.75" x14ac:dyDescent="0.3">
      <c r="C84" s="32" t="s">
        <v>40</v>
      </c>
      <c r="D84"/>
      <c r="E84"/>
      <c r="F84"/>
      <c r="G84" s="44"/>
    </row>
    <row r="85" spans="1:18" ht="16.5" x14ac:dyDescent="0.3">
      <c r="B85" s="5" t="s">
        <v>39</v>
      </c>
      <c r="C85" s="45">
        <f>+C83</f>
        <v>7.0549999999999997</v>
      </c>
      <c r="D85"/>
      <c r="E85"/>
      <c r="F85"/>
      <c r="J85" s="31"/>
      <c r="K85" s="31"/>
      <c r="L85" s="31"/>
      <c r="M85" s="31"/>
      <c r="N85" s="31"/>
      <c r="O85" s="31"/>
      <c r="P85" s="31"/>
      <c r="Q85" s="31"/>
      <c r="R85" s="31"/>
    </row>
    <row r="86" spans="1:18" ht="16.5" x14ac:dyDescent="0.3">
      <c r="B86" s="5" t="s">
        <v>38</v>
      </c>
      <c r="C86" s="45">
        <f>+C85*1.1</f>
        <v>7.7605000000000004</v>
      </c>
      <c r="D86"/>
      <c r="E86"/>
      <c r="F86"/>
      <c r="J86" s="31"/>
      <c r="K86" s="31"/>
      <c r="L86" s="31"/>
      <c r="M86" s="31"/>
      <c r="N86" s="31"/>
      <c r="O86" s="31"/>
      <c r="P86" s="31"/>
      <c r="Q86" s="31"/>
      <c r="R86" s="31"/>
    </row>
    <row r="87" spans="1:18" ht="16.5" x14ac:dyDescent="0.3">
      <c r="A87" s="41"/>
      <c r="B87" s="32"/>
      <c r="C87" s="44"/>
      <c r="E87"/>
      <c r="F87"/>
      <c r="G87"/>
      <c r="J87" s="31"/>
      <c r="K87" s="31"/>
      <c r="L87" s="31"/>
      <c r="M87" s="31"/>
      <c r="N87" s="31"/>
      <c r="O87" s="31"/>
      <c r="P87" s="31"/>
      <c r="Q87" s="31"/>
      <c r="R87" s="31"/>
    </row>
    <row r="88" spans="1:18" ht="16.5" x14ac:dyDescent="0.3">
      <c r="A88" s="33" t="s">
        <v>37</v>
      </c>
      <c r="C88" s="43">
        <v>9</v>
      </c>
      <c r="D88" s="42" t="s">
        <v>36</v>
      </c>
      <c r="E88"/>
      <c r="F88"/>
      <c r="G88"/>
      <c r="J88" s="31"/>
      <c r="K88" s="31"/>
      <c r="L88" s="31"/>
      <c r="M88" s="31"/>
      <c r="N88" s="31"/>
      <c r="O88" s="31"/>
      <c r="P88" s="31"/>
      <c r="Q88" s="31"/>
      <c r="R88" s="31"/>
    </row>
    <row r="89" spans="1:18" ht="16.5" x14ac:dyDescent="0.3">
      <c r="A89" s="33"/>
      <c r="C89" s="32"/>
      <c r="D89" s="1" t="s">
        <v>35</v>
      </c>
      <c r="E89" s="41"/>
      <c r="F89" s="41"/>
      <c r="J89" s="31"/>
      <c r="K89" s="31"/>
      <c r="L89" s="31"/>
      <c r="M89" s="31"/>
      <c r="N89" s="31"/>
      <c r="O89" s="31"/>
      <c r="P89" s="31"/>
      <c r="Q89" s="31"/>
      <c r="R89" s="31"/>
    </row>
    <row r="90" spans="1:18" ht="16.5" x14ac:dyDescent="0.3">
      <c r="A90" s="33" t="s">
        <v>34</v>
      </c>
      <c r="B90" s="12"/>
      <c r="C90" s="40">
        <f>+B42</f>
        <v>1000</v>
      </c>
      <c r="D90" s="39">
        <v>20</v>
      </c>
      <c r="E90" s="38" t="s">
        <v>33</v>
      </c>
      <c r="F90" s="37">
        <f>+C92*C85</f>
        <v>799.56666666666661</v>
      </c>
      <c r="J90" s="31"/>
      <c r="K90" s="31"/>
      <c r="L90" s="31"/>
      <c r="M90" s="31"/>
      <c r="N90" s="31"/>
      <c r="O90" s="31"/>
      <c r="P90" s="31"/>
      <c r="Q90" s="31"/>
      <c r="R90" s="31"/>
    </row>
    <row r="91" spans="1:18" ht="16.5" x14ac:dyDescent="0.3">
      <c r="A91" s="33" t="s">
        <v>32</v>
      </c>
      <c r="C91" s="34">
        <f>+C90+D90</f>
        <v>1020</v>
      </c>
      <c r="E91" s="36" t="s">
        <v>31</v>
      </c>
      <c r="F91" s="35">
        <f>+C92*C86</f>
        <v>879.52333333333331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t="16.5" x14ac:dyDescent="0.3">
      <c r="A92" s="33" t="s">
        <v>30</v>
      </c>
      <c r="C92" s="34">
        <f>+C91/C88</f>
        <v>113.33333333333333</v>
      </c>
      <c r="F92"/>
      <c r="G92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16.5" x14ac:dyDescent="0.3">
      <c r="A93" s="33"/>
      <c r="C93" s="32"/>
      <c r="F93"/>
      <c r="G93"/>
      <c r="J93" s="31"/>
      <c r="K93" s="31"/>
      <c r="L93" s="31"/>
      <c r="M93" s="31"/>
      <c r="N93" s="31"/>
      <c r="O93" s="31"/>
      <c r="P93" s="31"/>
      <c r="Q93" s="31"/>
      <c r="R93" s="31"/>
    </row>
    <row r="94" spans="1:18" ht="15" thickBot="1" x14ac:dyDescent="0.35">
      <c r="A94" s="12" t="s">
        <v>29</v>
      </c>
    </row>
    <row r="95" spans="1:18" x14ac:dyDescent="0.3">
      <c r="A95" s="30" t="s">
        <v>28</v>
      </c>
      <c r="B95" s="29"/>
      <c r="C95" s="29"/>
      <c r="D95" s="29"/>
      <c r="E95" s="29"/>
      <c r="F95" s="29"/>
      <c r="G95" s="28"/>
    </row>
    <row r="96" spans="1:18" x14ac:dyDescent="0.3">
      <c r="A96" s="25">
        <f>+F15</f>
        <v>44</v>
      </c>
      <c r="B96" s="26">
        <f>+H15</f>
        <v>31</v>
      </c>
      <c r="C96" s="2" t="s">
        <v>26</v>
      </c>
      <c r="D96" s="26" t="s">
        <v>25</v>
      </c>
      <c r="E96" s="2" t="s">
        <v>24</v>
      </c>
      <c r="F96" s="19" t="s">
        <v>27</v>
      </c>
      <c r="G96" s="18"/>
    </row>
    <row r="97" spans="1:10" x14ac:dyDescent="0.3">
      <c r="A97" s="25">
        <f>0.58*0.47*C37</f>
        <v>626.9799999999999</v>
      </c>
      <c r="B97" s="20">
        <f>4*3</f>
        <v>12</v>
      </c>
      <c r="C97" s="20">
        <f>+A97*B97</f>
        <v>7523.7599999999984</v>
      </c>
      <c r="D97" s="20">
        <v>0</v>
      </c>
      <c r="E97" s="24">
        <f>+C97+D97</f>
        <v>7523.7599999999984</v>
      </c>
      <c r="F97" s="23" t="s">
        <v>22</v>
      </c>
      <c r="G97" s="22">
        <v>550</v>
      </c>
    </row>
    <row r="98" spans="1:10" x14ac:dyDescent="0.3">
      <c r="A98" s="21"/>
      <c r="B98" s="20"/>
      <c r="C98" s="20"/>
      <c r="D98" s="20"/>
      <c r="E98" s="20"/>
      <c r="G98" s="22"/>
      <c r="J98" s="27"/>
    </row>
    <row r="99" spans="1:10" x14ac:dyDescent="0.3">
      <c r="A99" s="25">
        <f>+A96</f>
        <v>44</v>
      </c>
      <c r="B99" s="26">
        <f>+B96</f>
        <v>31</v>
      </c>
      <c r="C99" s="2" t="s">
        <v>26</v>
      </c>
      <c r="D99" s="26" t="s">
        <v>25</v>
      </c>
      <c r="E99" s="2" t="s">
        <v>24</v>
      </c>
      <c r="F99" s="19" t="s">
        <v>23</v>
      </c>
      <c r="G99" s="18"/>
    </row>
    <row r="100" spans="1:10" x14ac:dyDescent="0.3">
      <c r="A100" s="25">
        <f>0.463*0.503*C78</f>
        <v>1.0396830357142859</v>
      </c>
      <c r="B100" s="20">
        <f>4.1*2</f>
        <v>8.1999999999999993</v>
      </c>
      <c r="C100" s="20">
        <f>+A100*B100</f>
        <v>8.5254008928571441</v>
      </c>
      <c r="D100" s="20">
        <v>0</v>
      </c>
      <c r="E100" s="24">
        <f>+C100+D100</f>
        <v>8.5254008928571441</v>
      </c>
      <c r="F100" s="23" t="s">
        <v>22</v>
      </c>
      <c r="G100" s="22">
        <v>550</v>
      </c>
    </row>
    <row r="101" spans="1:10" x14ac:dyDescent="0.3">
      <c r="A101" s="21"/>
      <c r="B101" s="2"/>
      <c r="C101" s="20"/>
      <c r="D101" s="20"/>
      <c r="E101" s="20"/>
      <c r="F101" s="19"/>
      <c r="G101" s="18"/>
    </row>
    <row r="102" spans="1:10" ht="15" thickBot="1" x14ac:dyDescent="0.35">
      <c r="A102" s="17"/>
      <c r="B102" s="16"/>
      <c r="C102" s="16"/>
      <c r="D102" s="16"/>
      <c r="E102" s="16"/>
      <c r="F102" s="16"/>
      <c r="G102" s="15"/>
    </row>
    <row r="104" spans="1:10" ht="15.75" x14ac:dyDescent="0.3">
      <c r="A104" s="12" t="s">
        <v>21</v>
      </c>
      <c r="G104"/>
    </row>
    <row r="105" spans="1:10" ht="15.75" x14ac:dyDescent="0.3">
      <c r="B105" s="14" t="s">
        <v>20</v>
      </c>
      <c r="C105" s="95" t="s">
        <v>19</v>
      </c>
      <c r="D105" s="96"/>
      <c r="G105"/>
    </row>
    <row r="106" spans="1:10" ht="15.75" x14ac:dyDescent="0.3">
      <c r="B106" s="5" t="s">
        <v>18</v>
      </c>
      <c r="C106" s="13" t="s">
        <v>17</v>
      </c>
      <c r="D106" s="6"/>
      <c r="F106" s="12" t="s">
        <v>16</v>
      </c>
      <c r="G106"/>
    </row>
    <row r="107" spans="1:10" x14ac:dyDescent="0.3">
      <c r="B107" s="5" t="s">
        <v>15</v>
      </c>
      <c r="C107" s="11" t="s">
        <v>14</v>
      </c>
      <c r="D107" s="6"/>
      <c r="F107" s="1" t="s">
        <v>132</v>
      </c>
    </row>
    <row r="108" spans="1:10" x14ac:dyDescent="0.3">
      <c r="B108" s="5" t="s">
        <v>13</v>
      </c>
      <c r="C108" s="11">
        <v>50</v>
      </c>
      <c r="D108" s="6" t="s">
        <v>12</v>
      </c>
      <c r="F108" s="1" t="s">
        <v>133</v>
      </c>
    </row>
    <row r="109" spans="1:10" ht="15.75" x14ac:dyDescent="0.3">
      <c r="B109" s="5" t="s">
        <v>11</v>
      </c>
      <c r="C109" s="11">
        <f>45*100</f>
        <v>4500</v>
      </c>
      <c r="D109" s="6" t="s">
        <v>131</v>
      </c>
      <c r="G109"/>
    </row>
    <row r="110" spans="1:10" ht="15.75" x14ac:dyDescent="0.3">
      <c r="B110" s="5" t="s">
        <v>10</v>
      </c>
      <c r="C110" s="11">
        <f>+D110/C109</f>
        <v>24.444444444444446</v>
      </c>
      <c r="D110" s="10">
        <f>+(((B42*2)*C108)*1.1)</f>
        <v>110000.00000000001</v>
      </c>
      <c r="G110"/>
    </row>
    <row r="111" spans="1:10" ht="15.75" x14ac:dyDescent="0.3">
      <c r="B111" s="5" t="s">
        <v>9</v>
      </c>
      <c r="C111" s="7"/>
      <c r="D111" s="6"/>
      <c r="G111"/>
    </row>
    <row r="112" spans="1:10" ht="15.75" x14ac:dyDescent="0.3">
      <c r="B112" s="5" t="s">
        <v>8</v>
      </c>
      <c r="C112" s="7">
        <f>65*2</f>
        <v>130</v>
      </c>
      <c r="D112" s="9" t="s">
        <v>7</v>
      </c>
      <c r="E112" s="8">
        <f>2.8*1.3</f>
        <v>3.6399999999999997</v>
      </c>
      <c r="G112"/>
    </row>
    <row r="113" spans="2:7" ht="15.75" x14ac:dyDescent="0.3">
      <c r="B113" s="5" t="s">
        <v>6</v>
      </c>
      <c r="C113" s="7">
        <f>+C112*C110</f>
        <v>3177.7777777777778</v>
      </c>
      <c r="D113" s="6"/>
      <c r="G113"/>
    </row>
    <row r="114" spans="2:7" ht="15.75" x14ac:dyDescent="0.3">
      <c r="B114" s="5" t="s">
        <v>5</v>
      </c>
      <c r="C114" s="7">
        <v>0</v>
      </c>
      <c r="D114" s="6"/>
      <c r="G114"/>
    </row>
    <row r="115" spans="2:7" ht="15.75" x14ac:dyDescent="0.3">
      <c r="B115" s="5" t="s">
        <v>4</v>
      </c>
      <c r="C115" s="7">
        <v>0</v>
      </c>
      <c r="D115" s="6"/>
      <c r="G115"/>
    </row>
    <row r="116" spans="2:7" ht="15.75" x14ac:dyDescent="0.3">
      <c r="B116" s="1" t="s">
        <v>3</v>
      </c>
      <c r="C116" s="7">
        <v>0</v>
      </c>
      <c r="D116" s="6"/>
      <c r="G116"/>
    </row>
    <row r="117" spans="2:7" ht="15.75" x14ac:dyDescent="0.3">
      <c r="B117" s="5" t="s">
        <v>2</v>
      </c>
      <c r="C117" s="4">
        <f>+C113</f>
        <v>3177.7777777777778</v>
      </c>
      <c r="D117" s="3">
        <f>+C113/B42</f>
        <v>3.177777777777778</v>
      </c>
      <c r="E117" s="1" t="s">
        <v>0</v>
      </c>
      <c r="G117"/>
    </row>
    <row r="118" spans="2:7" x14ac:dyDescent="0.3">
      <c r="B118" s="5" t="s">
        <v>1</v>
      </c>
      <c r="C118" s="4">
        <f>+C117*H56</f>
        <v>4766.666666666667</v>
      </c>
      <c r="D118" s="3">
        <f>+D117*H56</f>
        <v>4.7666666666666675</v>
      </c>
      <c r="E118" s="1" t="s">
        <v>0</v>
      </c>
      <c r="G118" s="2"/>
    </row>
  </sheetData>
  <mergeCells count="4">
    <mergeCell ref="F70:G70"/>
    <mergeCell ref="D71:E71"/>
    <mergeCell ref="D72:E72"/>
    <mergeCell ref="C105:D105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&amp;R&amp;A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8"/>
  <sheetViews>
    <sheetView zoomScale="90" zoomScaleNormal="90" workbookViewId="0">
      <selection activeCell="C18" sqref="C1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41"/>
      <c r="U3" s="41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2"/>
      <c r="J5"/>
      <c r="K5"/>
      <c r="L5"/>
      <c r="M5"/>
      <c r="N5"/>
      <c r="O5"/>
      <c r="P5"/>
      <c r="Q5"/>
      <c r="R5"/>
      <c r="S5"/>
    </row>
    <row r="6" spans="1:21" ht="18.75" x14ac:dyDescent="0.3">
      <c r="A6" s="91" t="s">
        <v>118</v>
      </c>
      <c r="E6" s="12" t="s">
        <v>117</v>
      </c>
      <c r="F6" s="1" t="s">
        <v>116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12" customFormat="1" ht="15.75" x14ac:dyDescent="0.3">
      <c r="A8" s="12" t="s">
        <v>115</v>
      </c>
      <c r="C8" s="12" t="s">
        <v>119</v>
      </c>
      <c r="H8" s="12" t="s">
        <v>114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12" t="s">
        <v>113</v>
      </c>
      <c r="C10" s="1" t="s">
        <v>112</v>
      </c>
      <c r="F10" s="12" t="s">
        <v>111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12"/>
      <c r="F11" s="30"/>
      <c r="G11" s="29"/>
      <c r="H11" s="28"/>
      <c r="J11"/>
      <c r="K11"/>
      <c r="L11"/>
      <c r="M11"/>
      <c r="N11"/>
      <c r="O11"/>
      <c r="P11"/>
      <c r="Q11"/>
      <c r="R11"/>
    </row>
    <row r="12" spans="1:21" ht="15.75" x14ac:dyDescent="0.3">
      <c r="A12" s="12" t="s">
        <v>110</v>
      </c>
      <c r="C12" s="1" t="s">
        <v>120</v>
      </c>
      <c r="F12" s="21"/>
      <c r="G12" s="2"/>
      <c r="H12" s="18"/>
      <c r="J12"/>
      <c r="K12"/>
      <c r="L12"/>
      <c r="M12"/>
      <c r="N12"/>
      <c r="O12"/>
      <c r="P12"/>
      <c r="Q12"/>
      <c r="R12"/>
    </row>
    <row r="13" spans="1:21" ht="15.75" x14ac:dyDescent="0.3">
      <c r="A13" s="12"/>
      <c r="F13" s="21"/>
      <c r="G13" s="2"/>
      <c r="H13" s="18"/>
      <c r="J13"/>
      <c r="K13"/>
      <c r="L13"/>
      <c r="M13"/>
      <c r="N13"/>
      <c r="O13"/>
      <c r="P13"/>
      <c r="Q13"/>
      <c r="R13"/>
    </row>
    <row r="14" spans="1:21" ht="15.75" x14ac:dyDescent="0.3">
      <c r="A14" s="12" t="s">
        <v>109</v>
      </c>
      <c r="C14" s="90" t="s">
        <v>135</v>
      </c>
      <c r="D14" s="86"/>
      <c r="E14" s="86"/>
      <c r="F14" s="89" t="s">
        <v>108</v>
      </c>
      <c r="G14" s="2"/>
      <c r="H14" s="18"/>
      <c r="J14"/>
      <c r="K14"/>
      <c r="L14"/>
      <c r="M14"/>
      <c r="N14"/>
      <c r="O14"/>
      <c r="P14"/>
      <c r="Q14"/>
      <c r="R14"/>
    </row>
    <row r="15" spans="1:21" ht="15.75" x14ac:dyDescent="0.3">
      <c r="C15" s="87" t="s">
        <v>121</v>
      </c>
      <c r="D15" s="87"/>
      <c r="E15" s="86"/>
      <c r="F15" s="25">
        <f>2+F18+2</f>
        <v>50</v>
      </c>
      <c r="G15" s="26" t="s">
        <v>106</v>
      </c>
      <c r="H15" s="88">
        <f>2+H18+2</f>
        <v>44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87" t="s">
        <v>122</v>
      </c>
      <c r="D16" s="86"/>
      <c r="E16" s="86"/>
      <c r="F16" s="89">
        <v>0.5</v>
      </c>
      <c r="G16" s="19" t="s">
        <v>107</v>
      </c>
      <c r="H16" s="18"/>
      <c r="J16"/>
      <c r="K16"/>
      <c r="L16"/>
      <c r="M16"/>
      <c r="N16"/>
      <c r="O16"/>
      <c r="P16"/>
      <c r="Q16"/>
      <c r="R16"/>
    </row>
    <row r="17" spans="1:18" ht="15.75" x14ac:dyDescent="0.3">
      <c r="C17" s="87" t="s">
        <v>123</v>
      </c>
      <c r="D17" s="86"/>
      <c r="E17" s="86"/>
      <c r="F17" s="21"/>
      <c r="G17" s="2"/>
      <c r="H17" s="18"/>
      <c r="J17"/>
      <c r="K17"/>
      <c r="L17"/>
      <c r="M17"/>
      <c r="N17"/>
      <c r="O17"/>
      <c r="P17"/>
      <c r="Q17"/>
      <c r="R17"/>
    </row>
    <row r="18" spans="1:18" ht="15.75" x14ac:dyDescent="0.3">
      <c r="C18" s="87" t="s">
        <v>136</v>
      </c>
      <c r="D18" s="86"/>
      <c r="E18" s="86"/>
      <c r="F18" s="25">
        <v>46</v>
      </c>
      <c r="G18" s="26" t="s">
        <v>106</v>
      </c>
      <c r="H18" s="88">
        <v>40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87" t="s">
        <v>105</v>
      </c>
      <c r="D19" s="86"/>
      <c r="E19" s="86"/>
      <c r="F19" s="17"/>
      <c r="G19" s="16"/>
      <c r="H19" s="15"/>
      <c r="J19"/>
      <c r="K19"/>
      <c r="L19"/>
      <c r="M19"/>
      <c r="N19"/>
      <c r="O19"/>
      <c r="P19"/>
    </row>
    <row r="20" spans="1:18" ht="15.75" x14ac:dyDescent="0.3">
      <c r="A20" s="33" t="s">
        <v>104</v>
      </c>
      <c r="C20" s="32" t="s">
        <v>124</v>
      </c>
      <c r="D20" s="12" t="s">
        <v>15</v>
      </c>
      <c r="E20" s="64" t="s">
        <v>125</v>
      </c>
      <c r="F20" s="1" t="s">
        <v>126</v>
      </c>
      <c r="J20"/>
      <c r="K20"/>
      <c r="L20"/>
      <c r="M20"/>
      <c r="N20"/>
      <c r="O20"/>
      <c r="P20"/>
    </row>
    <row r="22" spans="1:18" x14ac:dyDescent="0.3">
      <c r="A22" s="33" t="s">
        <v>103</v>
      </c>
      <c r="C22" s="65">
        <v>70</v>
      </c>
      <c r="D22" s="64" t="s">
        <v>46</v>
      </c>
      <c r="E22" s="39">
        <v>102</v>
      </c>
      <c r="F22" s="63">
        <f>+C22</f>
        <v>70</v>
      </c>
      <c r="G22" s="62" t="s">
        <v>46</v>
      </c>
      <c r="H22" s="62">
        <f>+E22</f>
        <v>102</v>
      </c>
    </row>
    <row r="23" spans="1:18" x14ac:dyDescent="0.3">
      <c r="A23" s="33" t="s">
        <v>102</v>
      </c>
      <c r="B23" s="41"/>
      <c r="C23" s="60">
        <f>+F15</f>
        <v>50</v>
      </c>
      <c r="D23" s="61" t="s">
        <v>46</v>
      </c>
      <c r="E23" s="60">
        <f>+H15</f>
        <v>44</v>
      </c>
      <c r="F23" s="59">
        <f>+E23</f>
        <v>44</v>
      </c>
      <c r="G23" s="59" t="s">
        <v>46</v>
      </c>
      <c r="H23" s="59">
        <f>+C23</f>
        <v>50</v>
      </c>
      <c r="I23" s="44"/>
    </row>
    <row r="24" spans="1:18" ht="15" thickBot="1" x14ac:dyDescent="0.35">
      <c r="A24" s="41" t="s">
        <v>101</v>
      </c>
      <c r="B24" s="85"/>
      <c r="C24" s="57">
        <f>+C22/C23</f>
        <v>1.4</v>
      </c>
      <c r="D24" s="58"/>
      <c r="E24" s="57">
        <f>+E22/E23</f>
        <v>2.3181818181818183</v>
      </c>
      <c r="F24" s="57">
        <f>+F22/F23</f>
        <v>1.5909090909090908</v>
      </c>
      <c r="G24" s="58"/>
      <c r="H24" s="57">
        <f>+H22/H23</f>
        <v>2.04</v>
      </c>
      <c r="I24" s="44"/>
    </row>
    <row r="25" spans="1:18" ht="15" thickBot="1" x14ac:dyDescent="0.35">
      <c r="A25" s="41" t="s">
        <v>100</v>
      </c>
      <c r="B25" s="34"/>
      <c r="C25" s="56"/>
      <c r="D25" s="55">
        <v>2</v>
      </c>
      <c r="E25" s="54"/>
      <c r="F25" s="53"/>
      <c r="G25" s="52">
        <v>2</v>
      </c>
      <c r="H25" s="51" t="s">
        <v>45</v>
      </c>
    </row>
    <row r="26" spans="1:18" x14ac:dyDescent="0.3">
      <c r="A26" s="41"/>
      <c r="B26" s="32"/>
      <c r="C26" s="44"/>
      <c r="G26" s="5"/>
      <c r="H26" s="44"/>
    </row>
    <row r="27" spans="1:18" x14ac:dyDescent="0.3">
      <c r="A27" s="63" t="s">
        <v>99</v>
      </c>
      <c r="B27" s="63" t="s">
        <v>127</v>
      </c>
      <c r="D27" s="5" t="s">
        <v>44</v>
      </c>
      <c r="E27" s="49">
        <f>+F27/1000</f>
        <v>63.884</v>
      </c>
      <c r="F27" s="84">
        <v>63884</v>
      </c>
      <c r="G27" s="1" t="s">
        <v>43</v>
      </c>
      <c r="H27" s="48">
        <v>0.5</v>
      </c>
    </row>
    <row r="28" spans="1:18" ht="15.75" x14ac:dyDescent="0.3">
      <c r="A28" s="41"/>
      <c r="B28" s="41"/>
      <c r="C28" s="41"/>
      <c r="D28" s="47" t="s">
        <v>42</v>
      </c>
      <c r="E28" s="49">
        <f>+H27*E27</f>
        <v>31.942</v>
      </c>
      <c r="H28" s="48"/>
      <c r="I28" s="44"/>
      <c r="Q28"/>
      <c r="R28"/>
    </row>
    <row r="29" spans="1:18" ht="15.75" x14ac:dyDescent="0.3">
      <c r="D29" s="47" t="s">
        <v>41</v>
      </c>
      <c r="E29" s="46">
        <f>+E27-E28</f>
        <v>31.942</v>
      </c>
      <c r="I29" s="44"/>
      <c r="Q29"/>
      <c r="R29"/>
    </row>
    <row r="30" spans="1:18" ht="15.75" x14ac:dyDescent="0.3">
      <c r="E30" s="32" t="s">
        <v>40</v>
      </c>
      <c r="F30" s="32" t="s">
        <v>98</v>
      </c>
      <c r="G30" s="32" t="s">
        <v>98</v>
      </c>
      <c r="H30" s="32" t="s">
        <v>98</v>
      </c>
      <c r="I30" s="44"/>
      <c r="Q30"/>
      <c r="R30"/>
    </row>
    <row r="31" spans="1:18" ht="15.75" x14ac:dyDescent="0.3">
      <c r="D31" s="5" t="s">
        <v>39</v>
      </c>
      <c r="E31" s="45">
        <f>+E29</f>
        <v>31.942</v>
      </c>
      <c r="F31" s="45">
        <v>0</v>
      </c>
      <c r="G31" s="45">
        <v>0</v>
      </c>
      <c r="H31" s="45">
        <v>0</v>
      </c>
      <c r="Q31"/>
      <c r="R31"/>
    </row>
    <row r="32" spans="1:18" ht="15.75" x14ac:dyDescent="0.3">
      <c r="D32" s="5" t="s">
        <v>38</v>
      </c>
      <c r="E32" s="45">
        <f>+E31*1.1</f>
        <v>35.136200000000002</v>
      </c>
      <c r="F32" s="45">
        <v>0</v>
      </c>
      <c r="G32" s="45">
        <v>0</v>
      </c>
      <c r="H32" s="45">
        <v>0</v>
      </c>
      <c r="Q32"/>
      <c r="R32"/>
    </row>
    <row r="33" spans="1:22" ht="16.5" thickBot="1" x14ac:dyDescent="0.35">
      <c r="A33" s="41"/>
      <c r="G33" s="5"/>
      <c r="Q33"/>
      <c r="R33"/>
    </row>
    <row r="34" spans="1:22" ht="15.75" x14ac:dyDescent="0.3">
      <c r="A34" s="33" t="s">
        <v>37</v>
      </c>
      <c r="C34" s="43">
        <v>2</v>
      </c>
      <c r="D34" s="42" t="s">
        <v>36</v>
      </c>
      <c r="E34" s="30" t="s">
        <v>97</v>
      </c>
      <c r="F34" s="29" t="s">
        <v>96</v>
      </c>
      <c r="G34" s="29"/>
      <c r="H34" s="28"/>
      <c r="Q34"/>
      <c r="R34"/>
    </row>
    <row r="35" spans="1:22" ht="16.5" thickBot="1" x14ac:dyDescent="0.35">
      <c r="A35" s="33"/>
      <c r="C35" s="32"/>
      <c r="D35" s="1" t="s">
        <v>35</v>
      </c>
      <c r="E35" s="17"/>
      <c r="F35" s="16" t="s">
        <v>95</v>
      </c>
      <c r="G35" s="16"/>
      <c r="H35" s="15"/>
      <c r="Q35"/>
      <c r="R35"/>
    </row>
    <row r="36" spans="1:22" ht="15.75" x14ac:dyDescent="0.3">
      <c r="A36" s="33" t="s">
        <v>34</v>
      </c>
      <c r="B36" s="12"/>
      <c r="C36" s="40">
        <f>+B42/F16</f>
        <v>3000</v>
      </c>
      <c r="D36" s="39">
        <v>400</v>
      </c>
      <c r="F36" s="47" t="s">
        <v>94</v>
      </c>
      <c r="G36" s="65">
        <v>1</v>
      </c>
      <c r="H36" s="41"/>
      <c r="Q36"/>
      <c r="R36"/>
    </row>
    <row r="37" spans="1:22" ht="15.75" x14ac:dyDescent="0.3">
      <c r="A37" s="33" t="s">
        <v>32</v>
      </c>
      <c r="C37" s="34">
        <f>+C36+D36</f>
        <v>3400</v>
      </c>
      <c r="F37" s="47" t="s">
        <v>93</v>
      </c>
      <c r="G37" s="65">
        <v>1</v>
      </c>
      <c r="H37" s="41"/>
      <c r="Q37"/>
      <c r="R37"/>
    </row>
    <row r="38" spans="1:22" ht="15.75" x14ac:dyDescent="0.3">
      <c r="A38" s="33" t="s">
        <v>30</v>
      </c>
      <c r="C38" s="34">
        <f>+C37/C34</f>
        <v>1700</v>
      </c>
      <c r="F38" s="5" t="s">
        <v>92</v>
      </c>
      <c r="G38" s="65">
        <f>+C36/1000</f>
        <v>3</v>
      </c>
      <c r="H38" s="41"/>
      <c r="Q38"/>
      <c r="R38"/>
    </row>
    <row r="39" spans="1:22" ht="15.75" x14ac:dyDescent="0.3">
      <c r="A39" s="33"/>
      <c r="C39" s="32"/>
      <c r="F39" s="47" t="s">
        <v>91</v>
      </c>
      <c r="G39" s="83">
        <f>+C37*F16</f>
        <v>1700</v>
      </c>
      <c r="H39" s="41"/>
      <c r="Q39"/>
      <c r="R39"/>
    </row>
    <row r="40" spans="1:22" ht="15.75" x14ac:dyDescent="0.3">
      <c r="A40" s="33" t="s">
        <v>90</v>
      </c>
      <c r="C40" s="63">
        <f>+C38*C34</f>
        <v>3400</v>
      </c>
      <c r="F40" s="47"/>
      <c r="G40" s="44"/>
      <c r="H40" s="41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1"/>
      <c r="B41" s="41"/>
      <c r="C41" s="41"/>
      <c r="D41" s="41"/>
      <c r="E41" s="41"/>
      <c r="H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33" t="s">
        <v>89</v>
      </c>
      <c r="B42" s="32">
        <v>1500</v>
      </c>
      <c r="C42" s="82"/>
      <c r="D42" s="63" t="s">
        <v>88</v>
      </c>
      <c r="E42" s="63" t="s">
        <v>87</v>
      </c>
      <c r="F42" s="63" t="s">
        <v>86</v>
      </c>
      <c r="G42" s="63" t="s">
        <v>85</v>
      </c>
      <c r="H42" s="63" t="s">
        <v>84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69" t="s">
        <v>83</v>
      </c>
      <c r="B43" s="73"/>
      <c r="C43" s="41"/>
      <c r="D43" s="32">
        <v>2</v>
      </c>
      <c r="E43" s="32">
        <v>1</v>
      </c>
      <c r="F43" s="32" t="s">
        <v>82</v>
      </c>
      <c r="G43" s="44">
        <f>185+145</f>
        <v>330</v>
      </c>
      <c r="H43" s="44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73" t="s">
        <v>57</v>
      </c>
      <c r="B44" s="72">
        <f>+E31*C38</f>
        <v>54301.4</v>
      </c>
      <c r="C44" s="41"/>
      <c r="D44" s="32">
        <v>2</v>
      </c>
      <c r="E44" s="32">
        <f>+B42/100</f>
        <v>15</v>
      </c>
      <c r="F44" s="32" t="s">
        <v>128</v>
      </c>
      <c r="G44" s="44">
        <v>200</v>
      </c>
      <c r="H44" s="44">
        <f>+G44*E44*D44</f>
        <v>6000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73" t="s">
        <v>56</v>
      </c>
      <c r="B45" s="72">
        <f>+H55</f>
        <v>27020</v>
      </c>
      <c r="C45" s="41"/>
      <c r="D45" s="32">
        <v>2</v>
      </c>
      <c r="E45" s="32">
        <f>+E44</f>
        <v>15</v>
      </c>
      <c r="F45" s="32" t="s">
        <v>129</v>
      </c>
      <c r="G45" s="44">
        <v>200</v>
      </c>
      <c r="H45" s="44">
        <f>+G45*E45*D45</f>
        <v>6000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73" t="s">
        <v>81</v>
      </c>
      <c r="B46" s="72">
        <v>800</v>
      </c>
      <c r="C46" s="41"/>
      <c r="D46" s="32">
        <v>0</v>
      </c>
      <c r="E46" s="32">
        <v>0</v>
      </c>
      <c r="F46" s="32" t="s">
        <v>80</v>
      </c>
      <c r="G46" s="44">
        <f>145+145</f>
        <v>290</v>
      </c>
      <c r="H46" s="44">
        <f>+G46*E46*D46</f>
        <v>0</v>
      </c>
      <c r="I46" s="31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73" t="s">
        <v>79</v>
      </c>
      <c r="B47" s="72">
        <v>900</v>
      </c>
      <c r="C47" s="41"/>
      <c r="D47" s="32">
        <v>1</v>
      </c>
      <c r="E47" s="32">
        <v>1</v>
      </c>
      <c r="F47" s="32" t="s">
        <v>78</v>
      </c>
      <c r="G47" s="44">
        <v>1180</v>
      </c>
      <c r="H47" s="44">
        <f>+G47*E47*D47</f>
        <v>1180</v>
      </c>
      <c r="I47" s="44">
        <f>+B71/100</f>
        <v>1154.0286444444446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81" t="s">
        <v>77</v>
      </c>
      <c r="B48" s="72">
        <f>+C117</f>
        <v>4766.6666666666661</v>
      </c>
      <c r="C48" s="41"/>
      <c r="D48" s="32">
        <v>0</v>
      </c>
      <c r="E48" s="32">
        <v>0</v>
      </c>
      <c r="F48" s="32" t="s">
        <v>76</v>
      </c>
      <c r="G48" s="44">
        <v>4</v>
      </c>
      <c r="H48" s="44">
        <f>+G48*E48*D48</f>
        <v>0</v>
      </c>
      <c r="I48" s="44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81" t="s">
        <v>75</v>
      </c>
      <c r="B49" s="72">
        <f>85*8</f>
        <v>680</v>
      </c>
      <c r="C49" s="41">
        <f>+B42*4</f>
        <v>6000</v>
      </c>
      <c r="D49" s="32">
        <v>1</v>
      </c>
      <c r="E49" s="32">
        <v>1</v>
      </c>
      <c r="F49" s="32" t="s">
        <v>74</v>
      </c>
      <c r="G49" s="44">
        <v>145</v>
      </c>
      <c r="H49" s="4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81" t="s">
        <v>73</v>
      </c>
      <c r="B50" s="72">
        <f>+F90*2</f>
        <v>2383.0222222222219</v>
      </c>
      <c r="D50" s="32">
        <v>1</v>
      </c>
      <c r="E50" s="32">
        <v>3</v>
      </c>
      <c r="F50" s="32" t="s">
        <v>72</v>
      </c>
      <c r="G50" s="44">
        <v>145</v>
      </c>
      <c r="H50" s="44">
        <f>+(D50*E50)*G50</f>
        <v>435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81" t="s">
        <v>71</v>
      </c>
      <c r="B51" s="72">
        <v>600</v>
      </c>
      <c r="D51" s="32">
        <v>1</v>
      </c>
      <c r="E51" s="32">
        <f>+B42*1.05</f>
        <v>1575</v>
      </c>
      <c r="F51" s="32" t="s">
        <v>70</v>
      </c>
      <c r="G51" s="44">
        <v>8</v>
      </c>
      <c r="H51" s="44">
        <f>+(D51*E51)*G51</f>
        <v>12600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81" t="s">
        <v>69</v>
      </c>
      <c r="B52" s="72">
        <v>600</v>
      </c>
      <c r="D52" s="32">
        <v>0</v>
      </c>
      <c r="E52" s="32">
        <v>0</v>
      </c>
      <c r="F52" s="32" t="s">
        <v>68</v>
      </c>
      <c r="G52" s="44">
        <f>+E97</f>
        <v>11122.079999999998</v>
      </c>
      <c r="H52" s="44">
        <f>+(D52*E52)*G52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9" t="s">
        <v>51</v>
      </c>
      <c r="B53" s="68">
        <f>SUM(B44:B52)</f>
        <v>92051.088888888888</v>
      </c>
      <c r="C53" s="41"/>
      <c r="D53" s="32">
        <v>0</v>
      </c>
      <c r="E53" s="32">
        <v>0</v>
      </c>
      <c r="F53" s="80" t="s">
        <v>67</v>
      </c>
      <c r="G53" s="44">
        <v>380</v>
      </c>
      <c r="H53" s="44">
        <f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9"/>
      <c r="B54" s="57">
        <f>+B53/B42</f>
        <v>61.367392592592594</v>
      </c>
      <c r="C54" s="33" t="s">
        <v>66</v>
      </c>
      <c r="D54" s="41"/>
      <c r="E54" s="41"/>
      <c r="F54" s="41"/>
      <c r="G54" s="41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41"/>
      <c r="B55" s="41"/>
      <c r="D55" s="41"/>
      <c r="E55" s="41"/>
      <c r="F55" s="41"/>
      <c r="G55" s="14" t="s">
        <v>65</v>
      </c>
      <c r="H55" s="44">
        <f>SUM(H43:H54)</f>
        <v>27020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41"/>
      <c r="E56" s="41"/>
      <c r="G56" s="12" t="s">
        <v>64</v>
      </c>
      <c r="H56" s="78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41"/>
      <c r="E57" s="41"/>
      <c r="G57" s="1" t="s">
        <v>62</v>
      </c>
      <c r="H57" s="77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3" t="s">
        <v>63</v>
      </c>
      <c r="B58" s="41"/>
      <c r="C58" s="41"/>
      <c r="E58" s="57"/>
      <c r="G58" s="1" t="s">
        <v>62</v>
      </c>
      <c r="H58" s="77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41"/>
      <c r="B59" s="33" t="s">
        <v>61</v>
      </c>
      <c r="C59" s="63" t="s">
        <v>60</v>
      </c>
      <c r="D59" s="41"/>
      <c r="E59" s="41"/>
      <c r="F59" s="41"/>
      <c r="G59" s="12" t="s">
        <v>59</v>
      </c>
      <c r="H59" s="77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9" t="s">
        <v>58</v>
      </c>
      <c r="B60" s="73"/>
      <c r="C60" s="41"/>
      <c r="D60" s="41"/>
      <c r="E60" s="41"/>
      <c r="F60" s="41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73" t="s">
        <v>57</v>
      </c>
      <c r="B61" s="72">
        <f>+E32*C38</f>
        <v>59731.54</v>
      </c>
      <c r="C61" s="7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73" t="s">
        <v>56</v>
      </c>
      <c r="B62" s="72">
        <f>+H55*H56</f>
        <v>40530</v>
      </c>
      <c r="C62" s="7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73" t="str">
        <f t="shared" ref="A63:A69" si="0">+A46</f>
        <v>Placa HS</v>
      </c>
      <c r="B63" s="72">
        <f>+B46*H56</f>
        <v>1200</v>
      </c>
      <c r="C63" s="7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73" t="str">
        <f t="shared" si="0"/>
        <v>Tabla Suaje</v>
      </c>
      <c r="B64" s="72">
        <f>+B47*H56</f>
        <v>1350</v>
      </c>
      <c r="C64" s="7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tr">
        <f t="shared" si="0"/>
        <v>listón</v>
      </c>
      <c r="B65" s="72">
        <f>+C118</f>
        <v>7149.9999999999991</v>
      </c>
      <c r="C65" s="7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3" t="str">
        <f t="shared" si="0"/>
        <v>Ojillo</v>
      </c>
      <c r="B66" s="72">
        <f>+B49*H56</f>
        <v>1020</v>
      </c>
      <c r="C66" s="7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3" t="str">
        <f t="shared" si="0"/>
        <v>Caple Refuerzo</v>
      </c>
      <c r="B67" s="72">
        <f>+F91*2</f>
        <v>2621.3244444444445</v>
      </c>
      <c r="C67" s="71"/>
      <c r="F67" s="36" t="s">
        <v>55</v>
      </c>
      <c r="G67" s="57">
        <f>+B54</f>
        <v>61.367392592592594</v>
      </c>
      <c r="H67" s="74">
        <f>+G67*B42</f>
        <v>92051.088888888888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3" t="str">
        <f t="shared" si="0"/>
        <v>Empaque</v>
      </c>
      <c r="B68" s="72">
        <f>+B51*H56</f>
        <v>900</v>
      </c>
      <c r="C68" s="71"/>
      <c r="F68" s="36" t="s">
        <v>54</v>
      </c>
      <c r="G68" s="57">
        <f>+C71</f>
        <v>76.935242962962974</v>
      </c>
      <c r="H68" s="74">
        <f>+G68*B42</f>
        <v>115402.86444444447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3" t="str">
        <f t="shared" si="0"/>
        <v>Mensajeria</v>
      </c>
      <c r="B69" s="72">
        <f>+B52*H56</f>
        <v>900</v>
      </c>
      <c r="C69" s="71"/>
      <c r="F69" s="75" t="s">
        <v>53</v>
      </c>
      <c r="G69" s="67">
        <f>+G68-G67</f>
        <v>15.56785037037038</v>
      </c>
      <c r="H69" s="74">
        <f>+H68-H67</f>
        <v>23351.775555555578</v>
      </c>
      <c r="I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73"/>
      <c r="B70" s="72"/>
      <c r="C70" s="71"/>
      <c r="F70" s="93" t="s">
        <v>52</v>
      </c>
      <c r="G70" s="93"/>
      <c r="H70" s="70">
        <f>+(B71/100)*2.5</f>
        <v>2885.0716111111115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69" t="s">
        <v>51</v>
      </c>
      <c r="B71" s="68">
        <f>SUM(B60:B70)</f>
        <v>115402.86444444445</v>
      </c>
      <c r="C71" s="67">
        <f>+B71/B42</f>
        <v>76.935242962962974</v>
      </c>
      <c r="D71" s="94"/>
      <c r="E71" s="94"/>
      <c r="F71" s="6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4"/>
      <c r="E72" s="9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12" t="s">
        <v>50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2" t="s">
        <v>49</v>
      </c>
      <c r="B74" s="12" t="s">
        <v>15</v>
      </c>
      <c r="C74" s="64" t="s">
        <v>48</v>
      </c>
      <c r="D74" s="1" t="s">
        <v>47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65">
        <v>90</v>
      </c>
      <c r="B76" s="64" t="s">
        <v>46</v>
      </c>
      <c r="C76" s="39">
        <v>125</v>
      </c>
      <c r="D76" s="63">
        <f>+A76</f>
        <v>90</v>
      </c>
      <c r="E76" s="62" t="s">
        <v>46</v>
      </c>
      <c r="F76" s="62">
        <f>+C76</f>
        <v>125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60">
        <v>34</v>
      </c>
      <c r="B77" s="61" t="s">
        <v>46</v>
      </c>
      <c r="C77" s="60">
        <v>28</v>
      </c>
      <c r="D77" s="59">
        <f>+C77</f>
        <v>28</v>
      </c>
      <c r="E77" s="59" t="s">
        <v>46</v>
      </c>
      <c r="F77" s="59">
        <f>+A77</f>
        <v>34</v>
      </c>
      <c r="G77" s="44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6.5" thickBot="1" x14ac:dyDescent="0.35">
      <c r="A78" s="57">
        <f>+A76/A77</f>
        <v>2.6470588235294117</v>
      </c>
      <c r="B78" s="58"/>
      <c r="C78" s="57">
        <f>+C76/C77</f>
        <v>4.4642857142857144</v>
      </c>
      <c r="D78" s="57">
        <f>+D76/D77</f>
        <v>3.2142857142857144</v>
      </c>
      <c r="E78" s="58"/>
      <c r="F78" s="57">
        <f>+F76/F77</f>
        <v>3.6764705882352939</v>
      </c>
      <c r="G78" s="44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6.5" thickBot="1" x14ac:dyDescent="0.35">
      <c r="A79" s="56"/>
      <c r="B79" s="55">
        <v>8</v>
      </c>
      <c r="C79" s="54"/>
      <c r="D79" s="53"/>
      <c r="E79" s="52">
        <v>9</v>
      </c>
      <c r="F79" s="51" t="s">
        <v>45</v>
      </c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3">
      <c r="A80" s="44"/>
      <c r="E80" s="5"/>
      <c r="F80" s="44"/>
    </row>
    <row r="81" spans="1:18" x14ac:dyDescent="0.3">
      <c r="B81" s="5" t="s">
        <v>44</v>
      </c>
      <c r="C81" s="49">
        <f>+D81/1000</f>
        <v>14.11</v>
      </c>
      <c r="D81" s="50">
        <v>14110</v>
      </c>
      <c r="E81" s="1" t="s">
        <v>43</v>
      </c>
      <c r="F81" s="48">
        <v>0.5</v>
      </c>
    </row>
    <row r="82" spans="1:18" x14ac:dyDescent="0.3">
      <c r="A82" s="41"/>
      <c r="B82" s="47" t="s">
        <v>42</v>
      </c>
      <c r="C82" s="49">
        <f>+F81*C81</f>
        <v>7.0549999999999997</v>
      </c>
      <c r="F82" s="48"/>
      <c r="G82" s="44"/>
    </row>
    <row r="83" spans="1:18" x14ac:dyDescent="0.3">
      <c r="B83" s="47" t="s">
        <v>41</v>
      </c>
      <c r="C83" s="46">
        <f>+C81-C82</f>
        <v>7.0549999999999997</v>
      </c>
      <c r="G83" s="44"/>
    </row>
    <row r="84" spans="1:18" ht="15.75" x14ac:dyDescent="0.3">
      <c r="C84" s="32" t="s">
        <v>40</v>
      </c>
      <c r="D84"/>
      <c r="E84"/>
      <c r="F84"/>
      <c r="G84" s="44"/>
    </row>
    <row r="85" spans="1:18" ht="16.5" x14ac:dyDescent="0.3">
      <c r="B85" s="5" t="s">
        <v>39</v>
      </c>
      <c r="C85" s="45">
        <f>+C83</f>
        <v>7.0549999999999997</v>
      </c>
      <c r="D85"/>
      <c r="E85"/>
      <c r="F85"/>
      <c r="J85" s="31"/>
      <c r="K85" s="31"/>
      <c r="L85" s="31"/>
      <c r="M85" s="31"/>
      <c r="N85" s="31"/>
      <c r="O85" s="31"/>
      <c r="P85" s="31"/>
      <c r="Q85" s="31"/>
      <c r="R85" s="31"/>
    </row>
    <row r="86" spans="1:18" ht="16.5" x14ac:dyDescent="0.3">
      <c r="B86" s="5" t="s">
        <v>38</v>
      </c>
      <c r="C86" s="45">
        <f>+C85*1.1</f>
        <v>7.7605000000000004</v>
      </c>
      <c r="D86"/>
      <c r="E86"/>
      <c r="F86"/>
      <c r="J86" s="31"/>
      <c r="K86" s="31"/>
      <c r="L86" s="31"/>
      <c r="M86" s="31"/>
      <c r="N86" s="31"/>
      <c r="O86" s="31"/>
      <c r="P86" s="31"/>
      <c r="Q86" s="31"/>
      <c r="R86" s="31"/>
    </row>
    <row r="87" spans="1:18" ht="16.5" x14ac:dyDescent="0.3">
      <c r="A87" s="41"/>
      <c r="B87" s="32"/>
      <c r="C87" s="44"/>
      <c r="E87"/>
      <c r="F87"/>
      <c r="G87"/>
      <c r="J87" s="31"/>
      <c r="K87" s="31"/>
      <c r="L87" s="31"/>
      <c r="M87" s="31"/>
      <c r="N87" s="31"/>
      <c r="O87" s="31"/>
      <c r="P87" s="31"/>
      <c r="Q87" s="31"/>
      <c r="R87" s="31"/>
    </row>
    <row r="88" spans="1:18" ht="16.5" x14ac:dyDescent="0.3">
      <c r="A88" s="33" t="s">
        <v>37</v>
      </c>
      <c r="C88" s="43">
        <v>9</v>
      </c>
      <c r="D88" s="42" t="s">
        <v>36</v>
      </c>
      <c r="E88"/>
      <c r="F88"/>
      <c r="G88"/>
      <c r="J88" s="31"/>
      <c r="K88" s="31"/>
      <c r="L88" s="31"/>
      <c r="M88" s="31"/>
      <c r="N88" s="31"/>
      <c r="O88" s="31"/>
      <c r="P88" s="31"/>
      <c r="Q88" s="31"/>
      <c r="R88" s="31"/>
    </row>
    <row r="89" spans="1:18" ht="16.5" x14ac:dyDescent="0.3">
      <c r="A89" s="33"/>
      <c r="C89" s="32"/>
      <c r="D89" s="1" t="s">
        <v>35</v>
      </c>
      <c r="E89" s="41"/>
      <c r="F89" s="41"/>
      <c r="J89" s="31"/>
      <c r="K89" s="31"/>
      <c r="L89" s="31"/>
      <c r="M89" s="31"/>
      <c r="N89" s="31"/>
      <c r="O89" s="31"/>
      <c r="P89" s="31"/>
      <c r="Q89" s="31"/>
      <c r="R89" s="31"/>
    </row>
    <row r="90" spans="1:18" ht="16.5" x14ac:dyDescent="0.3">
      <c r="A90" s="33" t="s">
        <v>34</v>
      </c>
      <c r="B90" s="12"/>
      <c r="C90" s="40">
        <f>+B42</f>
        <v>1500</v>
      </c>
      <c r="D90" s="39">
        <v>20</v>
      </c>
      <c r="E90" s="38" t="s">
        <v>33</v>
      </c>
      <c r="F90" s="37">
        <f>+C92*C85</f>
        <v>1191.5111111111109</v>
      </c>
      <c r="J90" s="31"/>
      <c r="K90" s="31"/>
      <c r="L90" s="31"/>
      <c r="M90" s="31"/>
      <c r="N90" s="31"/>
      <c r="O90" s="31"/>
      <c r="P90" s="31"/>
      <c r="Q90" s="31"/>
      <c r="R90" s="31"/>
    </row>
    <row r="91" spans="1:18" ht="16.5" x14ac:dyDescent="0.3">
      <c r="A91" s="33" t="s">
        <v>32</v>
      </c>
      <c r="C91" s="34">
        <f>+C90+D90</f>
        <v>1520</v>
      </c>
      <c r="E91" s="36" t="s">
        <v>31</v>
      </c>
      <c r="F91" s="35">
        <f>+C92*C86</f>
        <v>1310.6622222222222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t="16.5" x14ac:dyDescent="0.3">
      <c r="A92" s="33" t="s">
        <v>30</v>
      </c>
      <c r="C92" s="34">
        <f>+C91/C88</f>
        <v>168.88888888888889</v>
      </c>
      <c r="F92"/>
      <c r="G92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16.5" x14ac:dyDescent="0.3">
      <c r="A93" s="33"/>
      <c r="C93" s="32"/>
      <c r="F93"/>
      <c r="G93"/>
      <c r="J93" s="31"/>
      <c r="K93" s="31"/>
      <c r="L93" s="31"/>
      <c r="M93" s="31"/>
      <c r="N93" s="31"/>
      <c r="O93" s="31"/>
      <c r="P93" s="31"/>
      <c r="Q93" s="31"/>
      <c r="R93" s="31"/>
    </row>
    <row r="94" spans="1:18" ht="15" thickBot="1" x14ac:dyDescent="0.35">
      <c r="A94" s="12" t="s">
        <v>29</v>
      </c>
    </row>
    <row r="95" spans="1:18" x14ac:dyDescent="0.3">
      <c r="A95" s="30" t="s">
        <v>28</v>
      </c>
      <c r="B95" s="29"/>
      <c r="C95" s="29"/>
      <c r="D95" s="29"/>
      <c r="E95" s="29"/>
      <c r="F95" s="29"/>
      <c r="G95" s="28"/>
    </row>
    <row r="96" spans="1:18" x14ac:dyDescent="0.3">
      <c r="A96" s="25">
        <f>+F15</f>
        <v>50</v>
      </c>
      <c r="B96" s="26">
        <f>+H15</f>
        <v>44</v>
      </c>
      <c r="C96" s="2" t="s">
        <v>26</v>
      </c>
      <c r="D96" s="26" t="s">
        <v>25</v>
      </c>
      <c r="E96" s="2" t="s">
        <v>24</v>
      </c>
      <c r="F96" s="19" t="s">
        <v>27</v>
      </c>
      <c r="G96" s="18"/>
    </row>
    <row r="97" spans="1:10" x14ac:dyDescent="0.3">
      <c r="A97" s="25">
        <f>0.58*0.47*C37</f>
        <v>926.8399999999998</v>
      </c>
      <c r="B97" s="20">
        <f>4*3</f>
        <v>12</v>
      </c>
      <c r="C97" s="20">
        <f>+A97*B97</f>
        <v>11122.079999999998</v>
      </c>
      <c r="D97" s="20">
        <v>0</v>
      </c>
      <c r="E97" s="24">
        <f>+C97+D97</f>
        <v>11122.079999999998</v>
      </c>
      <c r="F97" s="23" t="s">
        <v>22</v>
      </c>
      <c r="G97" s="22">
        <v>550</v>
      </c>
    </row>
    <row r="98" spans="1:10" x14ac:dyDescent="0.3">
      <c r="A98" s="21"/>
      <c r="B98" s="20"/>
      <c r="C98" s="20"/>
      <c r="D98" s="20"/>
      <c r="E98" s="20"/>
      <c r="G98" s="22"/>
      <c r="J98" s="27"/>
    </row>
    <row r="99" spans="1:10" x14ac:dyDescent="0.3">
      <c r="A99" s="25">
        <f>+A96</f>
        <v>50</v>
      </c>
      <c r="B99" s="26">
        <f>+B96</f>
        <v>44</v>
      </c>
      <c r="C99" s="2" t="s">
        <v>26</v>
      </c>
      <c r="D99" s="26" t="s">
        <v>25</v>
      </c>
      <c r="E99" s="2" t="s">
        <v>24</v>
      </c>
      <c r="F99" s="19" t="s">
        <v>23</v>
      </c>
      <c r="G99" s="18"/>
    </row>
    <row r="100" spans="1:10" x14ac:dyDescent="0.3">
      <c r="A100" s="25">
        <f>0.463*0.503*C78</f>
        <v>1.0396830357142859</v>
      </c>
      <c r="B100" s="20">
        <f>4.1*2</f>
        <v>8.1999999999999993</v>
      </c>
      <c r="C100" s="20">
        <f>+A100*B100</f>
        <v>8.5254008928571441</v>
      </c>
      <c r="D100" s="20">
        <v>0</v>
      </c>
      <c r="E100" s="24">
        <f>+C100+D100</f>
        <v>8.5254008928571441</v>
      </c>
      <c r="F100" s="23" t="s">
        <v>22</v>
      </c>
      <c r="G100" s="22">
        <v>550</v>
      </c>
    </row>
    <row r="101" spans="1:10" x14ac:dyDescent="0.3">
      <c r="A101" s="21"/>
      <c r="B101" s="2"/>
      <c r="C101" s="20"/>
      <c r="D101" s="20"/>
      <c r="E101" s="20"/>
      <c r="F101" s="19"/>
      <c r="G101" s="18"/>
    </row>
    <row r="102" spans="1:10" ht="15" thickBot="1" x14ac:dyDescent="0.35">
      <c r="A102" s="17"/>
      <c r="B102" s="16"/>
      <c r="C102" s="16"/>
      <c r="D102" s="16"/>
      <c r="E102" s="16"/>
      <c r="F102" s="16"/>
      <c r="G102" s="15"/>
    </row>
    <row r="104" spans="1:10" ht="15.75" x14ac:dyDescent="0.3">
      <c r="A104" s="12" t="s">
        <v>21</v>
      </c>
      <c r="G104"/>
    </row>
    <row r="105" spans="1:10" ht="15.75" x14ac:dyDescent="0.3">
      <c r="B105" s="14" t="s">
        <v>20</v>
      </c>
      <c r="C105" s="95" t="s">
        <v>19</v>
      </c>
      <c r="D105" s="96"/>
      <c r="G105"/>
    </row>
    <row r="106" spans="1:10" ht="15.75" x14ac:dyDescent="0.3">
      <c r="B106" s="5" t="s">
        <v>18</v>
      </c>
      <c r="C106" s="13" t="s">
        <v>17</v>
      </c>
      <c r="D106" s="6"/>
      <c r="F106" s="12" t="s">
        <v>16</v>
      </c>
      <c r="G106"/>
    </row>
    <row r="107" spans="1:10" x14ac:dyDescent="0.3">
      <c r="B107" s="5" t="s">
        <v>15</v>
      </c>
      <c r="C107" s="11" t="s">
        <v>14</v>
      </c>
      <c r="D107" s="6"/>
      <c r="F107" s="1" t="s">
        <v>132</v>
      </c>
    </row>
    <row r="108" spans="1:10" x14ac:dyDescent="0.3">
      <c r="B108" s="5" t="s">
        <v>13</v>
      </c>
      <c r="C108" s="11">
        <v>50</v>
      </c>
      <c r="D108" s="6" t="s">
        <v>12</v>
      </c>
      <c r="F108" s="1" t="s">
        <v>133</v>
      </c>
    </row>
    <row r="109" spans="1:10" ht="15.75" x14ac:dyDescent="0.3">
      <c r="B109" s="5" t="s">
        <v>11</v>
      </c>
      <c r="C109" s="11">
        <f>45*100</f>
        <v>4500</v>
      </c>
      <c r="D109" s="6" t="s">
        <v>131</v>
      </c>
      <c r="G109"/>
    </row>
    <row r="110" spans="1:10" ht="15.75" x14ac:dyDescent="0.3">
      <c r="B110" s="5" t="s">
        <v>10</v>
      </c>
      <c r="C110" s="11">
        <f>+D110/C109</f>
        <v>36.666666666666664</v>
      </c>
      <c r="D110" s="10">
        <f>+(((B42*2)*C108)*1.1)</f>
        <v>165000</v>
      </c>
      <c r="G110"/>
    </row>
    <row r="111" spans="1:10" ht="15.75" x14ac:dyDescent="0.3">
      <c r="B111" s="5" t="s">
        <v>9</v>
      </c>
      <c r="C111" s="7"/>
      <c r="D111" s="6"/>
      <c r="G111"/>
    </row>
    <row r="112" spans="1:10" ht="15.75" x14ac:dyDescent="0.3">
      <c r="B112" s="5" t="s">
        <v>8</v>
      </c>
      <c r="C112" s="7">
        <f>65*2</f>
        <v>130</v>
      </c>
      <c r="D112" s="9" t="s">
        <v>7</v>
      </c>
      <c r="E112" s="8">
        <f>2.8*1.3</f>
        <v>3.6399999999999997</v>
      </c>
      <c r="G112"/>
    </row>
    <row r="113" spans="2:7" ht="15.75" x14ac:dyDescent="0.3">
      <c r="B113" s="5" t="s">
        <v>6</v>
      </c>
      <c r="C113" s="7">
        <f>+C112*C110</f>
        <v>4766.6666666666661</v>
      </c>
      <c r="D113" s="6"/>
      <c r="G113"/>
    </row>
    <row r="114" spans="2:7" ht="15.75" x14ac:dyDescent="0.3">
      <c r="B114" s="5" t="s">
        <v>5</v>
      </c>
      <c r="C114" s="7">
        <v>0</v>
      </c>
      <c r="D114" s="6"/>
      <c r="G114"/>
    </row>
    <row r="115" spans="2:7" ht="15.75" x14ac:dyDescent="0.3">
      <c r="B115" s="5" t="s">
        <v>4</v>
      </c>
      <c r="C115" s="7">
        <v>0</v>
      </c>
      <c r="D115" s="6"/>
      <c r="G115"/>
    </row>
    <row r="116" spans="2:7" ht="15.75" x14ac:dyDescent="0.3">
      <c r="B116" s="1" t="s">
        <v>3</v>
      </c>
      <c r="C116" s="7">
        <v>0</v>
      </c>
      <c r="D116" s="6"/>
      <c r="G116"/>
    </row>
    <row r="117" spans="2:7" ht="15.75" x14ac:dyDescent="0.3">
      <c r="B117" s="5" t="s">
        <v>2</v>
      </c>
      <c r="C117" s="4">
        <f>+C113</f>
        <v>4766.6666666666661</v>
      </c>
      <c r="D117" s="3">
        <f>+C113/B42</f>
        <v>3.1777777777777776</v>
      </c>
      <c r="E117" s="1" t="s">
        <v>0</v>
      </c>
      <c r="G117"/>
    </row>
    <row r="118" spans="2:7" x14ac:dyDescent="0.3">
      <c r="B118" s="5" t="s">
        <v>1</v>
      </c>
      <c r="C118" s="4">
        <f>+C117*H56</f>
        <v>7149.9999999999991</v>
      </c>
      <c r="D118" s="3">
        <f>+D117*H56</f>
        <v>4.7666666666666666</v>
      </c>
      <c r="E118" s="1" t="s">
        <v>0</v>
      </c>
      <c r="G118" s="2"/>
    </row>
  </sheetData>
  <mergeCells count="4">
    <mergeCell ref="F70:G70"/>
    <mergeCell ref="D71:E71"/>
    <mergeCell ref="D72:E72"/>
    <mergeCell ref="C105:D105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&amp;R&amp;A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8"/>
  <sheetViews>
    <sheetView zoomScale="90" zoomScaleNormal="90" workbookViewId="0">
      <selection activeCell="C18" sqref="C1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710937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41"/>
      <c r="U3" s="41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12"/>
      <c r="J5"/>
      <c r="K5"/>
      <c r="L5"/>
      <c r="M5"/>
      <c r="N5"/>
      <c r="O5"/>
      <c r="P5"/>
      <c r="Q5"/>
      <c r="R5"/>
      <c r="S5"/>
    </row>
    <row r="6" spans="1:21" ht="18.75" x14ac:dyDescent="0.3">
      <c r="A6" s="91" t="s">
        <v>118</v>
      </c>
      <c r="E6" s="12" t="s">
        <v>117</v>
      </c>
      <c r="F6" s="1" t="s">
        <v>116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s="12" customFormat="1" ht="15.75" x14ac:dyDescent="0.3">
      <c r="A8" s="12" t="s">
        <v>115</v>
      </c>
      <c r="C8" s="12" t="s">
        <v>119</v>
      </c>
      <c r="H8" s="12" t="s">
        <v>114</v>
      </c>
      <c r="J8"/>
      <c r="K8"/>
      <c r="L8"/>
      <c r="M8"/>
      <c r="N8"/>
      <c r="O8"/>
      <c r="P8"/>
      <c r="Q8"/>
      <c r="R8"/>
      <c r="S8"/>
      <c r="T8" s="1"/>
      <c r="U8" s="1"/>
    </row>
    <row r="9" spans="1:21" ht="15.75" x14ac:dyDescent="0.3">
      <c r="J9"/>
      <c r="K9"/>
      <c r="L9"/>
      <c r="M9"/>
      <c r="N9"/>
      <c r="O9"/>
      <c r="P9"/>
      <c r="Q9"/>
      <c r="R9"/>
      <c r="S9"/>
    </row>
    <row r="10" spans="1:21" ht="16.5" thickBot="1" x14ac:dyDescent="0.35">
      <c r="A10" s="12" t="s">
        <v>113</v>
      </c>
      <c r="C10" s="1" t="s">
        <v>112</v>
      </c>
      <c r="F10" s="12" t="s">
        <v>111</v>
      </c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12"/>
      <c r="F11" s="30"/>
      <c r="G11" s="29"/>
      <c r="H11" s="28"/>
      <c r="J11"/>
      <c r="K11"/>
      <c r="L11"/>
      <c r="M11"/>
      <c r="N11"/>
      <c r="O11"/>
      <c r="P11"/>
      <c r="Q11"/>
      <c r="R11"/>
    </row>
    <row r="12" spans="1:21" ht="15.75" x14ac:dyDescent="0.3">
      <c r="A12" s="12" t="s">
        <v>110</v>
      </c>
      <c r="C12" s="1" t="s">
        <v>120</v>
      </c>
      <c r="F12" s="21"/>
      <c r="G12" s="2"/>
      <c r="H12" s="18"/>
      <c r="J12"/>
      <c r="K12"/>
      <c r="L12"/>
      <c r="M12"/>
      <c r="N12"/>
      <c r="O12"/>
      <c r="P12"/>
      <c r="Q12"/>
      <c r="R12"/>
    </row>
    <row r="13" spans="1:21" ht="15.75" x14ac:dyDescent="0.3">
      <c r="A13" s="12"/>
      <c r="F13" s="21"/>
      <c r="G13" s="2"/>
      <c r="H13" s="18"/>
      <c r="J13"/>
      <c r="K13"/>
      <c r="L13"/>
      <c r="M13"/>
      <c r="N13"/>
      <c r="O13"/>
      <c r="P13"/>
      <c r="Q13"/>
      <c r="R13"/>
    </row>
    <row r="14" spans="1:21" ht="15.75" x14ac:dyDescent="0.3">
      <c r="A14" s="12" t="s">
        <v>109</v>
      </c>
      <c r="C14" s="90" t="s">
        <v>135</v>
      </c>
      <c r="D14" s="86"/>
      <c r="E14" s="86"/>
      <c r="F14" s="89" t="s">
        <v>108</v>
      </c>
      <c r="G14" s="2"/>
      <c r="H14" s="18"/>
      <c r="J14"/>
      <c r="K14"/>
      <c r="L14"/>
      <c r="M14"/>
      <c r="N14"/>
      <c r="O14"/>
      <c r="P14"/>
      <c r="Q14"/>
      <c r="R14"/>
    </row>
    <row r="15" spans="1:21" ht="15.75" x14ac:dyDescent="0.3">
      <c r="C15" s="87" t="s">
        <v>121</v>
      </c>
      <c r="D15" s="87"/>
      <c r="E15" s="86"/>
      <c r="F15" s="25">
        <f>2+F18+2</f>
        <v>50</v>
      </c>
      <c r="G15" s="26" t="s">
        <v>106</v>
      </c>
      <c r="H15" s="88">
        <f>2+H18+2</f>
        <v>44</v>
      </c>
      <c r="J15"/>
      <c r="K15"/>
      <c r="L15"/>
      <c r="M15"/>
      <c r="N15"/>
      <c r="O15"/>
      <c r="P15"/>
      <c r="Q15"/>
      <c r="R15"/>
    </row>
    <row r="16" spans="1:21" ht="15.75" x14ac:dyDescent="0.3">
      <c r="C16" s="87" t="s">
        <v>122</v>
      </c>
      <c r="D16" s="86"/>
      <c r="E16" s="86"/>
      <c r="F16" s="89">
        <v>0.5</v>
      </c>
      <c r="G16" s="19" t="s">
        <v>107</v>
      </c>
      <c r="H16" s="18"/>
      <c r="J16"/>
      <c r="K16"/>
      <c r="L16"/>
      <c r="M16"/>
      <c r="N16"/>
      <c r="O16"/>
      <c r="P16"/>
      <c r="Q16"/>
      <c r="R16"/>
    </row>
    <row r="17" spans="1:18" ht="15.75" x14ac:dyDescent="0.3">
      <c r="C17" s="87" t="s">
        <v>123</v>
      </c>
      <c r="D17" s="86"/>
      <c r="E17" s="86"/>
      <c r="F17" s="21"/>
      <c r="G17" s="2"/>
      <c r="H17" s="18"/>
      <c r="J17"/>
      <c r="K17"/>
      <c r="L17"/>
      <c r="M17"/>
      <c r="N17"/>
      <c r="O17"/>
      <c r="P17"/>
      <c r="Q17"/>
      <c r="R17"/>
    </row>
    <row r="18" spans="1:18" ht="15.75" x14ac:dyDescent="0.3">
      <c r="C18" s="87" t="s">
        <v>136</v>
      </c>
      <c r="D18" s="86"/>
      <c r="E18" s="86"/>
      <c r="F18" s="25">
        <v>46</v>
      </c>
      <c r="G18" s="26" t="s">
        <v>106</v>
      </c>
      <c r="H18" s="88">
        <v>40</v>
      </c>
      <c r="J18"/>
      <c r="K18"/>
      <c r="L18"/>
      <c r="M18"/>
      <c r="N18"/>
      <c r="O18"/>
      <c r="P18"/>
      <c r="Q18"/>
      <c r="R18"/>
    </row>
    <row r="19" spans="1:18" ht="16.5" thickBot="1" x14ac:dyDescent="0.35">
      <c r="C19" s="87" t="s">
        <v>105</v>
      </c>
      <c r="D19" s="86"/>
      <c r="E19" s="86"/>
      <c r="F19" s="17"/>
      <c r="G19" s="16"/>
      <c r="H19" s="15"/>
      <c r="J19"/>
      <c r="K19"/>
      <c r="L19"/>
      <c r="M19"/>
      <c r="N19"/>
      <c r="O19"/>
      <c r="P19"/>
    </row>
    <row r="20" spans="1:18" ht="15.75" x14ac:dyDescent="0.3">
      <c r="A20" s="33" t="s">
        <v>104</v>
      </c>
      <c r="C20" s="32" t="s">
        <v>124</v>
      </c>
      <c r="D20" s="12" t="s">
        <v>15</v>
      </c>
      <c r="E20" s="64" t="s">
        <v>125</v>
      </c>
      <c r="F20" s="1" t="s">
        <v>126</v>
      </c>
      <c r="J20"/>
      <c r="K20"/>
      <c r="L20"/>
      <c r="M20"/>
      <c r="N20"/>
      <c r="O20"/>
      <c r="P20"/>
    </row>
    <row r="22" spans="1:18" x14ac:dyDescent="0.3">
      <c r="A22" s="33" t="s">
        <v>103</v>
      </c>
      <c r="C22" s="65">
        <v>70</v>
      </c>
      <c r="D22" s="64" t="s">
        <v>46</v>
      </c>
      <c r="E22" s="39">
        <v>102</v>
      </c>
      <c r="F22" s="63">
        <f>+C22</f>
        <v>70</v>
      </c>
      <c r="G22" s="62" t="s">
        <v>46</v>
      </c>
      <c r="H22" s="62">
        <f>+E22</f>
        <v>102</v>
      </c>
    </row>
    <row r="23" spans="1:18" x14ac:dyDescent="0.3">
      <c r="A23" s="33" t="s">
        <v>102</v>
      </c>
      <c r="B23" s="41"/>
      <c r="C23" s="60">
        <f>+F15</f>
        <v>50</v>
      </c>
      <c r="D23" s="61" t="s">
        <v>46</v>
      </c>
      <c r="E23" s="60">
        <f>+H15</f>
        <v>44</v>
      </c>
      <c r="F23" s="59">
        <f>+E23</f>
        <v>44</v>
      </c>
      <c r="G23" s="59" t="s">
        <v>46</v>
      </c>
      <c r="H23" s="59">
        <f>+C23</f>
        <v>50</v>
      </c>
      <c r="I23" s="44"/>
    </row>
    <row r="24" spans="1:18" ht="15" thickBot="1" x14ac:dyDescent="0.35">
      <c r="A24" s="41" t="s">
        <v>101</v>
      </c>
      <c r="B24" s="85"/>
      <c r="C24" s="57">
        <f>+C22/C23</f>
        <v>1.4</v>
      </c>
      <c r="D24" s="58"/>
      <c r="E24" s="57">
        <f>+E22/E23</f>
        <v>2.3181818181818183</v>
      </c>
      <c r="F24" s="57">
        <f>+F22/F23</f>
        <v>1.5909090909090908</v>
      </c>
      <c r="G24" s="58"/>
      <c r="H24" s="57">
        <f>+H22/H23</f>
        <v>2.04</v>
      </c>
      <c r="I24" s="44"/>
    </row>
    <row r="25" spans="1:18" ht="15" thickBot="1" x14ac:dyDescent="0.35">
      <c r="A25" s="41" t="s">
        <v>100</v>
      </c>
      <c r="B25" s="34"/>
      <c r="C25" s="56"/>
      <c r="D25" s="55">
        <v>2</v>
      </c>
      <c r="E25" s="54"/>
      <c r="F25" s="53"/>
      <c r="G25" s="52">
        <v>2</v>
      </c>
      <c r="H25" s="51" t="s">
        <v>45</v>
      </c>
    </row>
    <row r="26" spans="1:18" x14ac:dyDescent="0.3">
      <c r="A26" s="41"/>
      <c r="B26" s="32"/>
      <c r="C26" s="44"/>
      <c r="G26" s="5"/>
      <c r="H26" s="44"/>
    </row>
    <row r="27" spans="1:18" x14ac:dyDescent="0.3">
      <c r="A27" s="63" t="s">
        <v>99</v>
      </c>
      <c r="B27" s="63" t="s">
        <v>127</v>
      </c>
      <c r="D27" s="5" t="s">
        <v>44</v>
      </c>
      <c r="E27" s="49">
        <f>+F27/1000</f>
        <v>63.884</v>
      </c>
      <c r="F27" s="84">
        <v>63884</v>
      </c>
      <c r="G27" s="1" t="s">
        <v>43</v>
      </c>
      <c r="H27" s="48">
        <v>0.5</v>
      </c>
    </row>
    <row r="28" spans="1:18" ht="15.75" x14ac:dyDescent="0.3">
      <c r="A28" s="41"/>
      <c r="B28" s="41"/>
      <c r="C28" s="41"/>
      <c r="D28" s="47" t="s">
        <v>42</v>
      </c>
      <c r="E28" s="49">
        <f>+H27*E27</f>
        <v>31.942</v>
      </c>
      <c r="H28" s="48"/>
      <c r="I28" s="44"/>
      <c r="Q28"/>
      <c r="R28"/>
    </row>
    <row r="29" spans="1:18" ht="15.75" x14ac:dyDescent="0.3">
      <c r="D29" s="47" t="s">
        <v>41</v>
      </c>
      <c r="E29" s="46">
        <f>+E27-E28</f>
        <v>31.942</v>
      </c>
      <c r="I29" s="44"/>
      <c r="Q29"/>
      <c r="R29"/>
    </row>
    <row r="30" spans="1:18" ht="15.75" x14ac:dyDescent="0.3">
      <c r="E30" s="32" t="s">
        <v>40</v>
      </c>
      <c r="F30" s="32" t="s">
        <v>98</v>
      </c>
      <c r="G30" s="32" t="s">
        <v>98</v>
      </c>
      <c r="H30" s="32" t="s">
        <v>98</v>
      </c>
      <c r="I30" s="44"/>
      <c r="Q30"/>
      <c r="R30"/>
    </row>
    <row r="31" spans="1:18" ht="15.75" x14ac:dyDescent="0.3">
      <c r="D31" s="5" t="s">
        <v>39</v>
      </c>
      <c r="E31" s="45">
        <f>+E29</f>
        <v>31.942</v>
      </c>
      <c r="F31" s="45">
        <v>0</v>
      </c>
      <c r="G31" s="45">
        <v>0</v>
      </c>
      <c r="H31" s="45">
        <v>0</v>
      </c>
      <c r="Q31"/>
      <c r="R31"/>
    </row>
    <row r="32" spans="1:18" ht="15.75" x14ac:dyDescent="0.3">
      <c r="D32" s="5" t="s">
        <v>38</v>
      </c>
      <c r="E32" s="45">
        <f>+E31*1.1</f>
        <v>35.136200000000002</v>
      </c>
      <c r="F32" s="45">
        <v>0</v>
      </c>
      <c r="G32" s="45">
        <v>0</v>
      </c>
      <c r="H32" s="45">
        <v>0</v>
      </c>
      <c r="Q32"/>
      <c r="R32"/>
    </row>
    <row r="33" spans="1:22" ht="16.5" thickBot="1" x14ac:dyDescent="0.35">
      <c r="A33" s="41"/>
      <c r="G33" s="5"/>
      <c r="Q33"/>
      <c r="R33"/>
    </row>
    <row r="34" spans="1:22" ht="15.75" x14ac:dyDescent="0.3">
      <c r="A34" s="33" t="s">
        <v>37</v>
      </c>
      <c r="C34" s="43">
        <v>2</v>
      </c>
      <c r="D34" s="42" t="s">
        <v>36</v>
      </c>
      <c r="E34" s="30" t="s">
        <v>97</v>
      </c>
      <c r="F34" s="29" t="s">
        <v>96</v>
      </c>
      <c r="G34" s="29"/>
      <c r="H34" s="28"/>
      <c r="Q34"/>
      <c r="R34"/>
    </row>
    <row r="35" spans="1:22" ht="16.5" thickBot="1" x14ac:dyDescent="0.35">
      <c r="A35" s="33"/>
      <c r="C35" s="32"/>
      <c r="D35" s="1" t="s">
        <v>35</v>
      </c>
      <c r="E35" s="17"/>
      <c r="F35" s="16" t="s">
        <v>95</v>
      </c>
      <c r="G35" s="16"/>
      <c r="H35" s="15"/>
      <c r="Q35"/>
      <c r="R35"/>
    </row>
    <row r="36" spans="1:22" ht="15.75" x14ac:dyDescent="0.3">
      <c r="A36" s="33" t="s">
        <v>34</v>
      </c>
      <c r="B36" s="12"/>
      <c r="C36" s="40">
        <f>+B42/F16</f>
        <v>4000</v>
      </c>
      <c r="D36" s="39">
        <v>400</v>
      </c>
      <c r="F36" s="47" t="s">
        <v>94</v>
      </c>
      <c r="G36" s="65">
        <v>1</v>
      </c>
      <c r="H36" s="41"/>
      <c r="Q36"/>
      <c r="R36"/>
    </row>
    <row r="37" spans="1:22" ht="15.75" x14ac:dyDescent="0.3">
      <c r="A37" s="33" t="s">
        <v>32</v>
      </c>
      <c r="C37" s="34">
        <f>+C36+D36</f>
        <v>4400</v>
      </c>
      <c r="F37" s="47" t="s">
        <v>93</v>
      </c>
      <c r="G37" s="65">
        <v>1</v>
      </c>
      <c r="H37" s="41"/>
      <c r="Q37"/>
      <c r="R37"/>
    </row>
    <row r="38" spans="1:22" ht="15.75" x14ac:dyDescent="0.3">
      <c r="A38" s="33" t="s">
        <v>30</v>
      </c>
      <c r="C38" s="34">
        <f>+C37/C34</f>
        <v>2200</v>
      </c>
      <c r="F38" s="5" t="s">
        <v>92</v>
      </c>
      <c r="G38" s="65">
        <f>+C36/1000</f>
        <v>4</v>
      </c>
      <c r="H38" s="41"/>
      <c r="Q38"/>
      <c r="R38"/>
    </row>
    <row r="39" spans="1:22" ht="15.75" x14ac:dyDescent="0.3">
      <c r="A39" s="33"/>
      <c r="C39" s="32"/>
      <c r="F39" s="47" t="s">
        <v>91</v>
      </c>
      <c r="G39" s="83">
        <f>+C37*F16</f>
        <v>2200</v>
      </c>
      <c r="H39" s="41"/>
      <c r="Q39"/>
      <c r="R39"/>
    </row>
    <row r="40" spans="1:22" ht="15.75" x14ac:dyDescent="0.3">
      <c r="A40" s="33" t="s">
        <v>90</v>
      </c>
      <c r="C40" s="63">
        <f>+C38*C34</f>
        <v>4400</v>
      </c>
      <c r="F40" s="47"/>
      <c r="G40" s="44"/>
      <c r="H40" s="41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1"/>
      <c r="B41" s="41"/>
      <c r="C41" s="41"/>
      <c r="D41" s="41"/>
      <c r="E41" s="41"/>
      <c r="H41" s="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33" t="s">
        <v>89</v>
      </c>
      <c r="B42" s="32">
        <v>2000</v>
      </c>
      <c r="C42" s="82"/>
      <c r="D42" s="63" t="s">
        <v>88</v>
      </c>
      <c r="E42" s="63" t="s">
        <v>87</v>
      </c>
      <c r="F42" s="63" t="s">
        <v>86</v>
      </c>
      <c r="G42" s="63" t="s">
        <v>85</v>
      </c>
      <c r="H42" s="63" t="s">
        <v>84</v>
      </c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69" t="s">
        <v>83</v>
      </c>
      <c r="B43" s="73"/>
      <c r="C43" s="41"/>
      <c r="D43" s="32">
        <v>2</v>
      </c>
      <c r="E43" s="32">
        <v>1</v>
      </c>
      <c r="F43" s="32" t="s">
        <v>82</v>
      </c>
      <c r="G43" s="44">
        <f>185+145</f>
        <v>330</v>
      </c>
      <c r="H43" s="44">
        <f>+(D43*E43)*G43</f>
        <v>660</v>
      </c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73" t="s">
        <v>57</v>
      </c>
      <c r="B44" s="72">
        <f>+E31*C38</f>
        <v>70272.399999999994</v>
      </c>
      <c r="C44" s="41"/>
      <c r="D44" s="32">
        <v>2</v>
      </c>
      <c r="E44" s="32">
        <f>+B42/100</f>
        <v>20</v>
      </c>
      <c r="F44" s="32" t="s">
        <v>128</v>
      </c>
      <c r="G44" s="44">
        <v>200</v>
      </c>
      <c r="H44" s="44">
        <f>+G44*E44*D44</f>
        <v>8000</v>
      </c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73" t="s">
        <v>56</v>
      </c>
      <c r="B45" s="72">
        <f>+H55</f>
        <v>35705</v>
      </c>
      <c r="C45" s="41"/>
      <c r="D45" s="32">
        <v>2</v>
      </c>
      <c r="E45" s="32">
        <f>+E44</f>
        <v>20</v>
      </c>
      <c r="F45" s="32" t="s">
        <v>129</v>
      </c>
      <c r="G45" s="44">
        <v>200</v>
      </c>
      <c r="H45" s="44">
        <f>+G45*E45*D45</f>
        <v>8000</v>
      </c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6.5" x14ac:dyDescent="0.3">
      <c r="A46" s="73" t="s">
        <v>81</v>
      </c>
      <c r="B46" s="72">
        <v>800</v>
      </c>
      <c r="C46" s="41"/>
      <c r="D46" s="32">
        <v>0</v>
      </c>
      <c r="E46" s="32">
        <v>0</v>
      </c>
      <c r="F46" s="32" t="s">
        <v>80</v>
      </c>
      <c r="G46" s="44">
        <f>145+145</f>
        <v>290</v>
      </c>
      <c r="H46" s="44">
        <f>+G46*E46*D46</f>
        <v>0</v>
      </c>
      <c r="I46" s="31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73" t="s">
        <v>79</v>
      </c>
      <c r="B47" s="72">
        <v>900</v>
      </c>
      <c r="C47" s="41"/>
      <c r="D47" s="32">
        <v>1</v>
      </c>
      <c r="E47" s="32">
        <v>1</v>
      </c>
      <c r="F47" s="32" t="s">
        <v>78</v>
      </c>
      <c r="G47" s="44">
        <v>1520</v>
      </c>
      <c r="H47" s="44">
        <f>+G47*E47*D47</f>
        <v>1520</v>
      </c>
      <c r="I47" s="44">
        <f>+B71/100</f>
        <v>1500.9907555555558</v>
      </c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81" t="s">
        <v>77</v>
      </c>
      <c r="B48" s="72">
        <f>+C117</f>
        <v>6355.5555555555557</v>
      </c>
      <c r="C48" s="41"/>
      <c r="D48" s="32">
        <v>0</v>
      </c>
      <c r="E48" s="32">
        <v>0</v>
      </c>
      <c r="F48" s="32" t="s">
        <v>76</v>
      </c>
      <c r="G48" s="44">
        <v>4</v>
      </c>
      <c r="H48" s="44">
        <f>+G48*E48*D48</f>
        <v>0</v>
      </c>
      <c r="I48" s="44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81" t="s">
        <v>75</v>
      </c>
      <c r="B49" s="72">
        <f>85*10</f>
        <v>850</v>
      </c>
      <c r="C49" s="41">
        <f>+B42*4</f>
        <v>8000</v>
      </c>
      <c r="D49" s="32">
        <v>1</v>
      </c>
      <c r="E49" s="32">
        <v>1</v>
      </c>
      <c r="F49" s="32" t="s">
        <v>74</v>
      </c>
      <c r="G49" s="44">
        <v>145</v>
      </c>
      <c r="H49" s="44">
        <f>+(D49*E49)*G49</f>
        <v>145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81" t="s">
        <v>73</v>
      </c>
      <c r="B50" s="72">
        <f>+F90*2</f>
        <v>3166.911111111111</v>
      </c>
      <c r="D50" s="32">
        <v>1</v>
      </c>
      <c r="E50" s="32">
        <v>4</v>
      </c>
      <c r="F50" s="32" t="s">
        <v>72</v>
      </c>
      <c r="G50" s="44">
        <v>145</v>
      </c>
      <c r="H50" s="44">
        <f>+(D50*E50)*G50</f>
        <v>580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81" t="s">
        <v>71</v>
      </c>
      <c r="B51" s="72">
        <v>800</v>
      </c>
      <c r="D51" s="32">
        <v>1</v>
      </c>
      <c r="E51" s="32">
        <f>+B42*1.05</f>
        <v>2100</v>
      </c>
      <c r="F51" s="32" t="s">
        <v>70</v>
      </c>
      <c r="G51" s="44">
        <v>8</v>
      </c>
      <c r="H51" s="44">
        <f>+(D51*E51)*G51</f>
        <v>16800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81" t="s">
        <v>69</v>
      </c>
      <c r="B52" s="72">
        <v>800</v>
      </c>
      <c r="D52" s="32">
        <v>0</v>
      </c>
      <c r="E52" s="32">
        <v>0</v>
      </c>
      <c r="F52" s="32" t="s">
        <v>68</v>
      </c>
      <c r="G52" s="44">
        <f>+E97</f>
        <v>14393.279999999999</v>
      </c>
      <c r="H52" s="44">
        <f>+(D52*E52)*G52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69" t="s">
        <v>51</v>
      </c>
      <c r="B53" s="68">
        <f>SUM(B44:B52)</f>
        <v>119649.86666666667</v>
      </c>
      <c r="C53" s="41"/>
      <c r="D53" s="32">
        <v>0</v>
      </c>
      <c r="E53" s="32">
        <v>0</v>
      </c>
      <c r="F53" s="80" t="s">
        <v>67</v>
      </c>
      <c r="G53" s="44">
        <v>380</v>
      </c>
      <c r="H53" s="44">
        <f>+G53*E53</f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79"/>
      <c r="B54" s="57">
        <f>+B53/B42</f>
        <v>59.824933333333334</v>
      </c>
      <c r="C54" s="33" t="s">
        <v>66</v>
      </c>
      <c r="D54" s="41"/>
      <c r="E54" s="41"/>
      <c r="F54" s="41"/>
      <c r="G54" s="41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41"/>
      <c r="B55" s="41"/>
      <c r="D55" s="41"/>
      <c r="E55" s="41"/>
      <c r="F55" s="41"/>
      <c r="G55" s="14" t="s">
        <v>65</v>
      </c>
      <c r="H55" s="44">
        <f>SUM(H43:H54)</f>
        <v>35705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D56" s="41"/>
      <c r="E56" s="41"/>
      <c r="G56" s="12" t="s">
        <v>64</v>
      </c>
      <c r="H56" s="78">
        <v>1.5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D57" s="41"/>
      <c r="E57" s="41"/>
      <c r="G57" s="1" t="s">
        <v>62</v>
      </c>
      <c r="H57" s="77">
        <v>1.75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33" t="s">
        <v>63</v>
      </c>
      <c r="B58" s="41"/>
      <c r="C58" s="41"/>
      <c r="E58" s="57"/>
      <c r="G58" s="1" t="s">
        <v>62</v>
      </c>
      <c r="H58" s="77">
        <v>2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41"/>
      <c r="B59" s="33" t="s">
        <v>61</v>
      </c>
      <c r="C59" s="63" t="s">
        <v>60</v>
      </c>
      <c r="D59" s="41"/>
      <c r="E59" s="41"/>
      <c r="F59" s="41"/>
      <c r="G59" s="12" t="s">
        <v>59</v>
      </c>
      <c r="H59" s="77">
        <v>2.5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69" t="s">
        <v>58</v>
      </c>
      <c r="B60" s="73"/>
      <c r="C60" s="41"/>
      <c r="D60" s="41"/>
      <c r="E60" s="41"/>
      <c r="F60" s="41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73" t="s">
        <v>57</v>
      </c>
      <c r="B61" s="72">
        <f>+E32*C38</f>
        <v>77299.64</v>
      </c>
      <c r="C61" s="76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73" t="s">
        <v>56</v>
      </c>
      <c r="B62" s="72">
        <f>+H55*H56</f>
        <v>53557.5</v>
      </c>
      <c r="C62" s="76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73" t="str">
        <f t="shared" ref="A63:A69" si="0">+A46</f>
        <v>Placa HS</v>
      </c>
      <c r="B63" s="72">
        <f>+B46*H56</f>
        <v>1200</v>
      </c>
      <c r="C63" s="76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73" t="str">
        <f t="shared" si="0"/>
        <v>Tabla Suaje</v>
      </c>
      <c r="B64" s="72">
        <f>+B47*H56</f>
        <v>1350</v>
      </c>
      <c r="C64" s="76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73" t="str">
        <f t="shared" si="0"/>
        <v>listón</v>
      </c>
      <c r="B65" s="72">
        <f>+C118</f>
        <v>9533.3333333333339</v>
      </c>
      <c r="C65" s="76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73" t="str">
        <f t="shared" si="0"/>
        <v>Ojillo</v>
      </c>
      <c r="B66" s="72">
        <f>+B49*H56</f>
        <v>1275</v>
      </c>
      <c r="C66" s="7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73" t="str">
        <f t="shared" si="0"/>
        <v>Caple Refuerzo</v>
      </c>
      <c r="B67" s="72">
        <f>+F91*2</f>
        <v>3483.6022222222227</v>
      </c>
      <c r="C67" s="71"/>
      <c r="F67" s="36" t="s">
        <v>55</v>
      </c>
      <c r="G67" s="57">
        <f>+B54</f>
        <v>59.824933333333334</v>
      </c>
      <c r="H67" s="74">
        <f>+G67*B42</f>
        <v>119649.86666666667</v>
      </c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73" t="str">
        <f t="shared" si="0"/>
        <v>Empaque</v>
      </c>
      <c r="B68" s="72">
        <f>+B51*H56</f>
        <v>1200</v>
      </c>
      <c r="C68" s="71"/>
      <c r="F68" s="36" t="s">
        <v>54</v>
      </c>
      <c r="G68" s="57">
        <f>+C71</f>
        <v>75.049537777777786</v>
      </c>
      <c r="H68" s="74">
        <f>+G68*B42</f>
        <v>150099.07555555558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73" t="str">
        <f t="shared" si="0"/>
        <v>Mensajeria</v>
      </c>
      <c r="B69" s="72">
        <f>+B52*H56</f>
        <v>1200</v>
      </c>
      <c r="C69" s="71"/>
      <c r="F69" s="75" t="s">
        <v>53</v>
      </c>
      <c r="G69" s="67">
        <f>+G68-G67</f>
        <v>15.224604444444452</v>
      </c>
      <c r="H69" s="74">
        <f>+H68-H67</f>
        <v>30449.208888888912</v>
      </c>
      <c r="I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73"/>
      <c r="B70" s="72"/>
      <c r="C70" s="71"/>
      <c r="F70" s="93" t="s">
        <v>52</v>
      </c>
      <c r="G70" s="93"/>
      <c r="H70" s="70">
        <f>+(B71/100)*2.5</f>
        <v>3752.4768888888893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69" t="s">
        <v>51</v>
      </c>
      <c r="B71" s="68">
        <f>SUM(B60:B70)</f>
        <v>150099.07555555558</v>
      </c>
      <c r="C71" s="67">
        <f>+B71/B42</f>
        <v>75.049537777777786</v>
      </c>
      <c r="D71" s="94"/>
      <c r="E71" s="94"/>
      <c r="F71" s="66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D72" s="94"/>
      <c r="E72" s="94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12" t="s">
        <v>50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32" t="s">
        <v>49</v>
      </c>
      <c r="B74" s="12" t="s">
        <v>15</v>
      </c>
      <c r="C74" s="64" t="s">
        <v>48</v>
      </c>
      <c r="D74" s="1" t="s">
        <v>47</v>
      </c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65">
        <v>90</v>
      </c>
      <c r="B76" s="64" t="s">
        <v>46</v>
      </c>
      <c r="C76" s="39">
        <v>125</v>
      </c>
      <c r="D76" s="63">
        <f>+A76</f>
        <v>90</v>
      </c>
      <c r="E76" s="62" t="s">
        <v>46</v>
      </c>
      <c r="F76" s="62">
        <f>+C76</f>
        <v>125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A77" s="60">
        <v>34</v>
      </c>
      <c r="B77" s="61" t="s">
        <v>46</v>
      </c>
      <c r="C77" s="60">
        <v>28</v>
      </c>
      <c r="D77" s="59">
        <f>+C77</f>
        <v>28</v>
      </c>
      <c r="E77" s="59" t="s">
        <v>46</v>
      </c>
      <c r="F77" s="59">
        <f>+A77</f>
        <v>34</v>
      </c>
      <c r="G77" s="44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6.5" thickBot="1" x14ac:dyDescent="0.35">
      <c r="A78" s="57">
        <f>+A76/A77</f>
        <v>2.6470588235294117</v>
      </c>
      <c r="B78" s="58"/>
      <c r="C78" s="57">
        <f>+C76/C77</f>
        <v>4.4642857142857144</v>
      </c>
      <c r="D78" s="57">
        <f>+D76/D77</f>
        <v>3.2142857142857144</v>
      </c>
      <c r="E78" s="58"/>
      <c r="F78" s="57">
        <f>+F76/F77</f>
        <v>3.6764705882352939</v>
      </c>
      <c r="G78" s="44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6.5" thickBot="1" x14ac:dyDescent="0.35">
      <c r="A79" s="56"/>
      <c r="B79" s="55">
        <v>8</v>
      </c>
      <c r="C79" s="54"/>
      <c r="D79" s="53"/>
      <c r="E79" s="52">
        <v>9</v>
      </c>
      <c r="F79" s="51" t="s">
        <v>45</v>
      </c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x14ac:dyDescent="0.3">
      <c r="A80" s="44"/>
      <c r="E80" s="5"/>
      <c r="F80" s="44"/>
    </row>
    <row r="81" spans="1:18" x14ac:dyDescent="0.3">
      <c r="B81" s="5" t="s">
        <v>44</v>
      </c>
      <c r="C81" s="49">
        <f>+D81/1000</f>
        <v>14.11</v>
      </c>
      <c r="D81" s="50">
        <v>14110</v>
      </c>
      <c r="E81" s="1" t="s">
        <v>43</v>
      </c>
      <c r="F81" s="48">
        <v>0.5</v>
      </c>
    </row>
    <row r="82" spans="1:18" x14ac:dyDescent="0.3">
      <c r="A82" s="41"/>
      <c r="B82" s="47" t="s">
        <v>42</v>
      </c>
      <c r="C82" s="49">
        <f>+F81*C81</f>
        <v>7.0549999999999997</v>
      </c>
      <c r="F82" s="48"/>
      <c r="G82" s="44"/>
    </row>
    <row r="83" spans="1:18" x14ac:dyDescent="0.3">
      <c r="B83" s="47" t="s">
        <v>41</v>
      </c>
      <c r="C83" s="46">
        <f>+C81-C82</f>
        <v>7.0549999999999997</v>
      </c>
      <c r="G83" s="44"/>
    </row>
    <row r="84" spans="1:18" ht="15.75" x14ac:dyDescent="0.3">
      <c r="C84" s="32" t="s">
        <v>40</v>
      </c>
      <c r="D84"/>
      <c r="E84"/>
      <c r="F84"/>
      <c r="G84" s="44"/>
    </row>
    <row r="85" spans="1:18" ht="16.5" x14ac:dyDescent="0.3">
      <c r="B85" s="5" t="s">
        <v>39</v>
      </c>
      <c r="C85" s="45">
        <f>+C83</f>
        <v>7.0549999999999997</v>
      </c>
      <c r="D85"/>
      <c r="E85"/>
      <c r="F85"/>
      <c r="J85" s="31"/>
      <c r="K85" s="31"/>
      <c r="L85" s="31"/>
      <c r="M85" s="31"/>
      <c r="N85" s="31"/>
      <c r="O85" s="31"/>
      <c r="P85" s="31"/>
      <c r="Q85" s="31"/>
      <c r="R85" s="31"/>
    </row>
    <row r="86" spans="1:18" ht="16.5" x14ac:dyDescent="0.3">
      <c r="B86" s="5" t="s">
        <v>38</v>
      </c>
      <c r="C86" s="45">
        <f>+C85*1.1</f>
        <v>7.7605000000000004</v>
      </c>
      <c r="D86"/>
      <c r="E86"/>
      <c r="F86"/>
      <c r="J86" s="31"/>
      <c r="K86" s="31"/>
      <c r="L86" s="31"/>
      <c r="M86" s="31"/>
      <c r="N86" s="31"/>
      <c r="O86" s="31"/>
      <c r="P86" s="31"/>
      <c r="Q86" s="31"/>
      <c r="R86" s="31"/>
    </row>
    <row r="87" spans="1:18" ht="16.5" x14ac:dyDescent="0.3">
      <c r="A87" s="41"/>
      <c r="B87" s="32"/>
      <c r="C87" s="44"/>
      <c r="E87"/>
      <c r="F87"/>
      <c r="G87"/>
      <c r="J87" s="31"/>
      <c r="K87" s="31"/>
      <c r="L87" s="31"/>
      <c r="M87" s="31"/>
      <c r="N87" s="31"/>
      <c r="O87" s="31"/>
      <c r="P87" s="31"/>
      <c r="Q87" s="31"/>
      <c r="R87" s="31"/>
    </row>
    <row r="88" spans="1:18" ht="16.5" x14ac:dyDescent="0.3">
      <c r="A88" s="33" t="s">
        <v>37</v>
      </c>
      <c r="C88" s="43">
        <v>9</v>
      </c>
      <c r="D88" s="42" t="s">
        <v>36</v>
      </c>
      <c r="E88"/>
      <c r="F88"/>
      <c r="G88"/>
      <c r="J88" s="31"/>
      <c r="K88" s="31"/>
      <c r="L88" s="31"/>
      <c r="M88" s="31"/>
      <c r="N88" s="31"/>
      <c r="O88" s="31"/>
      <c r="P88" s="31"/>
      <c r="Q88" s="31"/>
      <c r="R88" s="31"/>
    </row>
    <row r="89" spans="1:18" ht="16.5" x14ac:dyDescent="0.3">
      <c r="A89" s="33"/>
      <c r="C89" s="32"/>
      <c r="D89" s="1" t="s">
        <v>35</v>
      </c>
      <c r="E89" s="41"/>
      <c r="F89" s="41"/>
      <c r="J89" s="31"/>
      <c r="K89" s="31"/>
      <c r="L89" s="31"/>
      <c r="M89" s="31"/>
      <c r="N89" s="31"/>
      <c r="O89" s="31"/>
      <c r="P89" s="31"/>
      <c r="Q89" s="31"/>
      <c r="R89" s="31"/>
    </row>
    <row r="90" spans="1:18" ht="16.5" x14ac:dyDescent="0.3">
      <c r="A90" s="33" t="s">
        <v>34</v>
      </c>
      <c r="B90" s="12"/>
      <c r="C90" s="40">
        <f>+B42</f>
        <v>2000</v>
      </c>
      <c r="D90" s="39">
        <v>20</v>
      </c>
      <c r="E90" s="38" t="s">
        <v>33</v>
      </c>
      <c r="F90" s="37">
        <f>+C92*C85</f>
        <v>1583.4555555555555</v>
      </c>
      <c r="J90" s="31"/>
      <c r="K90" s="31"/>
      <c r="L90" s="31"/>
      <c r="M90" s="31"/>
      <c r="N90" s="31"/>
      <c r="O90" s="31"/>
      <c r="P90" s="31"/>
      <c r="Q90" s="31"/>
      <c r="R90" s="31"/>
    </row>
    <row r="91" spans="1:18" ht="16.5" x14ac:dyDescent="0.3">
      <c r="A91" s="33" t="s">
        <v>32</v>
      </c>
      <c r="C91" s="34">
        <f>+C90+D90</f>
        <v>2020</v>
      </c>
      <c r="E91" s="36" t="s">
        <v>31</v>
      </c>
      <c r="F91" s="35">
        <f>+C92*C86</f>
        <v>1741.8011111111114</v>
      </c>
      <c r="J91" s="31"/>
      <c r="K91" s="31"/>
      <c r="L91" s="31"/>
      <c r="M91" s="31"/>
      <c r="N91" s="31"/>
      <c r="O91" s="31"/>
      <c r="P91" s="31"/>
      <c r="Q91" s="31"/>
      <c r="R91" s="31"/>
    </row>
    <row r="92" spans="1:18" ht="16.5" x14ac:dyDescent="0.3">
      <c r="A92" s="33" t="s">
        <v>30</v>
      </c>
      <c r="C92" s="34">
        <f>+C91/C88</f>
        <v>224.44444444444446</v>
      </c>
      <c r="F92"/>
      <c r="G92"/>
      <c r="J92" s="31"/>
      <c r="K92" s="31"/>
      <c r="L92" s="31"/>
      <c r="M92" s="31"/>
      <c r="N92" s="31"/>
      <c r="O92" s="31"/>
      <c r="P92" s="31"/>
      <c r="Q92" s="31"/>
      <c r="R92" s="31"/>
    </row>
    <row r="93" spans="1:18" ht="16.5" x14ac:dyDescent="0.3">
      <c r="A93" s="33"/>
      <c r="C93" s="32"/>
      <c r="F93"/>
      <c r="G93"/>
      <c r="J93" s="31"/>
      <c r="K93" s="31"/>
      <c r="L93" s="31"/>
      <c r="M93" s="31"/>
      <c r="N93" s="31"/>
      <c r="O93" s="31"/>
      <c r="P93" s="31"/>
      <c r="Q93" s="31"/>
      <c r="R93" s="31"/>
    </row>
    <row r="94" spans="1:18" ht="15" thickBot="1" x14ac:dyDescent="0.35">
      <c r="A94" s="12" t="s">
        <v>29</v>
      </c>
    </row>
    <row r="95" spans="1:18" x14ac:dyDescent="0.3">
      <c r="A95" s="30" t="s">
        <v>28</v>
      </c>
      <c r="B95" s="29"/>
      <c r="C95" s="29"/>
      <c r="D95" s="29"/>
      <c r="E95" s="29"/>
      <c r="F95" s="29"/>
      <c r="G95" s="28"/>
    </row>
    <row r="96" spans="1:18" x14ac:dyDescent="0.3">
      <c r="A96" s="25">
        <f>+F15</f>
        <v>50</v>
      </c>
      <c r="B96" s="26">
        <f>+H15</f>
        <v>44</v>
      </c>
      <c r="C96" s="2" t="s">
        <v>26</v>
      </c>
      <c r="D96" s="26" t="s">
        <v>25</v>
      </c>
      <c r="E96" s="2" t="s">
        <v>24</v>
      </c>
      <c r="F96" s="19" t="s">
        <v>27</v>
      </c>
      <c r="G96" s="18"/>
    </row>
    <row r="97" spans="1:10" x14ac:dyDescent="0.3">
      <c r="A97" s="25">
        <f>0.58*0.47*C37</f>
        <v>1199.4399999999998</v>
      </c>
      <c r="B97" s="20">
        <f>4*3</f>
        <v>12</v>
      </c>
      <c r="C97" s="20">
        <f>+A97*B97</f>
        <v>14393.279999999999</v>
      </c>
      <c r="D97" s="20">
        <v>0</v>
      </c>
      <c r="E97" s="24">
        <f>+C97+D97</f>
        <v>14393.279999999999</v>
      </c>
      <c r="F97" s="23" t="s">
        <v>22</v>
      </c>
      <c r="G97" s="22">
        <v>550</v>
      </c>
    </row>
    <row r="98" spans="1:10" x14ac:dyDescent="0.3">
      <c r="A98" s="21"/>
      <c r="B98" s="20"/>
      <c r="C98" s="20"/>
      <c r="D98" s="20"/>
      <c r="E98" s="20"/>
      <c r="G98" s="22"/>
      <c r="J98" s="27"/>
    </row>
    <row r="99" spans="1:10" x14ac:dyDescent="0.3">
      <c r="A99" s="25">
        <f>+A96</f>
        <v>50</v>
      </c>
      <c r="B99" s="26">
        <f>+B96</f>
        <v>44</v>
      </c>
      <c r="C99" s="2" t="s">
        <v>26</v>
      </c>
      <c r="D99" s="26" t="s">
        <v>25</v>
      </c>
      <c r="E99" s="2" t="s">
        <v>24</v>
      </c>
      <c r="F99" s="19" t="s">
        <v>23</v>
      </c>
      <c r="G99" s="18"/>
    </row>
    <row r="100" spans="1:10" x14ac:dyDescent="0.3">
      <c r="A100" s="25">
        <f>0.463*0.503*C78</f>
        <v>1.0396830357142859</v>
      </c>
      <c r="B100" s="20">
        <f>4.1*2</f>
        <v>8.1999999999999993</v>
      </c>
      <c r="C100" s="20">
        <f>+A100*B100</f>
        <v>8.5254008928571441</v>
      </c>
      <c r="D100" s="20">
        <v>0</v>
      </c>
      <c r="E100" s="24">
        <f>+C100+D100</f>
        <v>8.5254008928571441</v>
      </c>
      <c r="F100" s="23" t="s">
        <v>22</v>
      </c>
      <c r="G100" s="22">
        <v>550</v>
      </c>
    </row>
    <row r="101" spans="1:10" x14ac:dyDescent="0.3">
      <c r="A101" s="21"/>
      <c r="B101" s="2"/>
      <c r="C101" s="20"/>
      <c r="D101" s="20"/>
      <c r="E101" s="20"/>
      <c r="F101" s="19"/>
      <c r="G101" s="18"/>
    </row>
    <row r="102" spans="1:10" ht="15" thickBot="1" x14ac:dyDescent="0.35">
      <c r="A102" s="17"/>
      <c r="B102" s="16"/>
      <c r="C102" s="16"/>
      <c r="D102" s="16"/>
      <c r="E102" s="16"/>
      <c r="F102" s="16"/>
      <c r="G102" s="15"/>
    </row>
    <row r="104" spans="1:10" ht="15.75" x14ac:dyDescent="0.3">
      <c r="A104" s="12" t="s">
        <v>21</v>
      </c>
      <c r="G104"/>
    </row>
    <row r="105" spans="1:10" ht="15.75" x14ac:dyDescent="0.3">
      <c r="B105" s="14" t="s">
        <v>20</v>
      </c>
      <c r="C105" s="95" t="s">
        <v>19</v>
      </c>
      <c r="D105" s="96"/>
      <c r="G105"/>
    </row>
    <row r="106" spans="1:10" ht="15.75" x14ac:dyDescent="0.3">
      <c r="B106" s="5" t="s">
        <v>18</v>
      </c>
      <c r="C106" s="13" t="s">
        <v>17</v>
      </c>
      <c r="D106" s="6"/>
      <c r="F106" s="12" t="s">
        <v>16</v>
      </c>
      <c r="G106"/>
    </row>
    <row r="107" spans="1:10" x14ac:dyDescent="0.3">
      <c r="B107" s="5" t="s">
        <v>15</v>
      </c>
      <c r="C107" s="11" t="s">
        <v>14</v>
      </c>
      <c r="D107" s="6"/>
      <c r="F107" s="1" t="s">
        <v>132</v>
      </c>
    </row>
    <row r="108" spans="1:10" x14ac:dyDescent="0.3">
      <c r="B108" s="5" t="s">
        <v>13</v>
      </c>
      <c r="C108" s="11">
        <v>50</v>
      </c>
      <c r="D108" s="6" t="s">
        <v>12</v>
      </c>
      <c r="F108" s="1" t="s">
        <v>133</v>
      </c>
    </row>
    <row r="109" spans="1:10" ht="15.75" x14ac:dyDescent="0.3">
      <c r="B109" s="5" t="s">
        <v>11</v>
      </c>
      <c r="C109" s="11">
        <f>45*100</f>
        <v>4500</v>
      </c>
      <c r="D109" s="6" t="s">
        <v>131</v>
      </c>
      <c r="G109"/>
    </row>
    <row r="110" spans="1:10" ht="15.75" x14ac:dyDescent="0.3">
      <c r="B110" s="5" t="s">
        <v>10</v>
      </c>
      <c r="C110" s="11">
        <f>+D110/C109</f>
        <v>48.888888888888893</v>
      </c>
      <c r="D110" s="10">
        <f>+(((B42*2)*C108)*1.1)</f>
        <v>220000.00000000003</v>
      </c>
      <c r="G110"/>
    </row>
    <row r="111" spans="1:10" ht="15.75" x14ac:dyDescent="0.3">
      <c r="B111" s="5" t="s">
        <v>9</v>
      </c>
      <c r="C111" s="7"/>
      <c r="D111" s="6"/>
      <c r="G111"/>
    </row>
    <row r="112" spans="1:10" ht="15.75" x14ac:dyDescent="0.3">
      <c r="B112" s="5" t="s">
        <v>8</v>
      </c>
      <c r="C112" s="7">
        <f>65*2</f>
        <v>130</v>
      </c>
      <c r="D112" s="9" t="s">
        <v>7</v>
      </c>
      <c r="E112" s="8">
        <f>2.8*1.3</f>
        <v>3.6399999999999997</v>
      </c>
      <c r="G112"/>
    </row>
    <row r="113" spans="2:7" ht="15.75" x14ac:dyDescent="0.3">
      <c r="B113" s="5" t="s">
        <v>6</v>
      </c>
      <c r="C113" s="7">
        <f>+C112*C110</f>
        <v>6355.5555555555557</v>
      </c>
      <c r="D113" s="6"/>
      <c r="G113"/>
    </row>
    <row r="114" spans="2:7" ht="15.75" x14ac:dyDescent="0.3">
      <c r="B114" s="5" t="s">
        <v>5</v>
      </c>
      <c r="C114" s="7">
        <v>0</v>
      </c>
      <c r="D114" s="6"/>
      <c r="G114"/>
    </row>
    <row r="115" spans="2:7" ht="15.75" x14ac:dyDescent="0.3">
      <c r="B115" s="5" t="s">
        <v>4</v>
      </c>
      <c r="C115" s="7">
        <v>0</v>
      </c>
      <c r="D115" s="6"/>
      <c r="G115"/>
    </row>
    <row r="116" spans="2:7" ht="15.75" x14ac:dyDescent="0.3">
      <c r="B116" s="1" t="s">
        <v>3</v>
      </c>
      <c r="C116" s="7">
        <v>0</v>
      </c>
      <c r="D116" s="6"/>
      <c r="G116"/>
    </row>
    <row r="117" spans="2:7" ht="15.75" x14ac:dyDescent="0.3">
      <c r="B117" s="5" t="s">
        <v>2</v>
      </c>
      <c r="C117" s="4">
        <f>+C113</f>
        <v>6355.5555555555557</v>
      </c>
      <c r="D117" s="3">
        <f>+C113/B42</f>
        <v>3.177777777777778</v>
      </c>
      <c r="E117" s="1" t="s">
        <v>0</v>
      </c>
      <c r="G117"/>
    </row>
    <row r="118" spans="2:7" x14ac:dyDescent="0.3">
      <c r="B118" s="5" t="s">
        <v>1</v>
      </c>
      <c r="C118" s="4">
        <f>+C117*H56</f>
        <v>9533.3333333333339</v>
      </c>
      <c r="D118" s="3">
        <f>+D117*H56</f>
        <v>4.7666666666666675</v>
      </c>
      <c r="E118" s="1" t="s">
        <v>0</v>
      </c>
      <c r="G118" s="2"/>
    </row>
  </sheetData>
  <mergeCells count="4">
    <mergeCell ref="F70:G70"/>
    <mergeCell ref="D71:E71"/>
    <mergeCell ref="D72:E72"/>
    <mergeCell ref="C105:D105"/>
  </mergeCells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Bolsa Verti 1000 ok</vt:lpstr>
      <vt:lpstr>Bolsa Verti 1000 couche</vt:lpstr>
      <vt:lpstr>Bolsa Horiz 2000</vt:lpstr>
      <vt:lpstr>Bolsa Horiz 1500</vt:lpstr>
      <vt:lpstr>Bolsa Horiz 1000</vt:lpstr>
      <vt:lpstr>Bolsa Verti 1500</vt:lpstr>
      <vt:lpstr>Bolsa Verti 2000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2017-11-28T19:26:02Z</cp:lastPrinted>
  <dcterms:created xsi:type="dcterms:W3CDTF">2017-10-05T18:52:59Z</dcterms:created>
  <dcterms:modified xsi:type="dcterms:W3CDTF">2017-11-28T19:27:11Z</dcterms:modified>
</cp:coreProperties>
</file>