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635" yWindow="360" windowWidth="19875" windowHeight="7725"/>
  </bookViews>
  <sheets>
    <sheet name="Planilla 3 Sobres 1000+cheques" sheetId="2" r:id="rId1"/>
    <sheet name="Planilla 2 Varias 500" sheetId="3" r:id="rId2"/>
    <sheet name="Planilla 1 Varias 500" sheetId="1" r:id="rId3"/>
  </sheets>
  <calcPr calcId="145621"/>
</workbook>
</file>

<file path=xl/calcChain.xml><?xml version="1.0" encoding="utf-8"?>
<calcChain xmlns="http://schemas.openxmlformats.org/spreadsheetml/2006/main">
  <c r="E80" i="3" l="1"/>
  <c r="B70" i="3" l="1"/>
  <c r="A70" i="3"/>
  <c r="B54" i="3"/>
  <c r="E82" i="3" l="1"/>
  <c r="B72" i="3"/>
  <c r="A72" i="3"/>
  <c r="B71" i="3"/>
  <c r="A71" i="3"/>
  <c r="B69" i="3"/>
  <c r="A69" i="3"/>
  <c r="A68" i="3"/>
  <c r="H59" i="3"/>
  <c r="H58" i="3"/>
  <c r="H57" i="3"/>
  <c r="H56" i="3"/>
  <c r="H55" i="3"/>
  <c r="H54" i="3"/>
  <c r="H53" i="3"/>
  <c r="H52" i="3"/>
  <c r="B52" i="3"/>
  <c r="B68" i="3" s="1"/>
  <c r="H51" i="3"/>
  <c r="H50" i="3"/>
  <c r="G49" i="3"/>
  <c r="D49" i="3"/>
  <c r="H49" i="3" s="1"/>
  <c r="C41" i="3"/>
  <c r="G43" i="3" s="1"/>
  <c r="C40" i="3"/>
  <c r="E32" i="3"/>
  <c r="E34" i="3" s="1"/>
  <c r="E31" i="3"/>
  <c r="H26" i="3"/>
  <c r="E26" i="3"/>
  <c r="E27" i="3" s="1"/>
  <c r="C26" i="3"/>
  <c r="C27" i="3" s="1"/>
  <c r="H25" i="3"/>
  <c r="H27" i="3" s="1"/>
  <c r="F25" i="3"/>
  <c r="D49" i="2"/>
  <c r="H49" i="2" s="1"/>
  <c r="B54" i="2"/>
  <c r="B70" i="2"/>
  <c r="A70" i="2"/>
  <c r="H52" i="2"/>
  <c r="G79" i="2"/>
  <c r="F79" i="2"/>
  <c r="G80" i="2"/>
  <c r="F80" i="2"/>
  <c r="H80" i="2"/>
  <c r="H79" i="2"/>
  <c r="E78" i="2"/>
  <c r="E77" i="2"/>
  <c r="E82" i="2" s="1"/>
  <c r="B72" i="2"/>
  <c r="A72" i="2"/>
  <c r="B71" i="2"/>
  <c r="A71" i="2"/>
  <c r="B69" i="2"/>
  <c r="A69" i="2"/>
  <c r="A68" i="2"/>
  <c r="H59" i="2"/>
  <c r="E57" i="2"/>
  <c r="E58" i="2" s="1"/>
  <c r="H58" i="2" s="1"/>
  <c r="D57" i="2"/>
  <c r="H57" i="2" s="1"/>
  <c r="H56" i="2"/>
  <c r="H55" i="2"/>
  <c r="H54" i="2"/>
  <c r="H53" i="2"/>
  <c r="B52" i="2"/>
  <c r="B68" i="2" s="1"/>
  <c r="H51" i="2"/>
  <c r="H50" i="2"/>
  <c r="G49" i="2"/>
  <c r="C40" i="2"/>
  <c r="C41" i="2" s="1"/>
  <c r="F30" i="2"/>
  <c r="E30" i="2"/>
  <c r="E31" i="2" s="1"/>
  <c r="F26" i="2"/>
  <c r="E26" i="2"/>
  <c r="E27" i="2" s="1"/>
  <c r="C26" i="2"/>
  <c r="C27" i="2" s="1"/>
  <c r="H25" i="2"/>
  <c r="F25" i="2"/>
  <c r="F27" i="2" s="1"/>
  <c r="H61" i="3" l="1"/>
  <c r="B67" i="3" s="1"/>
  <c r="E35" i="3"/>
  <c r="F26" i="3"/>
  <c r="F27" i="3" s="1"/>
  <c r="C42" i="3"/>
  <c r="C46" i="3" s="1"/>
  <c r="H61" i="2"/>
  <c r="B51" i="2" s="1"/>
  <c r="C42" i="2"/>
  <c r="C46" i="2" s="1"/>
  <c r="G43" i="2"/>
  <c r="H26" i="2"/>
  <c r="H27" i="2" s="1"/>
  <c r="E32" i="2"/>
  <c r="E34" i="2" s="1"/>
  <c r="G85" i="1"/>
  <c r="G83" i="1"/>
  <c r="G82" i="1"/>
  <c r="G81" i="1"/>
  <c r="G80" i="1"/>
  <c r="G79" i="1"/>
  <c r="G77" i="1"/>
  <c r="G78" i="1"/>
  <c r="E85" i="1"/>
  <c r="B72" i="1"/>
  <c r="A72" i="1"/>
  <c r="B71" i="1"/>
  <c r="A71" i="1"/>
  <c r="B69" i="1"/>
  <c r="A69" i="1"/>
  <c r="A68" i="1"/>
  <c r="H59" i="1"/>
  <c r="H58" i="1"/>
  <c r="H57" i="1"/>
  <c r="H56" i="1"/>
  <c r="H55" i="1"/>
  <c r="H54" i="1"/>
  <c r="H53" i="1"/>
  <c r="H52" i="1"/>
  <c r="B52" i="1"/>
  <c r="B68" i="1" s="1"/>
  <c r="H51" i="1"/>
  <c r="H50" i="1"/>
  <c r="G49" i="1"/>
  <c r="D49" i="1"/>
  <c r="H49" i="1" s="1"/>
  <c r="H61" i="1" s="1"/>
  <c r="C40" i="1"/>
  <c r="C41" i="1" s="1"/>
  <c r="G43" i="1" s="1"/>
  <c r="E32" i="1"/>
  <c r="E34" i="1" s="1"/>
  <c r="E31" i="1"/>
  <c r="E26" i="1"/>
  <c r="E27" i="1" s="1"/>
  <c r="C26" i="1"/>
  <c r="C27" i="1" s="1"/>
  <c r="H25" i="1"/>
  <c r="F25" i="1"/>
  <c r="B51" i="3" l="1"/>
  <c r="B66" i="3"/>
  <c r="B73" i="3" s="1"/>
  <c r="B50" i="3"/>
  <c r="B58" i="3" s="1"/>
  <c r="B60" i="3" s="1"/>
  <c r="G70" i="3" s="1"/>
  <c r="H70" i="3" s="1"/>
  <c r="B67" i="2"/>
  <c r="B50" i="2"/>
  <c r="B58" i="2" s="1"/>
  <c r="B60" i="2" s="1"/>
  <c r="G70" i="2" s="1"/>
  <c r="H70" i="2" s="1"/>
  <c r="E35" i="2"/>
  <c r="B66" i="2" s="1"/>
  <c r="B73" i="2" s="1"/>
  <c r="H26" i="1"/>
  <c r="H27" i="1" s="1"/>
  <c r="B67" i="1"/>
  <c r="B51" i="1"/>
  <c r="E35" i="1"/>
  <c r="F26" i="1"/>
  <c r="F27" i="1" s="1"/>
  <c r="C42" i="1"/>
  <c r="C46" i="1" s="1"/>
  <c r="C74" i="3" l="1"/>
  <c r="C73" i="3"/>
  <c r="C74" i="2"/>
  <c r="C73" i="2"/>
  <c r="D73" i="2" s="1"/>
  <c r="B66" i="1"/>
  <c r="B73" i="1" s="1"/>
  <c r="B50" i="1"/>
  <c r="B58" i="1" s="1"/>
  <c r="B60" i="1" s="1"/>
  <c r="G70" i="1" s="1"/>
  <c r="H70" i="1" s="1"/>
  <c r="D73" i="3" l="1"/>
  <c r="E73" i="3" s="1"/>
  <c r="G71" i="3"/>
  <c r="E73" i="2"/>
  <c r="G71" i="2"/>
  <c r="C74" i="1"/>
  <c r="C73" i="1"/>
  <c r="D73" i="1" s="1"/>
  <c r="G72" i="3" l="1"/>
  <c r="H72" i="3" s="1"/>
  <c r="H71" i="3"/>
  <c r="D74" i="3"/>
  <c r="H73" i="3"/>
  <c r="F74" i="3"/>
  <c r="I54" i="3"/>
  <c r="G72" i="2"/>
  <c r="H72" i="2" s="1"/>
  <c r="H71" i="2"/>
  <c r="D74" i="2"/>
  <c r="H73" i="2"/>
  <c r="I54" i="2"/>
  <c r="F74" i="2"/>
  <c r="E73" i="1"/>
  <c r="G71" i="1"/>
  <c r="G72" i="1" l="1"/>
  <c r="H72" i="1" s="1"/>
  <c r="H71" i="1"/>
  <c r="D74" i="1"/>
  <c r="H73" i="1"/>
  <c r="F74" i="1"/>
  <c r="I54" i="1"/>
</calcChain>
</file>

<file path=xl/sharedStrings.xml><?xml version="1.0" encoding="utf-8"?>
<sst xmlns="http://schemas.openxmlformats.org/spreadsheetml/2006/main" count="369" uniqueCount="137">
  <si>
    <t>FICHA TECNICA</t>
  </si>
  <si>
    <t>Presupuesto</t>
  </si>
  <si>
    <t>Elabora</t>
  </si>
  <si>
    <t>Lourdes Velasco</t>
  </si>
  <si>
    <t>Fecha</t>
  </si>
  <si>
    <t>ODT</t>
  </si>
  <si>
    <t>Cliente</t>
  </si>
  <si>
    <t>CMR</t>
  </si>
  <si>
    <t>Observaciones</t>
  </si>
  <si>
    <t>Proyecto</t>
  </si>
  <si>
    <t>Capital Grille</t>
  </si>
  <si>
    <t>Descripción</t>
  </si>
  <si>
    <t>Tamaño extendido</t>
  </si>
  <si>
    <t>X</t>
  </si>
  <si>
    <t>impresas a 2 X 0 tintas offset</t>
  </si>
  <si>
    <t>tarjetas por pliego</t>
  </si>
  <si>
    <t>terminado refinado + empaquetado</t>
  </si>
  <si>
    <t>tarjetas</t>
  </si>
  <si>
    <t>Papel:</t>
  </si>
  <si>
    <t>Via Felt</t>
  </si>
  <si>
    <t xml:space="preserve">Color </t>
  </si>
  <si>
    <t>Warm white</t>
  </si>
  <si>
    <t>216 grs.</t>
  </si>
  <si>
    <t>Medida Hoja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</si>
  <si>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</si>
  <si>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</si>
  <si>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</si>
  <si>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</si>
  <si>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</si>
  <si>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</si>
  <si>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Lumen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</si>
  <si>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</si>
  <si>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</si>
  <si>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</si>
  <si>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</si>
  <si>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</si>
  <si>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</si>
  <si>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</si>
  <si>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</si>
  <si>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</si>
  <si>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</si>
  <si>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</si>
  <si>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</si>
  <si>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</si>
  <si>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</si>
  <si>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</si>
  <si>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</si>
  <si>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</si>
  <si>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</si>
  <si>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</si>
  <si>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</si>
  <si>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</si>
  <si>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</si>
  <si>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</si>
  <si>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</si>
  <si>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</si>
  <si>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</si>
  <si>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</si>
  <si>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</si>
  <si>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</si>
  <si>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</si>
  <si>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</si>
  <si>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Tinta F</t>
  </si>
  <si>
    <t>Impresión</t>
  </si>
  <si>
    <t>Tinta F Met</t>
  </si>
  <si>
    <t>P. de color</t>
  </si>
  <si>
    <t>Tinta V</t>
  </si>
  <si>
    <t>Diseño</t>
  </si>
  <si>
    <t>Tinta V Met</t>
  </si>
  <si>
    <t>corte</t>
  </si>
  <si>
    <t>Empaque</t>
  </si>
  <si>
    <t>arreglo suaje</t>
  </si>
  <si>
    <t>Mensajeria</t>
  </si>
  <si>
    <t>suajado</t>
  </si>
  <si>
    <t>UV texturizado</t>
  </si>
  <si>
    <t>Total</t>
  </si>
  <si>
    <t>Laminado</t>
  </si>
  <si>
    <t>costo unitario</t>
  </si>
  <si>
    <t xml:space="preserve">Costo proceso </t>
  </si>
  <si>
    <t>PRECIO DE VENTA FINAL</t>
  </si>
  <si>
    <t xml:space="preserve">Porcentaje Despacho </t>
  </si>
  <si>
    <t xml:space="preserve">Importe total </t>
  </si>
  <si>
    <t xml:space="preserve">Unitario </t>
  </si>
  <si>
    <t>Porcentaje Final</t>
  </si>
  <si>
    <t>Precio</t>
  </si>
  <si>
    <t>Urgencia</t>
  </si>
  <si>
    <t>Costo</t>
  </si>
  <si>
    <t>Precio final</t>
  </si>
  <si>
    <t>Utilidad</t>
  </si>
  <si>
    <t>Comisiones</t>
  </si>
  <si>
    <t>Arterisco</t>
  </si>
  <si>
    <t>Producto</t>
  </si>
  <si>
    <t xml:space="preserve">Medida Extendido </t>
  </si>
  <si>
    <t>Cantidad</t>
  </si>
  <si>
    <t>cm.</t>
  </si>
  <si>
    <t>Comment Cards</t>
  </si>
  <si>
    <t xml:space="preserve">15.9 X 11.38 </t>
  </si>
  <si>
    <t>Planilla 1 Tarjetas Varias</t>
  </si>
  <si>
    <t xml:space="preserve">papel via felt 216 gr. </t>
  </si>
  <si>
    <t xml:space="preserve">Portaretratos </t>
  </si>
  <si>
    <t xml:space="preserve">17.78 X 27.94 </t>
  </si>
  <si>
    <t>Reservado</t>
  </si>
  <si>
    <t>15.24 X 20.32</t>
  </si>
  <si>
    <t>T Cumpleaños</t>
  </si>
  <si>
    <t xml:space="preserve">15.9 X 11.4 </t>
  </si>
  <si>
    <t>T Aniversario</t>
  </si>
  <si>
    <t>T Edge</t>
  </si>
  <si>
    <t>T Sorteo</t>
  </si>
  <si>
    <t xml:space="preserve">13 X 11 </t>
  </si>
  <si>
    <t>23 de octubre de 2017.</t>
  </si>
  <si>
    <t xml:space="preserve">Sobres </t>
  </si>
  <si>
    <t xml:space="preserve">papel via smooth 104 gr. </t>
  </si>
  <si>
    <t>impresos a 2 X 0 tintas offset</t>
  </si>
  <si>
    <t>terminado suajado +</t>
  </si>
  <si>
    <t>pegado + empaquetado</t>
  </si>
  <si>
    <t xml:space="preserve">Via Smooth </t>
  </si>
  <si>
    <t>104 grs.</t>
  </si>
  <si>
    <t>pegado S1</t>
  </si>
  <si>
    <t>Sobres EDGE </t>
  </si>
  <si>
    <t xml:space="preserve">20.5 X 26.19 </t>
  </si>
  <si>
    <t>Sobres Factura</t>
  </si>
  <si>
    <t xml:space="preserve">39.9 X 23.2 </t>
  </si>
  <si>
    <t>Chequera</t>
  </si>
  <si>
    <t xml:space="preserve">20.5 X 7 </t>
  </si>
  <si>
    <t>Tinta Serigrafía F</t>
  </si>
  <si>
    <t>Folio</t>
  </si>
  <si>
    <t>MinaGris</t>
  </si>
  <si>
    <t>26 de octubre de 2017.</t>
  </si>
  <si>
    <t xml:space="preserve">Pegado Blocks </t>
  </si>
  <si>
    <t>Planilla 3 Tarjetas Varias</t>
  </si>
  <si>
    <t xml:space="preserve">5 X 9 </t>
  </si>
  <si>
    <t>Tarjetas Stoli Doli</t>
  </si>
  <si>
    <t>Tarjetas Calamari</t>
  </si>
  <si>
    <t xml:space="preserve">Tarjetas WiFi 3 cambios </t>
  </si>
  <si>
    <t>Tarjetas de presentación</t>
  </si>
  <si>
    <t>Caja Tarjetas</t>
  </si>
  <si>
    <t>impresas a 2 X 2 tintas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</si>
</sst>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color theme="1"/>
      <name val="Century Gothic"/>
      <family val="2"/>
    </font>
    <font>
      <b/>
      <sz val="9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12"/>
      <color rgb="FFFF0000"/>
      <name val="Century Gothic"/>
      <family val="2"/>
    </font>
    <font>
      <b/>
      <sz val="9"/>
      <color theme="0"/>
      <name val="Century Gothic"/>
      <family val="2"/>
    </font>
    <font>
      <b/>
      <sz val="9"/>
      <color rgb="FFFF0000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5" borderId="12" applyNumberFormat="0" applyAlignment="0" applyProtection="0"/>
    <xf numFmtId="0" fontId="16" fillId="6" borderId="13" applyNumberFormat="0" applyAlignment="0" applyProtection="0"/>
    <xf numFmtId="0" fontId="17" fillId="7" borderId="0" applyNumberFormat="0" applyBorder="0" applyAlignment="0" applyProtection="0"/>
    <xf numFmtId="0" fontId="18" fillId="0" borderId="14" applyNumberFormat="0" applyFill="0" applyAlignment="0" applyProtection="0"/>
    <xf numFmtId="0" fontId="19" fillId="0" borderId="15" applyNumberFormat="0" applyFill="0" applyAlignment="0" applyProtection="0"/>
    <xf numFmtId="0" fontId="20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2" fillId="8" borderId="17" applyNumberFormat="0" applyFont="0" applyAlignment="0" applyProtection="0"/>
  </cellStyleXfs>
  <cellXfs count="8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2" fontId="7" fillId="2" borderId="0" xfId="0" applyNumberFormat="1" applyFont="1" applyFill="1" applyBorder="1" applyAlignment="1">
      <alignment horizontal="left"/>
    </xf>
    <xf numFmtId="0" fontId="3" fillId="2" borderId="0" xfId="0" applyFont="1" applyFill="1"/>
    <xf numFmtId="0" fontId="6" fillId="0" borderId="4" xfId="0" applyFont="1" applyBorder="1"/>
    <xf numFmtId="2" fontId="5" fillId="2" borderId="0" xfId="0" applyNumberFormat="1" applyFont="1" applyFill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/>
    <xf numFmtId="2" fontId="5" fillId="2" borderId="0" xfId="0" applyNumberFormat="1" applyFont="1" applyFill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7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164" fontId="6" fillId="0" borderId="0" xfId="0" applyNumberFormat="1" applyFont="1"/>
    <xf numFmtId="1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64" fontId="3" fillId="0" borderId="0" xfId="0" applyNumberFormat="1" applyFont="1" applyAlignment="1"/>
    <xf numFmtId="0" fontId="3" fillId="0" borderId="0" xfId="0" applyFont="1" applyAlignment="1"/>
    <xf numFmtId="0" fontId="3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3" fillId="0" borderId="0" xfId="0" applyFont="1" applyAlignment="1">
      <alignment horizontal="right"/>
    </xf>
    <xf numFmtId="44" fontId="5" fillId="2" borderId="0" xfId="1" applyFont="1" applyFill="1" applyAlignment="1">
      <alignment horizontal="center"/>
    </xf>
    <xf numFmtId="4" fontId="3" fillId="0" borderId="0" xfId="0" applyNumberFormat="1" applyFont="1"/>
    <xf numFmtId="9" fontId="3" fillId="0" borderId="0" xfId="2" applyFont="1" applyAlignment="1">
      <alignment horizontal="center"/>
    </xf>
    <xf numFmtId="0" fontId="5" fillId="0" borderId="0" xfId="0" applyFont="1" applyAlignment="1">
      <alignment horizontal="right"/>
    </xf>
    <xf numFmtId="44" fontId="7" fillId="0" borderId="0" xfId="1" applyFont="1" applyAlignment="1">
      <alignment horizontal="center"/>
    </xf>
    <xf numFmtId="44" fontId="5" fillId="0" borderId="0" xfId="1" applyFont="1" applyAlignment="1">
      <alignment horizontal="center"/>
    </xf>
    <xf numFmtId="1" fontId="5" fillId="2" borderId="0" xfId="0" applyNumberFormat="1" applyFont="1" applyFill="1" applyAlignment="1">
      <alignment horizontal="center"/>
    </xf>
    <xf numFmtId="0" fontId="8" fillId="0" borderId="0" xfId="0" applyFont="1"/>
    <xf numFmtId="0" fontId="7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7" fillId="0" borderId="11" xfId="0" applyFont="1" applyBorder="1"/>
    <xf numFmtId="0" fontId="5" fillId="0" borderId="11" xfId="0" applyFont="1" applyBorder="1"/>
    <xf numFmtId="2" fontId="5" fillId="0" borderId="11" xfId="0" applyNumberFormat="1" applyFont="1" applyBorder="1" applyAlignment="1">
      <alignment horizontal="center"/>
    </xf>
    <xf numFmtId="0" fontId="3" fillId="0" borderId="11" xfId="0" applyFont="1" applyBorder="1"/>
    <xf numFmtId="0" fontId="10" fillId="0" borderId="0" xfId="0" applyFont="1"/>
    <xf numFmtId="44" fontId="3" fillId="0" borderId="0" xfId="1" applyFont="1"/>
    <xf numFmtId="2" fontId="7" fillId="0" borderId="11" xfId="0" applyNumberFormat="1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3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44" fontId="3" fillId="0" borderId="0" xfId="1" applyFont="1" applyAlignment="1">
      <alignment horizontal="center"/>
    </xf>
    <xf numFmtId="2" fontId="3" fillId="0" borderId="0" xfId="0" applyNumberFormat="1" applyFont="1" applyAlignment="1">
      <alignment horizontal="left"/>
    </xf>
    <xf numFmtId="2" fontId="7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2" fontId="11" fillId="0" borderId="0" xfId="0" applyNumberFormat="1" applyFont="1" applyAlignment="1">
      <alignment horizontal="center"/>
    </xf>
    <xf numFmtId="44" fontId="11" fillId="0" borderId="0" xfId="1" applyFont="1" applyAlignment="1">
      <alignment horizontal="center"/>
    </xf>
    <xf numFmtId="2" fontId="12" fillId="4" borderId="0" xfId="0" applyNumberFormat="1" applyFont="1" applyFill="1" applyBorder="1" applyAlignment="1">
      <alignment horizontal="center"/>
    </xf>
    <xf numFmtId="2" fontId="12" fillId="4" borderId="0" xfId="0" applyNumberFormat="1" applyFont="1" applyFill="1" applyBorder="1" applyAlignment="1">
      <alignment horizontal="right"/>
    </xf>
    <xf numFmtId="44" fontId="6" fillId="0" borderId="0" xfId="1" applyFont="1"/>
    <xf numFmtId="44" fontId="13" fillId="0" borderId="0" xfId="1" applyFont="1" applyAlignment="1">
      <alignment horizontal="center"/>
    </xf>
    <xf numFmtId="0" fontId="2" fillId="0" borderId="0" xfId="0" applyFont="1"/>
    <xf numFmtId="2" fontId="3" fillId="0" borderId="0" xfId="0" applyNumberFormat="1" applyFont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0512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0512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0512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4"/>
  <sheetViews>
    <sheetView tabSelected="1" zoomScale="80" zoomScaleNormal="80" workbookViewId="0">
      <selection activeCell="F10" sqref="F1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3" style="1" customWidth="1"/>
    <col min="4" max="4" width="9.7109375" style="1" customWidth="1"/>
    <col min="5" max="5" width="14.28515625" style="1" customWidth="1"/>
    <col min="6" max="6" width="13.7109375" style="1" customWidth="1"/>
    <col min="7" max="7" width="13.42578125" style="1" customWidth="1"/>
    <col min="8" max="8" width="16.5703125" style="1" customWidth="1"/>
    <col min="9" max="9" width="14.5703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257" width="11.42578125" style="1"/>
    <col min="258" max="258" width="13.42578125" style="1" bestFit="1" customWidth="1"/>
    <col min="259" max="259" width="13" style="1" customWidth="1"/>
    <col min="260" max="260" width="9.7109375" style="1" customWidth="1"/>
    <col min="261" max="261" width="14.28515625" style="1" customWidth="1"/>
    <col min="262" max="262" width="13.7109375" style="1" customWidth="1"/>
    <col min="263" max="263" width="13.42578125" style="1" customWidth="1"/>
    <col min="264" max="264" width="16.5703125" style="1" customWidth="1"/>
    <col min="265" max="265" width="14.5703125" style="1" customWidth="1"/>
    <col min="266" max="266" width="11.42578125" style="1"/>
    <col min="267" max="267" width="15.85546875" style="1" customWidth="1"/>
    <col min="268" max="268" width="11.42578125" style="1"/>
    <col min="269" max="269" width="14.140625" style="1" customWidth="1"/>
    <col min="270" max="513" width="11.42578125" style="1"/>
    <col min="514" max="514" width="13.42578125" style="1" bestFit="1" customWidth="1"/>
    <col min="515" max="515" width="13" style="1" customWidth="1"/>
    <col min="516" max="516" width="9.7109375" style="1" customWidth="1"/>
    <col min="517" max="517" width="14.28515625" style="1" customWidth="1"/>
    <col min="518" max="518" width="13.7109375" style="1" customWidth="1"/>
    <col min="519" max="519" width="13.42578125" style="1" customWidth="1"/>
    <col min="520" max="520" width="16.5703125" style="1" customWidth="1"/>
    <col min="521" max="521" width="14.5703125" style="1" customWidth="1"/>
    <col min="522" max="522" width="11.42578125" style="1"/>
    <col min="523" max="523" width="15.85546875" style="1" customWidth="1"/>
    <col min="524" max="524" width="11.42578125" style="1"/>
    <col min="525" max="525" width="14.140625" style="1" customWidth="1"/>
    <col min="526" max="769" width="11.42578125" style="1"/>
    <col min="770" max="770" width="13.42578125" style="1" bestFit="1" customWidth="1"/>
    <col min="771" max="771" width="13" style="1" customWidth="1"/>
    <col min="772" max="772" width="9.7109375" style="1" customWidth="1"/>
    <col min="773" max="773" width="14.28515625" style="1" customWidth="1"/>
    <col min="774" max="774" width="13.7109375" style="1" customWidth="1"/>
    <col min="775" max="775" width="13.42578125" style="1" customWidth="1"/>
    <col min="776" max="776" width="16.5703125" style="1" customWidth="1"/>
    <col min="777" max="777" width="14.5703125" style="1" customWidth="1"/>
    <col min="778" max="778" width="11.42578125" style="1"/>
    <col min="779" max="779" width="15.85546875" style="1" customWidth="1"/>
    <col min="780" max="780" width="11.42578125" style="1"/>
    <col min="781" max="781" width="14.140625" style="1" customWidth="1"/>
    <col min="782" max="1025" width="11.42578125" style="1"/>
    <col min="1026" max="1026" width="13.42578125" style="1" bestFit="1" customWidth="1"/>
    <col min="1027" max="1027" width="13" style="1" customWidth="1"/>
    <col min="1028" max="1028" width="9.7109375" style="1" customWidth="1"/>
    <col min="1029" max="1029" width="14.28515625" style="1" customWidth="1"/>
    <col min="1030" max="1030" width="13.7109375" style="1" customWidth="1"/>
    <col min="1031" max="1031" width="13.42578125" style="1" customWidth="1"/>
    <col min="1032" max="1032" width="16.5703125" style="1" customWidth="1"/>
    <col min="1033" max="1033" width="14.5703125" style="1" customWidth="1"/>
    <col min="1034" max="1034" width="11.42578125" style="1"/>
    <col min="1035" max="1035" width="15.85546875" style="1" customWidth="1"/>
    <col min="1036" max="1036" width="11.42578125" style="1"/>
    <col min="1037" max="1037" width="14.140625" style="1" customWidth="1"/>
    <col min="1038" max="1281" width="11.42578125" style="1"/>
    <col min="1282" max="1282" width="13.42578125" style="1" bestFit="1" customWidth="1"/>
    <col min="1283" max="1283" width="13" style="1" customWidth="1"/>
    <col min="1284" max="1284" width="9.7109375" style="1" customWidth="1"/>
    <col min="1285" max="1285" width="14.28515625" style="1" customWidth="1"/>
    <col min="1286" max="1286" width="13.7109375" style="1" customWidth="1"/>
    <col min="1287" max="1287" width="13.42578125" style="1" customWidth="1"/>
    <col min="1288" max="1288" width="16.5703125" style="1" customWidth="1"/>
    <col min="1289" max="1289" width="14.5703125" style="1" customWidth="1"/>
    <col min="1290" max="1290" width="11.42578125" style="1"/>
    <col min="1291" max="1291" width="15.85546875" style="1" customWidth="1"/>
    <col min="1292" max="1292" width="11.42578125" style="1"/>
    <col min="1293" max="1293" width="14.140625" style="1" customWidth="1"/>
    <col min="1294" max="1537" width="11.42578125" style="1"/>
    <col min="1538" max="1538" width="13.42578125" style="1" bestFit="1" customWidth="1"/>
    <col min="1539" max="1539" width="13" style="1" customWidth="1"/>
    <col min="1540" max="1540" width="9.7109375" style="1" customWidth="1"/>
    <col min="1541" max="1541" width="14.28515625" style="1" customWidth="1"/>
    <col min="1542" max="1542" width="13.7109375" style="1" customWidth="1"/>
    <col min="1543" max="1543" width="13.42578125" style="1" customWidth="1"/>
    <col min="1544" max="1544" width="16.5703125" style="1" customWidth="1"/>
    <col min="1545" max="1545" width="14.5703125" style="1" customWidth="1"/>
    <col min="1546" max="1546" width="11.42578125" style="1"/>
    <col min="1547" max="1547" width="15.85546875" style="1" customWidth="1"/>
    <col min="1548" max="1548" width="11.42578125" style="1"/>
    <col min="1549" max="1549" width="14.140625" style="1" customWidth="1"/>
    <col min="1550" max="1793" width="11.42578125" style="1"/>
    <col min="1794" max="1794" width="13.42578125" style="1" bestFit="1" customWidth="1"/>
    <col min="1795" max="1795" width="13" style="1" customWidth="1"/>
    <col min="1796" max="1796" width="9.7109375" style="1" customWidth="1"/>
    <col min="1797" max="1797" width="14.28515625" style="1" customWidth="1"/>
    <col min="1798" max="1798" width="13.7109375" style="1" customWidth="1"/>
    <col min="1799" max="1799" width="13.42578125" style="1" customWidth="1"/>
    <col min="1800" max="1800" width="16.5703125" style="1" customWidth="1"/>
    <col min="1801" max="1801" width="14.5703125" style="1" customWidth="1"/>
    <col min="1802" max="1802" width="11.42578125" style="1"/>
    <col min="1803" max="1803" width="15.85546875" style="1" customWidth="1"/>
    <col min="1804" max="1804" width="11.42578125" style="1"/>
    <col min="1805" max="1805" width="14.140625" style="1" customWidth="1"/>
    <col min="1806" max="2049" width="11.42578125" style="1"/>
    <col min="2050" max="2050" width="13.42578125" style="1" bestFit="1" customWidth="1"/>
    <col min="2051" max="2051" width="13" style="1" customWidth="1"/>
    <col min="2052" max="2052" width="9.7109375" style="1" customWidth="1"/>
    <col min="2053" max="2053" width="14.28515625" style="1" customWidth="1"/>
    <col min="2054" max="2054" width="13.7109375" style="1" customWidth="1"/>
    <col min="2055" max="2055" width="13.42578125" style="1" customWidth="1"/>
    <col min="2056" max="2056" width="16.5703125" style="1" customWidth="1"/>
    <col min="2057" max="2057" width="14.5703125" style="1" customWidth="1"/>
    <col min="2058" max="2058" width="11.42578125" style="1"/>
    <col min="2059" max="2059" width="15.85546875" style="1" customWidth="1"/>
    <col min="2060" max="2060" width="11.42578125" style="1"/>
    <col min="2061" max="2061" width="14.140625" style="1" customWidth="1"/>
    <col min="2062" max="2305" width="11.42578125" style="1"/>
    <col min="2306" max="2306" width="13.42578125" style="1" bestFit="1" customWidth="1"/>
    <col min="2307" max="2307" width="13" style="1" customWidth="1"/>
    <col min="2308" max="2308" width="9.7109375" style="1" customWidth="1"/>
    <col min="2309" max="2309" width="14.28515625" style="1" customWidth="1"/>
    <col min="2310" max="2310" width="13.7109375" style="1" customWidth="1"/>
    <col min="2311" max="2311" width="13.42578125" style="1" customWidth="1"/>
    <col min="2312" max="2312" width="16.5703125" style="1" customWidth="1"/>
    <col min="2313" max="2313" width="14.5703125" style="1" customWidth="1"/>
    <col min="2314" max="2314" width="11.42578125" style="1"/>
    <col min="2315" max="2315" width="15.85546875" style="1" customWidth="1"/>
    <col min="2316" max="2316" width="11.42578125" style="1"/>
    <col min="2317" max="2317" width="14.140625" style="1" customWidth="1"/>
    <col min="2318" max="2561" width="11.42578125" style="1"/>
    <col min="2562" max="2562" width="13.42578125" style="1" bestFit="1" customWidth="1"/>
    <col min="2563" max="2563" width="13" style="1" customWidth="1"/>
    <col min="2564" max="2564" width="9.7109375" style="1" customWidth="1"/>
    <col min="2565" max="2565" width="14.28515625" style="1" customWidth="1"/>
    <col min="2566" max="2566" width="13.7109375" style="1" customWidth="1"/>
    <col min="2567" max="2567" width="13.42578125" style="1" customWidth="1"/>
    <col min="2568" max="2568" width="16.5703125" style="1" customWidth="1"/>
    <col min="2569" max="2569" width="14.5703125" style="1" customWidth="1"/>
    <col min="2570" max="2570" width="11.42578125" style="1"/>
    <col min="2571" max="2571" width="15.85546875" style="1" customWidth="1"/>
    <col min="2572" max="2572" width="11.42578125" style="1"/>
    <col min="2573" max="2573" width="14.140625" style="1" customWidth="1"/>
    <col min="2574" max="2817" width="11.42578125" style="1"/>
    <col min="2818" max="2818" width="13.42578125" style="1" bestFit="1" customWidth="1"/>
    <col min="2819" max="2819" width="13" style="1" customWidth="1"/>
    <col min="2820" max="2820" width="9.7109375" style="1" customWidth="1"/>
    <col min="2821" max="2821" width="14.28515625" style="1" customWidth="1"/>
    <col min="2822" max="2822" width="13.7109375" style="1" customWidth="1"/>
    <col min="2823" max="2823" width="13.42578125" style="1" customWidth="1"/>
    <col min="2824" max="2824" width="16.5703125" style="1" customWidth="1"/>
    <col min="2825" max="2825" width="14.5703125" style="1" customWidth="1"/>
    <col min="2826" max="2826" width="11.42578125" style="1"/>
    <col min="2827" max="2827" width="15.85546875" style="1" customWidth="1"/>
    <col min="2828" max="2828" width="11.42578125" style="1"/>
    <col min="2829" max="2829" width="14.140625" style="1" customWidth="1"/>
    <col min="2830" max="3073" width="11.42578125" style="1"/>
    <col min="3074" max="3074" width="13.42578125" style="1" bestFit="1" customWidth="1"/>
    <col min="3075" max="3075" width="13" style="1" customWidth="1"/>
    <col min="3076" max="3076" width="9.7109375" style="1" customWidth="1"/>
    <col min="3077" max="3077" width="14.28515625" style="1" customWidth="1"/>
    <col min="3078" max="3078" width="13.7109375" style="1" customWidth="1"/>
    <col min="3079" max="3079" width="13.42578125" style="1" customWidth="1"/>
    <col min="3080" max="3080" width="16.5703125" style="1" customWidth="1"/>
    <col min="3081" max="3081" width="14.5703125" style="1" customWidth="1"/>
    <col min="3082" max="3082" width="11.42578125" style="1"/>
    <col min="3083" max="3083" width="15.85546875" style="1" customWidth="1"/>
    <col min="3084" max="3084" width="11.42578125" style="1"/>
    <col min="3085" max="3085" width="14.140625" style="1" customWidth="1"/>
    <col min="3086" max="3329" width="11.42578125" style="1"/>
    <col min="3330" max="3330" width="13.42578125" style="1" bestFit="1" customWidth="1"/>
    <col min="3331" max="3331" width="13" style="1" customWidth="1"/>
    <col min="3332" max="3332" width="9.7109375" style="1" customWidth="1"/>
    <col min="3333" max="3333" width="14.28515625" style="1" customWidth="1"/>
    <col min="3334" max="3334" width="13.7109375" style="1" customWidth="1"/>
    <col min="3335" max="3335" width="13.42578125" style="1" customWidth="1"/>
    <col min="3336" max="3336" width="16.5703125" style="1" customWidth="1"/>
    <col min="3337" max="3337" width="14.5703125" style="1" customWidth="1"/>
    <col min="3338" max="3338" width="11.42578125" style="1"/>
    <col min="3339" max="3339" width="15.85546875" style="1" customWidth="1"/>
    <col min="3340" max="3340" width="11.42578125" style="1"/>
    <col min="3341" max="3341" width="14.140625" style="1" customWidth="1"/>
    <col min="3342" max="3585" width="11.42578125" style="1"/>
    <col min="3586" max="3586" width="13.42578125" style="1" bestFit="1" customWidth="1"/>
    <col min="3587" max="3587" width="13" style="1" customWidth="1"/>
    <col min="3588" max="3588" width="9.7109375" style="1" customWidth="1"/>
    <col min="3589" max="3589" width="14.28515625" style="1" customWidth="1"/>
    <col min="3590" max="3590" width="13.7109375" style="1" customWidth="1"/>
    <col min="3591" max="3591" width="13.42578125" style="1" customWidth="1"/>
    <col min="3592" max="3592" width="16.5703125" style="1" customWidth="1"/>
    <col min="3593" max="3593" width="14.5703125" style="1" customWidth="1"/>
    <col min="3594" max="3594" width="11.42578125" style="1"/>
    <col min="3595" max="3595" width="15.85546875" style="1" customWidth="1"/>
    <col min="3596" max="3596" width="11.42578125" style="1"/>
    <col min="3597" max="3597" width="14.140625" style="1" customWidth="1"/>
    <col min="3598" max="3841" width="11.42578125" style="1"/>
    <col min="3842" max="3842" width="13.42578125" style="1" bestFit="1" customWidth="1"/>
    <col min="3843" max="3843" width="13" style="1" customWidth="1"/>
    <col min="3844" max="3844" width="9.7109375" style="1" customWidth="1"/>
    <col min="3845" max="3845" width="14.28515625" style="1" customWidth="1"/>
    <col min="3846" max="3846" width="13.7109375" style="1" customWidth="1"/>
    <col min="3847" max="3847" width="13.42578125" style="1" customWidth="1"/>
    <col min="3848" max="3848" width="16.5703125" style="1" customWidth="1"/>
    <col min="3849" max="3849" width="14.5703125" style="1" customWidth="1"/>
    <col min="3850" max="3850" width="11.42578125" style="1"/>
    <col min="3851" max="3851" width="15.85546875" style="1" customWidth="1"/>
    <col min="3852" max="3852" width="11.42578125" style="1"/>
    <col min="3853" max="3853" width="14.140625" style="1" customWidth="1"/>
    <col min="3854" max="4097" width="11.42578125" style="1"/>
    <col min="4098" max="4098" width="13.42578125" style="1" bestFit="1" customWidth="1"/>
    <col min="4099" max="4099" width="13" style="1" customWidth="1"/>
    <col min="4100" max="4100" width="9.7109375" style="1" customWidth="1"/>
    <col min="4101" max="4101" width="14.28515625" style="1" customWidth="1"/>
    <col min="4102" max="4102" width="13.7109375" style="1" customWidth="1"/>
    <col min="4103" max="4103" width="13.42578125" style="1" customWidth="1"/>
    <col min="4104" max="4104" width="16.5703125" style="1" customWidth="1"/>
    <col min="4105" max="4105" width="14.5703125" style="1" customWidth="1"/>
    <col min="4106" max="4106" width="11.42578125" style="1"/>
    <col min="4107" max="4107" width="15.85546875" style="1" customWidth="1"/>
    <col min="4108" max="4108" width="11.42578125" style="1"/>
    <col min="4109" max="4109" width="14.140625" style="1" customWidth="1"/>
    <col min="4110" max="4353" width="11.42578125" style="1"/>
    <col min="4354" max="4354" width="13.42578125" style="1" bestFit="1" customWidth="1"/>
    <col min="4355" max="4355" width="13" style="1" customWidth="1"/>
    <col min="4356" max="4356" width="9.7109375" style="1" customWidth="1"/>
    <col min="4357" max="4357" width="14.28515625" style="1" customWidth="1"/>
    <col min="4358" max="4358" width="13.7109375" style="1" customWidth="1"/>
    <col min="4359" max="4359" width="13.42578125" style="1" customWidth="1"/>
    <col min="4360" max="4360" width="16.5703125" style="1" customWidth="1"/>
    <col min="4361" max="4361" width="14.5703125" style="1" customWidth="1"/>
    <col min="4362" max="4362" width="11.42578125" style="1"/>
    <col min="4363" max="4363" width="15.85546875" style="1" customWidth="1"/>
    <col min="4364" max="4364" width="11.42578125" style="1"/>
    <col min="4365" max="4365" width="14.140625" style="1" customWidth="1"/>
    <col min="4366" max="4609" width="11.42578125" style="1"/>
    <col min="4610" max="4610" width="13.42578125" style="1" bestFit="1" customWidth="1"/>
    <col min="4611" max="4611" width="13" style="1" customWidth="1"/>
    <col min="4612" max="4612" width="9.7109375" style="1" customWidth="1"/>
    <col min="4613" max="4613" width="14.28515625" style="1" customWidth="1"/>
    <col min="4614" max="4614" width="13.7109375" style="1" customWidth="1"/>
    <col min="4615" max="4615" width="13.42578125" style="1" customWidth="1"/>
    <col min="4616" max="4616" width="16.5703125" style="1" customWidth="1"/>
    <col min="4617" max="4617" width="14.5703125" style="1" customWidth="1"/>
    <col min="4618" max="4618" width="11.42578125" style="1"/>
    <col min="4619" max="4619" width="15.85546875" style="1" customWidth="1"/>
    <col min="4620" max="4620" width="11.42578125" style="1"/>
    <col min="4621" max="4621" width="14.140625" style="1" customWidth="1"/>
    <col min="4622" max="4865" width="11.42578125" style="1"/>
    <col min="4866" max="4866" width="13.42578125" style="1" bestFit="1" customWidth="1"/>
    <col min="4867" max="4867" width="13" style="1" customWidth="1"/>
    <col min="4868" max="4868" width="9.7109375" style="1" customWidth="1"/>
    <col min="4869" max="4869" width="14.28515625" style="1" customWidth="1"/>
    <col min="4870" max="4870" width="13.7109375" style="1" customWidth="1"/>
    <col min="4871" max="4871" width="13.42578125" style="1" customWidth="1"/>
    <col min="4872" max="4872" width="16.5703125" style="1" customWidth="1"/>
    <col min="4873" max="4873" width="14.5703125" style="1" customWidth="1"/>
    <col min="4874" max="4874" width="11.42578125" style="1"/>
    <col min="4875" max="4875" width="15.85546875" style="1" customWidth="1"/>
    <col min="4876" max="4876" width="11.42578125" style="1"/>
    <col min="4877" max="4877" width="14.140625" style="1" customWidth="1"/>
    <col min="4878" max="5121" width="11.42578125" style="1"/>
    <col min="5122" max="5122" width="13.42578125" style="1" bestFit="1" customWidth="1"/>
    <col min="5123" max="5123" width="13" style="1" customWidth="1"/>
    <col min="5124" max="5124" width="9.7109375" style="1" customWidth="1"/>
    <col min="5125" max="5125" width="14.28515625" style="1" customWidth="1"/>
    <col min="5126" max="5126" width="13.7109375" style="1" customWidth="1"/>
    <col min="5127" max="5127" width="13.42578125" style="1" customWidth="1"/>
    <col min="5128" max="5128" width="16.5703125" style="1" customWidth="1"/>
    <col min="5129" max="5129" width="14.5703125" style="1" customWidth="1"/>
    <col min="5130" max="5130" width="11.42578125" style="1"/>
    <col min="5131" max="5131" width="15.85546875" style="1" customWidth="1"/>
    <col min="5132" max="5132" width="11.42578125" style="1"/>
    <col min="5133" max="5133" width="14.140625" style="1" customWidth="1"/>
    <col min="5134" max="5377" width="11.42578125" style="1"/>
    <col min="5378" max="5378" width="13.42578125" style="1" bestFit="1" customWidth="1"/>
    <col min="5379" max="5379" width="13" style="1" customWidth="1"/>
    <col min="5380" max="5380" width="9.7109375" style="1" customWidth="1"/>
    <col min="5381" max="5381" width="14.28515625" style="1" customWidth="1"/>
    <col min="5382" max="5382" width="13.7109375" style="1" customWidth="1"/>
    <col min="5383" max="5383" width="13.42578125" style="1" customWidth="1"/>
    <col min="5384" max="5384" width="16.5703125" style="1" customWidth="1"/>
    <col min="5385" max="5385" width="14.5703125" style="1" customWidth="1"/>
    <col min="5386" max="5386" width="11.42578125" style="1"/>
    <col min="5387" max="5387" width="15.85546875" style="1" customWidth="1"/>
    <col min="5388" max="5388" width="11.42578125" style="1"/>
    <col min="5389" max="5389" width="14.140625" style="1" customWidth="1"/>
    <col min="5390" max="5633" width="11.42578125" style="1"/>
    <col min="5634" max="5634" width="13.42578125" style="1" bestFit="1" customWidth="1"/>
    <col min="5635" max="5635" width="13" style="1" customWidth="1"/>
    <col min="5636" max="5636" width="9.7109375" style="1" customWidth="1"/>
    <col min="5637" max="5637" width="14.28515625" style="1" customWidth="1"/>
    <col min="5638" max="5638" width="13.7109375" style="1" customWidth="1"/>
    <col min="5639" max="5639" width="13.42578125" style="1" customWidth="1"/>
    <col min="5640" max="5640" width="16.5703125" style="1" customWidth="1"/>
    <col min="5641" max="5641" width="14.5703125" style="1" customWidth="1"/>
    <col min="5642" max="5642" width="11.42578125" style="1"/>
    <col min="5643" max="5643" width="15.85546875" style="1" customWidth="1"/>
    <col min="5644" max="5644" width="11.42578125" style="1"/>
    <col min="5645" max="5645" width="14.140625" style="1" customWidth="1"/>
    <col min="5646" max="5889" width="11.42578125" style="1"/>
    <col min="5890" max="5890" width="13.42578125" style="1" bestFit="1" customWidth="1"/>
    <col min="5891" max="5891" width="13" style="1" customWidth="1"/>
    <col min="5892" max="5892" width="9.7109375" style="1" customWidth="1"/>
    <col min="5893" max="5893" width="14.28515625" style="1" customWidth="1"/>
    <col min="5894" max="5894" width="13.7109375" style="1" customWidth="1"/>
    <col min="5895" max="5895" width="13.42578125" style="1" customWidth="1"/>
    <col min="5896" max="5896" width="16.5703125" style="1" customWidth="1"/>
    <col min="5897" max="5897" width="14.5703125" style="1" customWidth="1"/>
    <col min="5898" max="5898" width="11.42578125" style="1"/>
    <col min="5899" max="5899" width="15.85546875" style="1" customWidth="1"/>
    <col min="5900" max="5900" width="11.42578125" style="1"/>
    <col min="5901" max="5901" width="14.140625" style="1" customWidth="1"/>
    <col min="5902" max="6145" width="11.42578125" style="1"/>
    <col min="6146" max="6146" width="13.42578125" style="1" bestFit="1" customWidth="1"/>
    <col min="6147" max="6147" width="13" style="1" customWidth="1"/>
    <col min="6148" max="6148" width="9.7109375" style="1" customWidth="1"/>
    <col min="6149" max="6149" width="14.28515625" style="1" customWidth="1"/>
    <col min="6150" max="6150" width="13.7109375" style="1" customWidth="1"/>
    <col min="6151" max="6151" width="13.42578125" style="1" customWidth="1"/>
    <col min="6152" max="6152" width="16.5703125" style="1" customWidth="1"/>
    <col min="6153" max="6153" width="14.5703125" style="1" customWidth="1"/>
    <col min="6154" max="6154" width="11.42578125" style="1"/>
    <col min="6155" max="6155" width="15.85546875" style="1" customWidth="1"/>
    <col min="6156" max="6156" width="11.42578125" style="1"/>
    <col min="6157" max="6157" width="14.140625" style="1" customWidth="1"/>
    <col min="6158" max="6401" width="11.42578125" style="1"/>
    <col min="6402" max="6402" width="13.42578125" style="1" bestFit="1" customWidth="1"/>
    <col min="6403" max="6403" width="13" style="1" customWidth="1"/>
    <col min="6404" max="6404" width="9.7109375" style="1" customWidth="1"/>
    <col min="6405" max="6405" width="14.28515625" style="1" customWidth="1"/>
    <col min="6406" max="6406" width="13.7109375" style="1" customWidth="1"/>
    <col min="6407" max="6407" width="13.42578125" style="1" customWidth="1"/>
    <col min="6408" max="6408" width="16.5703125" style="1" customWidth="1"/>
    <col min="6409" max="6409" width="14.5703125" style="1" customWidth="1"/>
    <col min="6410" max="6410" width="11.42578125" style="1"/>
    <col min="6411" max="6411" width="15.85546875" style="1" customWidth="1"/>
    <col min="6412" max="6412" width="11.42578125" style="1"/>
    <col min="6413" max="6413" width="14.140625" style="1" customWidth="1"/>
    <col min="6414" max="6657" width="11.42578125" style="1"/>
    <col min="6658" max="6658" width="13.42578125" style="1" bestFit="1" customWidth="1"/>
    <col min="6659" max="6659" width="13" style="1" customWidth="1"/>
    <col min="6660" max="6660" width="9.7109375" style="1" customWidth="1"/>
    <col min="6661" max="6661" width="14.28515625" style="1" customWidth="1"/>
    <col min="6662" max="6662" width="13.7109375" style="1" customWidth="1"/>
    <col min="6663" max="6663" width="13.42578125" style="1" customWidth="1"/>
    <col min="6664" max="6664" width="16.5703125" style="1" customWidth="1"/>
    <col min="6665" max="6665" width="14.5703125" style="1" customWidth="1"/>
    <col min="6666" max="6666" width="11.42578125" style="1"/>
    <col min="6667" max="6667" width="15.85546875" style="1" customWidth="1"/>
    <col min="6668" max="6668" width="11.42578125" style="1"/>
    <col min="6669" max="6669" width="14.140625" style="1" customWidth="1"/>
    <col min="6670" max="6913" width="11.42578125" style="1"/>
    <col min="6914" max="6914" width="13.42578125" style="1" bestFit="1" customWidth="1"/>
    <col min="6915" max="6915" width="13" style="1" customWidth="1"/>
    <col min="6916" max="6916" width="9.7109375" style="1" customWidth="1"/>
    <col min="6917" max="6917" width="14.28515625" style="1" customWidth="1"/>
    <col min="6918" max="6918" width="13.7109375" style="1" customWidth="1"/>
    <col min="6919" max="6919" width="13.42578125" style="1" customWidth="1"/>
    <col min="6920" max="6920" width="16.5703125" style="1" customWidth="1"/>
    <col min="6921" max="6921" width="14.5703125" style="1" customWidth="1"/>
    <col min="6922" max="6922" width="11.42578125" style="1"/>
    <col min="6923" max="6923" width="15.85546875" style="1" customWidth="1"/>
    <col min="6924" max="6924" width="11.42578125" style="1"/>
    <col min="6925" max="6925" width="14.140625" style="1" customWidth="1"/>
    <col min="6926" max="7169" width="11.42578125" style="1"/>
    <col min="7170" max="7170" width="13.42578125" style="1" bestFit="1" customWidth="1"/>
    <col min="7171" max="7171" width="13" style="1" customWidth="1"/>
    <col min="7172" max="7172" width="9.7109375" style="1" customWidth="1"/>
    <col min="7173" max="7173" width="14.28515625" style="1" customWidth="1"/>
    <col min="7174" max="7174" width="13.7109375" style="1" customWidth="1"/>
    <col min="7175" max="7175" width="13.42578125" style="1" customWidth="1"/>
    <col min="7176" max="7176" width="16.5703125" style="1" customWidth="1"/>
    <col min="7177" max="7177" width="14.5703125" style="1" customWidth="1"/>
    <col min="7178" max="7178" width="11.42578125" style="1"/>
    <col min="7179" max="7179" width="15.85546875" style="1" customWidth="1"/>
    <col min="7180" max="7180" width="11.42578125" style="1"/>
    <col min="7181" max="7181" width="14.140625" style="1" customWidth="1"/>
    <col min="7182" max="7425" width="11.42578125" style="1"/>
    <col min="7426" max="7426" width="13.42578125" style="1" bestFit="1" customWidth="1"/>
    <col min="7427" max="7427" width="13" style="1" customWidth="1"/>
    <col min="7428" max="7428" width="9.7109375" style="1" customWidth="1"/>
    <col min="7429" max="7429" width="14.28515625" style="1" customWidth="1"/>
    <col min="7430" max="7430" width="13.7109375" style="1" customWidth="1"/>
    <col min="7431" max="7431" width="13.42578125" style="1" customWidth="1"/>
    <col min="7432" max="7432" width="16.5703125" style="1" customWidth="1"/>
    <col min="7433" max="7433" width="14.5703125" style="1" customWidth="1"/>
    <col min="7434" max="7434" width="11.42578125" style="1"/>
    <col min="7435" max="7435" width="15.85546875" style="1" customWidth="1"/>
    <col min="7436" max="7436" width="11.42578125" style="1"/>
    <col min="7437" max="7437" width="14.140625" style="1" customWidth="1"/>
    <col min="7438" max="7681" width="11.42578125" style="1"/>
    <col min="7682" max="7682" width="13.42578125" style="1" bestFit="1" customWidth="1"/>
    <col min="7683" max="7683" width="13" style="1" customWidth="1"/>
    <col min="7684" max="7684" width="9.7109375" style="1" customWidth="1"/>
    <col min="7685" max="7685" width="14.28515625" style="1" customWidth="1"/>
    <col min="7686" max="7686" width="13.7109375" style="1" customWidth="1"/>
    <col min="7687" max="7687" width="13.42578125" style="1" customWidth="1"/>
    <col min="7688" max="7688" width="16.5703125" style="1" customWidth="1"/>
    <col min="7689" max="7689" width="14.5703125" style="1" customWidth="1"/>
    <col min="7690" max="7690" width="11.42578125" style="1"/>
    <col min="7691" max="7691" width="15.85546875" style="1" customWidth="1"/>
    <col min="7692" max="7692" width="11.42578125" style="1"/>
    <col min="7693" max="7693" width="14.140625" style="1" customWidth="1"/>
    <col min="7694" max="7937" width="11.42578125" style="1"/>
    <col min="7938" max="7938" width="13.42578125" style="1" bestFit="1" customWidth="1"/>
    <col min="7939" max="7939" width="13" style="1" customWidth="1"/>
    <col min="7940" max="7940" width="9.7109375" style="1" customWidth="1"/>
    <col min="7941" max="7941" width="14.28515625" style="1" customWidth="1"/>
    <col min="7942" max="7942" width="13.7109375" style="1" customWidth="1"/>
    <col min="7943" max="7943" width="13.42578125" style="1" customWidth="1"/>
    <col min="7944" max="7944" width="16.5703125" style="1" customWidth="1"/>
    <col min="7945" max="7945" width="14.5703125" style="1" customWidth="1"/>
    <col min="7946" max="7946" width="11.42578125" style="1"/>
    <col min="7947" max="7947" width="15.85546875" style="1" customWidth="1"/>
    <col min="7948" max="7948" width="11.42578125" style="1"/>
    <col min="7949" max="7949" width="14.140625" style="1" customWidth="1"/>
    <col min="7950" max="8193" width="11.42578125" style="1"/>
    <col min="8194" max="8194" width="13.42578125" style="1" bestFit="1" customWidth="1"/>
    <col min="8195" max="8195" width="13" style="1" customWidth="1"/>
    <col min="8196" max="8196" width="9.7109375" style="1" customWidth="1"/>
    <col min="8197" max="8197" width="14.28515625" style="1" customWidth="1"/>
    <col min="8198" max="8198" width="13.7109375" style="1" customWidth="1"/>
    <col min="8199" max="8199" width="13.42578125" style="1" customWidth="1"/>
    <col min="8200" max="8200" width="16.5703125" style="1" customWidth="1"/>
    <col min="8201" max="8201" width="14.5703125" style="1" customWidth="1"/>
    <col min="8202" max="8202" width="11.42578125" style="1"/>
    <col min="8203" max="8203" width="15.85546875" style="1" customWidth="1"/>
    <col min="8204" max="8204" width="11.42578125" style="1"/>
    <col min="8205" max="8205" width="14.140625" style="1" customWidth="1"/>
    <col min="8206" max="8449" width="11.42578125" style="1"/>
    <col min="8450" max="8450" width="13.42578125" style="1" bestFit="1" customWidth="1"/>
    <col min="8451" max="8451" width="13" style="1" customWidth="1"/>
    <col min="8452" max="8452" width="9.7109375" style="1" customWidth="1"/>
    <col min="8453" max="8453" width="14.28515625" style="1" customWidth="1"/>
    <col min="8454" max="8454" width="13.7109375" style="1" customWidth="1"/>
    <col min="8455" max="8455" width="13.42578125" style="1" customWidth="1"/>
    <col min="8456" max="8456" width="16.5703125" style="1" customWidth="1"/>
    <col min="8457" max="8457" width="14.5703125" style="1" customWidth="1"/>
    <col min="8458" max="8458" width="11.42578125" style="1"/>
    <col min="8459" max="8459" width="15.85546875" style="1" customWidth="1"/>
    <col min="8460" max="8460" width="11.42578125" style="1"/>
    <col min="8461" max="8461" width="14.140625" style="1" customWidth="1"/>
    <col min="8462" max="8705" width="11.42578125" style="1"/>
    <col min="8706" max="8706" width="13.42578125" style="1" bestFit="1" customWidth="1"/>
    <col min="8707" max="8707" width="13" style="1" customWidth="1"/>
    <col min="8708" max="8708" width="9.7109375" style="1" customWidth="1"/>
    <col min="8709" max="8709" width="14.28515625" style="1" customWidth="1"/>
    <col min="8710" max="8710" width="13.7109375" style="1" customWidth="1"/>
    <col min="8711" max="8711" width="13.42578125" style="1" customWidth="1"/>
    <col min="8712" max="8712" width="16.5703125" style="1" customWidth="1"/>
    <col min="8713" max="8713" width="14.5703125" style="1" customWidth="1"/>
    <col min="8714" max="8714" width="11.42578125" style="1"/>
    <col min="8715" max="8715" width="15.85546875" style="1" customWidth="1"/>
    <col min="8716" max="8716" width="11.42578125" style="1"/>
    <col min="8717" max="8717" width="14.140625" style="1" customWidth="1"/>
    <col min="8718" max="8961" width="11.42578125" style="1"/>
    <col min="8962" max="8962" width="13.42578125" style="1" bestFit="1" customWidth="1"/>
    <col min="8963" max="8963" width="13" style="1" customWidth="1"/>
    <col min="8964" max="8964" width="9.7109375" style="1" customWidth="1"/>
    <col min="8965" max="8965" width="14.28515625" style="1" customWidth="1"/>
    <col min="8966" max="8966" width="13.7109375" style="1" customWidth="1"/>
    <col min="8967" max="8967" width="13.42578125" style="1" customWidth="1"/>
    <col min="8968" max="8968" width="16.5703125" style="1" customWidth="1"/>
    <col min="8969" max="8969" width="14.5703125" style="1" customWidth="1"/>
    <col min="8970" max="8970" width="11.42578125" style="1"/>
    <col min="8971" max="8971" width="15.85546875" style="1" customWidth="1"/>
    <col min="8972" max="8972" width="11.42578125" style="1"/>
    <col min="8973" max="8973" width="14.140625" style="1" customWidth="1"/>
    <col min="8974" max="9217" width="11.42578125" style="1"/>
    <col min="9218" max="9218" width="13.42578125" style="1" bestFit="1" customWidth="1"/>
    <col min="9219" max="9219" width="13" style="1" customWidth="1"/>
    <col min="9220" max="9220" width="9.7109375" style="1" customWidth="1"/>
    <col min="9221" max="9221" width="14.28515625" style="1" customWidth="1"/>
    <col min="9222" max="9222" width="13.7109375" style="1" customWidth="1"/>
    <col min="9223" max="9223" width="13.42578125" style="1" customWidth="1"/>
    <col min="9224" max="9224" width="16.5703125" style="1" customWidth="1"/>
    <col min="9225" max="9225" width="14.5703125" style="1" customWidth="1"/>
    <col min="9226" max="9226" width="11.42578125" style="1"/>
    <col min="9227" max="9227" width="15.85546875" style="1" customWidth="1"/>
    <col min="9228" max="9228" width="11.42578125" style="1"/>
    <col min="9229" max="9229" width="14.140625" style="1" customWidth="1"/>
    <col min="9230" max="9473" width="11.42578125" style="1"/>
    <col min="9474" max="9474" width="13.42578125" style="1" bestFit="1" customWidth="1"/>
    <col min="9475" max="9475" width="13" style="1" customWidth="1"/>
    <col min="9476" max="9476" width="9.7109375" style="1" customWidth="1"/>
    <col min="9477" max="9477" width="14.28515625" style="1" customWidth="1"/>
    <col min="9478" max="9478" width="13.7109375" style="1" customWidth="1"/>
    <col min="9479" max="9479" width="13.42578125" style="1" customWidth="1"/>
    <col min="9480" max="9480" width="16.5703125" style="1" customWidth="1"/>
    <col min="9481" max="9481" width="14.5703125" style="1" customWidth="1"/>
    <col min="9482" max="9482" width="11.42578125" style="1"/>
    <col min="9483" max="9483" width="15.85546875" style="1" customWidth="1"/>
    <col min="9484" max="9484" width="11.42578125" style="1"/>
    <col min="9485" max="9485" width="14.140625" style="1" customWidth="1"/>
    <col min="9486" max="9729" width="11.42578125" style="1"/>
    <col min="9730" max="9730" width="13.42578125" style="1" bestFit="1" customWidth="1"/>
    <col min="9731" max="9731" width="13" style="1" customWidth="1"/>
    <col min="9732" max="9732" width="9.7109375" style="1" customWidth="1"/>
    <col min="9733" max="9733" width="14.28515625" style="1" customWidth="1"/>
    <col min="9734" max="9734" width="13.7109375" style="1" customWidth="1"/>
    <col min="9735" max="9735" width="13.42578125" style="1" customWidth="1"/>
    <col min="9736" max="9736" width="16.5703125" style="1" customWidth="1"/>
    <col min="9737" max="9737" width="14.5703125" style="1" customWidth="1"/>
    <col min="9738" max="9738" width="11.42578125" style="1"/>
    <col min="9739" max="9739" width="15.85546875" style="1" customWidth="1"/>
    <col min="9740" max="9740" width="11.42578125" style="1"/>
    <col min="9741" max="9741" width="14.140625" style="1" customWidth="1"/>
    <col min="9742" max="9985" width="11.42578125" style="1"/>
    <col min="9986" max="9986" width="13.42578125" style="1" bestFit="1" customWidth="1"/>
    <col min="9987" max="9987" width="13" style="1" customWidth="1"/>
    <col min="9988" max="9988" width="9.7109375" style="1" customWidth="1"/>
    <col min="9989" max="9989" width="14.28515625" style="1" customWidth="1"/>
    <col min="9990" max="9990" width="13.7109375" style="1" customWidth="1"/>
    <col min="9991" max="9991" width="13.42578125" style="1" customWidth="1"/>
    <col min="9992" max="9992" width="16.5703125" style="1" customWidth="1"/>
    <col min="9993" max="9993" width="14.5703125" style="1" customWidth="1"/>
    <col min="9994" max="9994" width="11.42578125" style="1"/>
    <col min="9995" max="9995" width="15.85546875" style="1" customWidth="1"/>
    <col min="9996" max="9996" width="11.42578125" style="1"/>
    <col min="9997" max="9997" width="14.140625" style="1" customWidth="1"/>
    <col min="9998" max="10241" width="11.42578125" style="1"/>
    <col min="10242" max="10242" width="13.42578125" style="1" bestFit="1" customWidth="1"/>
    <col min="10243" max="10243" width="13" style="1" customWidth="1"/>
    <col min="10244" max="10244" width="9.7109375" style="1" customWidth="1"/>
    <col min="10245" max="10245" width="14.28515625" style="1" customWidth="1"/>
    <col min="10246" max="10246" width="13.7109375" style="1" customWidth="1"/>
    <col min="10247" max="10247" width="13.42578125" style="1" customWidth="1"/>
    <col min="10248" max="10248" width="16.5703125" style="1" customWidth="1"/>
    <col min="10249" max="10249" width="14.5703125" style="1" customWidth="1"/>
    <col min="10250" max="10250" width="11.42578125" style="1"/>
    <col min="10251" max="10251" width="15.85546875" style="1" customWidth="1"/>
    <col min="10252" max="10252" width="11.42578125" style="1"/>
    <col min="10253" max="10253" width="14.140625" style="1" customWidth="1"/>
    <col min="10254" max="10497" width="11.42578125" style="1"/>
    <col min="10498" max="10498" width="13.42578125" style="1" bestFit="1" customWidth="1"/>
    <col min="10499" max="10499" width="13" style="1" customWidth="1"/>
    <col min="10500" max="10500" width="9.7109375" style="1" customWidth="1"/>
    <col min="10501" max="10501" width="14.28515625" style="1" customWidth="1"/>
    <col min="10502" max="10502" width="13.7109375" style="1" customWidth="1"/>
    <col min="10503" max="10503" width="13.42578125" style="1" customWidth="1"/>
    <col min="10504" max="10504" width="16.5703125" style="1" customWidth="1"/>
    <col min="10505" max="10505" width="14.5703125" style="1" customWidth="1"/>
    <col min="10506" max="10506" width="11.42578125" style="1"/>
    <col min="10507" max="10507" width="15.85546875" style="1" customWidth="1"/>
    <col min="10508" max="10508" width="11.42578125" style="1"/>
    <col min="10509" max="10509" width="14.140625" style="1" customWidth="1"/>
    <col min="10510" max="10753" width="11.42578125" style="1"/>
    <col min="10754" max="10754" width="13.42578125" style="1" bestFit="1" customWidth="1"/>
    <col min="10755" max="10755" width="13" style="1" customWidth="1"/>
    <col min="10756" max="10756" width="9.7109375" style="1" customWidth="1"/>
    <col min="10757" max="10757" width="14.28515625" style="1" customWidth="1"/>
    <col min="10758" max="10758" width="13.7109375" style="1" customWidth="1"/>
    <col min="10759" max="10759" width="13.42578125" style="1" customWidth="1"/>
    <col min="10760" max="10760" width="16.5703125" style="1" customWidth="1"/>
    <col min="10761" max="10761" width="14.5703125" style="1" customWidth="1"/>
    <col min="10762" max="10762" width="11.42578125" style="1"/>
    <col min="10763" max="10763" width="15.85546875" style="1" customWidth="1"/>
    <col min="10764" max="10764" width="11.42578125" style="1"/>
    <col min="10765" max="10765" width="14.140625" style="1" customWidth="1"/>
    <col min="10766" max="11009" width="11.42578125" style="1"/>
    <col min="11010" max="11010" width="13.42578125" style="1" bestFit="1" customWidth="1"/>
    <col min="11011" max="11011" width="13" style="1" customWidth="1"/>
    <col min="11012" max="11012" width="9.7109375" style="1" customWidth="1"/>
    <col min="11013" max="11013" width="14.28515625" style="1" customWidth="1"/>
    <col min="11014" max="11014" width="13.7109375" style="1" customWidth="1"/>
    <col min="11015" max="11015" width="13.42578125" style="1" customWidth="1"/>
    <col min="11016" max="11016" width="16.5703125" style="1" customWidth="1"/>
    <col min="11017" max="11017" width="14.5703125" style="1" customWidth="1"/>
    <col min="11018" max="11018" width="11.42578125" style="1"/>
    <col min="11019" max="11019" width="15.85546875" style="1" customWidth="1"/>
    <col min="11020" max="11020" width="11.42578125" style="1"/>
    <col min="11021" max="11021" width="14.140625" style="1" customWidth="1"/>
    <col min="11022" max="11265" width="11.42578125" style="1"/>
    <col min="11266" max="11266" width="13.42578125" style="1" bestFit="1" customWidth="1"/>
    <col min="11267" max="11267" width="13" style="1" customWidth="1"/>
    <col min="11268" max="11268" width="9.7109375" style="1" customWidth="1"/>
    <col min="11269" max="11269" width="14.28515625" style="1" customWidth="1"/>
    <col min="11270" max="11270" width="13.7109375" style="1" customWidth="1"/>
    <col min="11271" max="11271" width="13.42578125" style="1" customWidth="1"/>
    <col min="11272" max="11272" width="16.5703125" style="1" customWidth="1"/>
    <col min="11273" max="11273" width="14.5703125" style="1" customWidth="1"/>
    <col min="11274" max="11274" width="11.42578125" style="1"/>
    <col min="11275" max="11275" width="15.85546875" style="1" customWidth="1"/>
    <col min="11276" max="11276" width="11.42578125" style="1"/>
    <col min="11277" max="11277" width="14.140625" style="1" customWidth="1"/>
    <col min="11278" max="11521" width="11.42578125" style="1"/>
    <col min="11522" max="11522" width="13.42578125" style="1" bestFit="1" customWidth="1"/>
    <col min="11523" max="11523" width="13" style="1" customWidth="1"/>
    <col min="11524" max="11524" width="9.7109375" style="1" customWidth="1"/>
    <col min="11525" max="11525" width="14.28515625" style="1" customWidth="1"/>
    <col min="11526" max="11526" width="13.7109375" style="1" customWidth="1"/>
    <col min="11527" max="11527" width="13.42578125" style="1" customWidth="1"/>
    <col min="11528" max="11528" width="16.5703125" style="1" customWidth="1"/>
    <col min="11529" max="11529" width="14.5703125" style="1" customWidth="1"/>
    <col min="11530" max="11530" width="11.42578125" style="1"/>
    <col min="11531" max="11531" width="15.85546875" style="1" customWidth="1"/>
    <col min="11532" max="11532" width="11.42578125" style="1"/>
    <col min="11533" max="11533" width="14.140625" style="1" customWidth="1"/>
    <col min="11534" max="11777" width="11.42578125" style="1"/>
    <col min="11778" max="11778" width="13.42578125" style="1" bestFit="1" customWidth="1"/>
    <col min="11779" max="11779" width="13" style="1" customWidth="1"/>
    <col min="11780" max="11780" width="9.7109375" style="1" customWidth="1"/>
    <col min="11781" max="11781" width="14.28515625" style="1" customWidth="1"/>
    <col min="11782" max="11782" width="13.7109375" style="1" customWidth="1"/>
    <col min="11783" max="11783" width="13.42578125" style="1" customWidth="1"/>
    <col min="11784" max="11784" width="16.5703125" style="1" customWidth="1"/>
    <col min="11785" max="11785" width="14.5703125" style="1" customWidth="1"/>
    <col min="11786" max="11786" width="11.42578125" style="1"/>
    <col min="11787" max="11787" width="15.85546875" style="1" customWidth="1"/>
    <col min="11788" max="11788" width="11.42578125" style="1"/>
    <col min="11789" max="11789" width="14.140625" style="1" customWidth="1"/>
    <col min="11790" max="12033" width="11.42578125" style="1"/>
    <col min="12034" max="12034" width="13.42578125" style="1" bestFit="1" customWidth="1"/>
    <col min="12035" max="12035" width="13" style="1" customWidth="1"/>
    <col min="12036" max="12036" width="9.7109375" style="1" customWidth="1"/>
    <col min="12037" max="12037" width="14.28515625" style="1" customWidth="1"/>
    <col min="12038" max="12038" width="13.7109375" style="1" customWidth="1"/>
    <col min="12039" max="12039" width="13.42578125" style="1" customWidth="1"/>
    <col min="12040" max="12040" width="16.5703125" style="1" customWidth="1"/>
    <col min="12041" max="12041" width="14.5703125" style="1" customWidth="1"/>
    <col min="12042" max="12042" width="11.42578125" style="1"/>
    <col min="12043" max="12043" width="15.85546875" style="1" customWidth="1"/>
    <col min="12044" max="12044" width="11.42578125" style="1"/>
    <col min="12045" max="12045" width="14.140625" style="1" customWidth="1"/>
    <col min="12046" max="12289" width="11.42578125" style="1"/>
    <col min="12290" max="12290" width="13.42578125" style="1" bestFit="1" customWidth="1"/>
    <col min="12291" max="12291" width="13" style="1" customWidth="1"/>
    <col min="12292" max="12292" width="9.7109375" style="1" customWidth="1"/>
    <col min="12293" max="12293" width="14.28515625" style="1" customWidth="1"/>
    <col min="12294" max="12294" width="13.7109375" style="1" customWidth="1"/>
    <col min="12295" max="12295" width="13.42578125" style="1" customWidth="1"/>
    <col min="12296" max="12296" width="16.5703125" style="1" customWidth="1"/>
    <col min="12297" max="12297" width="14.5703125" style="1" customWidth="1"/>
    <col min="12298" max="12298" width="11.42578125" style="1"/>
    <col min="12299" max="12299" width="15.85546875" style="1" customWidth="1"/>
    <col min="12300" max="12300" width="11.42578125" style="1"/>
    <col min="12301" max="12301" width="14.140625" style="1" customWidth="1"/>
    <col min="12302" max="12545" width="11.42578125" style="1"/>
    <col min="12546" max="12546" width="13.42578125" style="1" bestFit="1" customWidth="1"/>
    <col min="12547" max="12547" width="13" style="1" customWidth="1"/>
    <col min="12548" max="12548" width="9.7109375" style="1" customWidth="1"/>
    <col min="12549" max="12549" width="14.28515625" style="1" customWidth="1"/>
    <col min="12550" max="12550" width="13.7109375" style="1" customWidth="1"/>
    <col min="12551" max="12551" width="13.42578125" style="1" customWidth="1"/>
    <col min="12552" max="12552" width="16.5703125" style="1" customWidth="1"/>
    <col min="12553" max="12553" width="14.5703125" style="1" customWidth="1"/>
    <col min="12554" max="12554" width="11.42578125" style="1"/>
    <col min="12555" max="12555" width="15.85546875" style="1" customWidth="1"/>
    <col min="12556" max="12556" width="11.42578125" style="1"/>
    <col min="12557" max="12557" width="14.140625" style="1" customWidth="1"/>
    <col min="12558" max="12801" width="11.42578125" style="1"/>
    <col min="12802" max="12802" width="13.42578125" style="1" bestFit="1" customWidth="1"/>
    <col min="12803" max="12803" width="13" style="1" customWidth="1"/>
    <col min="12804" max="12804" width="9.7109375" style="1" customWidth="1"/>
    <col min="12805" max="12805" width="14.28515625" style="1" customWidth="1"/>
    <col min="12806" max="12806" width="13.7109375" style="1" customWidth="1"/>
    <col min="12807" max="12807" width="13.42578125" style="1" customWidth="1"/>
    <col min="12808" max="12808" width="16.5703125" style="1" customWidth="1"/>
    <col min="12809" max="12809" width="14.5703125" style="1" customWidth="1"/>
    <col min="12810" max="12810" width="11.42578125" style="1"/>
    <col min="12811" max="12811" width="15.85546875" style="1" customWidth="1"/>
    <col min="12812" max="12812" width="11.42578125" style="1"/>
    <col min="12813" max="12813" width="14.140625" style="1" customWidth="1"/>
    <col min="12814" max="13057" width="11.42578125" style="1"/>
    <col min="13058" max="13058" width="13.42578125" style="1" bestFit="1" customWidth="1"/>
    <col min="13059" max="13059" width="13" style="1" customWidth="1"/>
    <col min="13060" max="13060" width="9.7109375" style="1" customWidth="1"/>
    <col min="13061" max="13061" width="14.28515625" style="1" customWidth="1"/>
    <col min="13062" max="13062" width="13.7109375" style="1" customWidth="1"/>
    <col min="13063" max="13063" width="13.42578125" style="1" customWidth="1"/>
    <col min="13064" max="13064" width="16.5703125" style="1" customWidth="1"/>
    <col min="13065" max="13065" width="14.5703125" style="1" customWidth="1"/>
    <col min="13066" max="13066" width="11.42578125" style="1"/>
    <col min="13067" max="13067" width="15.85546875" style="1" customWidth="1"/>
    <col min="13068" max="13068" width="11.42578125" style="1"/>
    <col min="13069" max="13069" width="14.140625" style="1" customWidth="1"/>
    <col min="13070" max="13313" width="11.42578125" style="1"/>
    <col min="13314" max="13314" width="13.42578125" style="1" bestFit="1" customWidth="1"/>
    <col min="13315" max="13315" width="13" style="1" customWidth="1"/>
    <col min="13316" max="13316" width="9.7109375" style="1" customWidth="1"/>
    <col min="13317" max="13317" width="14.28515625" style="1" customWidth="1"/>
    <col min="13318" max="13318" width="13.7109375" style="1" customWidth="1"/>
    <col min="13319" max="13319" width="13.42578125" style="1" customWidth="1"/>
    <col min="13320" max="13320" width="16.5703125" style="1" customWidth="1"/>
    <col min="13321" max="13321" width="14.5703125" style="1" customWidth="1"/>
    <col min="13322" max="13322" width="11.42578125" style="1"/>
    <col min="13323" max="13323" width="15.85546875" style="1" customWidth="1"/>
    <col min="13324" max="13324" width="11.42578125" style="1"/>
    <col min="13325" max="13325" width="14.140625" style="1" customWidth="1"/>
    <col min="13326" max="13569" width="11.42578125" style="1"/>
    <col min="13570" max="13570" width="13.42578125" style="1" bestFit="1" customWidth="1"/>
    <col min="13571" max="13571" width="13" style="1" customWidth="1"/>
    <col min="13572" max="13572" width="9.7109375" style="1" customWidth="1"/>
    <col min="13573" max="13573" width="14.28515625" style="1" customWidth="1"/>
    <col min="13574" max="13574" width="13.7109375" style="1" customWidth="1"/>
    <col min="13575" max="13575" width="13.42578125" style="1" customWidth="1"/>
    <col min="13576" max="13576" width="16.5703125" style="1" customWidth="1"/>
    <col min="13577" max="13577" width="14.5703125" style="1" customWidth="1"/>
    <col min="13578" max="13578" width="11.42578125" style="1"/>
    <col min="13579" max="13579" width="15.85546875" style="1" customWidth="1"/>
    <col min="13580" max="13580" width="11.42578125" style="1"/>
    <col min="13581" max="13581" width="14.140625" style="1" customWidth="1"/>
    <col min="13582" max="13825" width="11.42578125" style="1"/>
    <col min="13826" max="13826" width="13.42578125" style="1" bestFit="1" customWidth="1"/>
    <col min="13827" max="13827" width="13" style="1" customWidth="1"/>
    <col min="13828" max="13828" width="9.7109375" style="1" customWidth="1"/>
    <col min="13829" max="13829" width="14.28515625" style="1" customWidth="1"/>
    <col min="13830" max="13830" width="13.7109375" style="1" customWidth="1"/>
    <col min="13831" max="13831" width="13.42578125" style="1" customWidth="1"/>
    <col min="13832" max="13832" width="16.5703125" style="1" customWidth="1"/>
    <col min="13833" max="13833" width="14.5703125" style="1" customWidth="1"/>
    <col min="13834" max="13834" width="11.42578125" style="1"/>
    <col min="13835" max="13835" width="15.85546875" style="1" customWidth="1"/>
    <col min="13836" max="13836" width="11.42578125" style="1"/>
    <col min="13837" max="13837" width="14.140625" style="1" customWidth="1"/>
    <col min="13838" max="14081" width="11.42578125" style="1"/>
    <col min="14082" max="14082" width="13.42578125" style="1" bestFit="1" customWidth="1"/>
    <col min="14083" max="14083" width="13" style="1" customWidth="1"/>
    <col min="14084" max="14084" width="9.7109375" style="1" customWidth="1"/>
    <col min="14085" max="14085" width="14.28515625" style="1" customWidth="1"/>
    <col min="14086" max="14086" width="13.7109375" style="1" customWidth="1"/>
    <col min="14087" max="14087" width="13.42578125" style="1" customWidth="1"/>
    <col min="14088" max="14088" width="16.5703125" style="1" customWidth="1"/>
    <col min="14089" max="14089" width="14.5703125" style="1" customWidth="1"/>
    <col min="14090" max="14090" width="11.42578125" style="1"/>
    <col min="14091" max="14091" width="15.85546875" style="1" customWidth="1"/>
    <col min="14092" max="14092" width="11.42578125" style="1"/>
    <col min="14093" max="14093" width="14.140625" style="1" customWidth="1"/>
    <col min="14094" max="14337" width="11.42578125" style="1"/>
    <col min="14338" max="14338" width="13.42578125" style="1" bestFit="1" customWidth="1"/>
    <col min="14339" max="14339" width="13" style="1" customWidth="1"/>
    <col min="14340" max="14340" width="9.7109375" style="1" customWidth="1"/>
    <col min="14341" max="14341" width="14.28515625" style="1" customWidth="1"/>
    <col min="14342" max="14342" width="13.7109375" style="1" customWidth="1"/>
    <col min="14343" max="14343" width="13.42578125" style="1" customWidth="1"/>
    <col min="14344" max="14344" width="16.5703125" style="1" customWidth="1"/>
    <col min="14345" max="14345" width="14.5703125" style="1" customWidth="1"/>
    <col min="14346" max="14346" width="11.42578125" style="1"/>
    <col min="14347" max="14347" width="15.85546875" style="1" customWidth="1"/>
    <col min="14348" max="14348" width="11.42578125" style="1"/>
    <col min="14349" max="14349" width="14.140625" style="1" customWidth="1"/>
    <col min="14350" max="14593" width="11.42578125" style="1"/>
    <col min="14594" max="14594" width="13.42578125" style="1" bestFit="1" customWidth="1"/>
    <col min="14595" max="14595" width="13" style="1" customWidth="1"/>
    <col min="14596" max="14596" width="9.7109375" style="1" customWidth="1"/>
    <col min="14597" max="14597" width="14.28515625" style="1" customWidth="1"/>
    <col min="14598" max="14598" width="13.7109375" style="1" customWidth="1"/>
    <col min="14599" max="14599" width="13.42578125" style="1" customWidth="1"/>
    <col min="14600" max="14600" width="16.5703125" style="1" customWidth="1"/>
    <col min="14601" max="14601" width="14.5703125" style="1" customWidth="1"/>
    <col min="14602" max="14602" width="11.42578125" style="1"/>
    <col min="14603" max="14603" width="15.85546875" style="1" customWidth="1"/>
    <col min="14604" max="14604" width="11.42578125" style="1"/>
    <col min="14605" max="14605" width="14.140625" style="1" customWidth="1"/>
    <col min="14606" max="14849" width="11.42578125" style="1"/>
    <col min="14850" max="14850" width="13.42578125" style="1" bestFit="1" customWidth="1"/>
    <col min="14851" max="14851" width="13" style="1" customWidth="1"/>
    <col min="14852" max="14852" width="9.7109375" style="1" customWidth="1"/>
    <col min="14853" max="14853" width="14.28515625" style="1" customWidth="1"/>
    <col min="14854" max="14854" width="13.7109375" style="1" customWidth="1"/>
    <col min="14855" max="14855" width="13.42578125" style="1" customWidth="1"/>
    <col min="14856" max="14856" width="16.5703125" style="1" customWidth="1"/>
    <col min="14857" max="14857" width="14.5703125" style="1" customWidth="1"/>
    <col min="14858" max="14858" width="11.42578125" style="1"/>
    <col min="14859" max="14859" width="15.85546875" style="1" customWidth="1"/>
    <col min="14860" max="14860" width="11.42578125" style="1"/>
    <col min="14861" max="14861" width="14.140625" style="1" customWidth="1"/>
    <col min="14862" max="15105" width="11.42578125" style="1"/>
    <col min="15106" max="15106" width="13.42578125" style="1" bestFit="1" customWidth="1"/>
    <col min="15107" max="15107" width="13" style="1" customWidth="1"/>
    <col min="15108" max="15108" width="9.7109375" style="1" customWidth="1"/>
    <col min="15109" max="15109" width="14.28515625" style="1" customWidth="1"/>
    <col min="15110" max="15110" width="13.7109375" style="1" customWidth="1"/>
    <col min="15111" max="15111" width="13.42578125" style="1" customWidth="1"/>
    <col min="15112" max="15112" width="16.5703125" style="1" customWidth="1"/>
    <col min="15113" max="15113" width="14.5703125" style="1" customWidth="1"/>
    <col min="15114" max="15114" width="11.42578125" style="1"/>
    <col min="15115" max="15115" width="15.85546875" style="1" customWidth="1"/>
    <col min="15116" max="15116" width="11.42578125" style="1"/>
    <col min="15117" max="15117" width="14.140625" style="1" customWidth="1"/>
    <col min="15118" max="15361" width="11.42578125" style="1"/>
    <col min="15362" max="15362" width="13.42578125" style="1" bestFit="1" customWidth="1"/>
    <col min="15363" max="15363" width="13" style="1" customWidth="1"/>
    <col min="15364" max="15364" width="9.7109375" style="1" customWidth="1"/>
    <col min="15365" max="15365" width="14.28515625" style="1" customWidth="1"/>
    <col min="15366" max="15366" width="13.7109375" style="1" customWidth="1"/>
    <col min="15367" max="15367" width="13.42578125" style="1" customWidth="1"/>
    <col min="15368" max="15368" width="16.5703125" style="1" customWidth="1"/>
    <col min="15369" max="15369" width="14.5703125" style="1" customWidth="1"/>
    <col min="15370" max="15370" width="11.42578125" style="1"/>
    <col min="15371" max="15371" width="15.85546875" style="1" customWidth="1"/>
    <col min="15372" max="15372" width="11.42578125" style="1"/>
    <col min="15373" max="15373" width="14.140625" style="1" customWidth="1"/>
    <col min="15374" max="15617" width="11.42578125" style="1"/>
    <col min="15618" max="15618" width="13.42578125" style="1" bestFit="1" customWidth="1"/>
    <col min="15619" max="15619" width="13" style="1" customWidth="1"/>
    <col min="15620" max="15620" width="9.7109375" style="1" customWidth="1"/>
    <col min="15621" max="15621" width="14.28515625" style="1" customWidth="1"/>
    <col min="15622" max="15622" width="13.7109375" style="1" customWidth="1"/>
    <col min="15623" max="15623" width="13.42578125" style="1" customWidth="1"/>
    <col min="15624" max="15624" width="16.5703125" style="1" customWidth="1"/>
    <col min="15625" max="15625" width="14.5703125" style="1" customWidth="1"/>
    <col min="15626" max="15626" width="11.42578125" style="1"/>
    <col min="15627" max="15627" width="15.85546875" style="1" customWidth="1"/>
    <col min="15628" max="15628" width="11.42578125" style="1"/>
    <col min="15629" max="15629" width="14.140625" style="1" customWidth="1"/>
    <col min="15630" max="15873" width="11.42578125" style="1"/>
    <col min="15874" max="15874" width="13.42578125" style="1" bestFit="1" customWidth="1"/>
    <col min="15875" max="15875" width="13" style="1" customWidth="1"/>
    <col min="15876" max="15876" width="9.7109375" style="1" customWidth="1"/>
    <col min="15877" max="15877" width="14.28515625" style="1" customWidth="1"/>
    <col min="15878" max="15878" width="13.7109375" style="1" customWidth="1"/>
    <col min="15879" max="15879" width="13.42578125" style="1" customWidth="1"/>
    <col min="15880" max="15880" width="16.5703125" style="1" customWidth="1"/>
    <col min="15881" max="15881" width="14.5703125" style="1" customWidth="1"/>
    <col min="15882" max="15882" width="11.42578125" style="1"/>
    <col min="15883" max="15883" width="15.85546875" style="1" customWidth="1"/>
    <col min="15884" max="15884" width="11.42578125" style="1"/>
    <col min="15885" max="15885" width="14.140625" style="1" customWidth="1"/>
    <col min="15886" max="16129" width="11.42578125" style="1"/>
    <col min="16130" max="16130" width="13.42578125" style="1" bestFit="1" customWidth="1"/>
    <col min="16131" max="16131" width="13" style="1" customWidth="1"/>
    <col min="16132" max="16132" width="9.7109375" style="1" customWidth="1"/>
    <col min="16133" max="16133" width="14.28515625" style="1" customWidth="1"/>
    <col min="16134" max="16134" width="13.7109375" style="1" customWidth="1"/>
    <col min="16135" max="16135" width="13.42578125" style="1" customWidth="1"/>
    <col min="16136" max="16136" width="16.5703125" style="1" customWidth="1"/>
    <col min="16137" max="16137" width="14.5703125" style="1" customWidth="1"/>
    <col min="16138" max="16138" width="11.42578125" style="1"/>
    <col min="16139" max="16139" width="15.85546875" style="1" customWidth="1"/>
    <col min="16140" max="16140" width="11.42578125" style="1"/>
    <col min="16141" max="16141" width="14.140625" style="1" customWidth="1"/>
    <col min="16142" max="16384" width="11.42578125" style="1"/>
  </cols>
  <sheetData>
    <row r="1" spans="1:31" ht="18.75" x14ac:dyDescent="0.3">
      <c r="I1" s="2" t="s">
        <v>0</v>
      </c>
      <c r="K1" s="3"/>
      <c r="L1" s="3"/>
      <c r="M1" s="3"/>
      <c r="N1" s="3"/>
      <c r="O1" s="3"/>
      <c r="P1" s="3"/>
    </row>
    <row r="2" spans="1:31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15.75" x14ac:dyDescent="0.3">
      <c r="A5" s="4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18.75" x14ac:dyDescent="0.3">
      <c r="A6" s="2" t="s">
        <v>1</v>
      </c>
      <c r="E6" s="4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s="4" customFormat="1" ht="15" x14ac:dyDescent="0.25">
      <c r="A9" s="4" t="s">
        <v>4</v>
      </c>
      <c r="C9" s="4" t="s">
        <v>127</v>
      </c>
      <c r="H9" s="5" t="s">
        <v>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16.5" thickBot="1" x14ac:dyDescent="0.35">
      <c r="A11" s="4" t="s">
        <v>6</v>
      </c>
      <c r="C11" s="1" t="s">
        <v>7</v>
      </c>
      <c r="F11" s="4" t="s">
        <v>8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15.75" x14ac:dyDescent="0.3">
      <c r="A12" s="4"/>
      <c r="F12" s="6"/>
      <c r="G12" s="7"/>
      <c r="H12" s="8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15.75" x14ac:dyDescent="0.3">
      <c r="A13" s="4" t="s">
        <v>9</v>
      </c>
      <c r="C13" s="1" t="s">
        <v>10</v>
      </c>
      <c r="F13" s="9"/>
      <c r="G13" s="10"/>
      <c r="H13" s="11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15.75" x14ac:dyDescent="0.3">
      <c r="A14" s="4"/>
      <c r="F14" s="9"/>
      <c r="G14" s="10"/>
      <c r="H14" s="11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15.75" x14ac:dyDescent="0.3">
      <c r="A15" s="4" t="s">
        <v>11</v>
      </c>
      <c r="C15" s="12" t="s">
        <v>110</v>
      </c>
      <c r="D15" s="13"/>
      <c r="E15" s="13"/>
      <c r="F15" s="14" t="s">
        <v>12</v>
      </c>
      <c r="G15" s="10"/>
      <c r="H15" s="11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1" ht="15.75" x14ac:dyDescent="0.3">
      <c r="C16" s="15" t="s">
        <v>111</v>
      </c>
      <c r="D16" s="13"/>
      <c r="E16" s="13"/>
      <c r="F16" s="16">
        <v>58</v>
      </c>
      <c r="G16" s="17" t="s">
        <v>13</v>
      </c>
      <c r="H16" s="18">
        <v>44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ht="15.75" x14ac:dyDescent="0.3">
      <c r="C17" s="15" t="s">
        <v>112</v>
      </c>
      <c r="D17" s="13"/>
      <c r="E17" s="13"/>
      <c r="F17" s="19">
        <v>1</v>
      </c>
      <c r="G17" s="20" t="s">
        <v>15</v>
      </c>
      <c r="H17" s="11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ht="15.75" x14ac:dyDescent="0.3">
      <c r="C18" s="21" t="s">
        <v>113</v>
      </c>
      <c r="D18" s="13"/>
      <c r="E18" s="13"/>
      <c r="F18" s="9"/>
      <c r="G18" s="10"/>
      <c r="H18" s="11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ht="15.75" x14ac:dyDescent="0.3">
      <c r="C19" s="13" t="s">
        <v>114</v>
      </c>
      <c r="D19" s="13"/>
      <c r="E19" s="13"/>
      <c r="F19" s="9"/>
      <c r="G19" s="10"/>
      <c r="H19" s="11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5.75" x14ac:dyDescent="0.3">
      <c r="C20" s="13"/>
      <c r="D20" s="13"/>
      <c r="E20" s="13"/>
      <c r="F20" s="16">
        <v>0</v>
      </c>
      <c r="G20" s="17" t="s">
        <v>13</v>
      </c>
      <c r="H20" s="18">
        <v>0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ht="15.75" x14ac:dyDescent="0.3">
      <c r="C21" s="13"/>
      <c r="D21" s="13"/>
      <c r="E21" s="13"/>
      <c r="F21" s="19">
        <v>1</v>
      </c>
      <c r="G21" s="20" t="s">
        <v>17</v>
      </c>
      <c r="H21" s="1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ht="16.5" thickBot="1" x14ac:dyDescent="0.35">
      <c r="C22" s="13"/>
      <c r="D22" s="13"/>
      <c r="E22" s="13"/>
      <c r="F22" s="22"/>
      <c r="G22" s="23"/>
      <c r="H22" s="24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ht="15.75" x14ac:dyDescent="0.3">
      <c r="A23" s="25" t="s">
        <v>18</v>
      </c>
      <c r="C23" s="26" t="s">
        <v>115</v>
      </c>
      <c r="D23" s="4" t="s">
        <v>20</v>
      </c>
      <c r="E23" s="27" t="s">
        <v>21</v>
      </c>
      <c r="F23" s="1" t="s">
        <v>116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1:31" ht="15.75" x14ac:dyDescent="0.3">
      <c r="A25" s="25" t="s">
        <v>23</v>
      </c>
      <c r="C25" s="28">
        <v>58</v>
      </c>
      <c r="D25" s="27" t="s">
        <v>24</v>
      </c>
      <c r="E25" s="29">
        <v>88</v>
      </c>
      <c r="F25" s="30">
        <f>+C25</f>
        <v>58</v>
      </c>
      <c r="G25" s="31" t="s">
        <v>24</v>
      </c>
      <c r="H25" s="31">
        <f>+E25</f>
        <v>88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1:31" ht="15.75" x14ac:dyDescent="0.3">
      <c r="A26" s="25" t="s">
        <v>25</v>
      </c>
      <c r="B26" s="3"/>
      <c r="C26" s="32">
        <f>+F16</f>
        <v>58</v>
      </c>
      <c r="D26" s="33" t="s">
        <v>24</v>
      </c>
      <c r="E26" s="32">
        <f>+H16</f>
        <v>44</v>
      </c>
      <c r="F26" s="34">
        <f>+E26</f>
        <v>44</v>
      </c>
      <c r="G26" s="34" t="s">
        <v>24</v>
      </c>
      <c r="H26" s="34">
        <f>+C26</f>
        <v>58</v>
      </c>
      <c r="I26" s="35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1" ht="16.5" thickBot="1" x14ac:dyDescent="0.35">
      <c r="A27" s="3" t="s">
        <v>26</v>
      </c>
      <c r="B27" s="36"/>
      <c r="C27" s="37">
        <f>+C25/C26</f>
        <v>1</v>
      </c>
      <c r="D27" s="38"/>
      <c r="E27" s="37">
        <f>+E25/E26</f>
        <v>2</v>
      </c>
      <c r="F27" s="37">
        <f>+F25/F26</f>
        <v>1.3181818181818181</v>
      </c>
      <c r="G27" s="38"/>
      <c r="H27" s="37">
        <f>+H25/H26</f>
        <v>1.5172413793103448</v>
      </c>
      <c r="I27" s="35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</row>
    <row r="28" spans="1:31" ht="16.5" thickBot="1" x14ac:dyDescent="0.35">
      <c r="A28" s="3" t="s">
        <v>27</v>
      </c>
      <c r="B28" s="39"/>
      <c r="C28" s="40"/>
      <c r="D28" s="41">
        <v>2</v>
      </c>
      <c r="E28" s="42"/>
      <c r="F28" s="43"/>
      <c r="G28" s="44">
        <v>1</v>
      </c>
      <c r="H28" s="45" t="s">
        <v>28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</row>
    <row r="29" spans="1:31" ht="15.75" x14ac:dyDescent="0.3">
      <c r="A29" s="3"/>
      <c r="B29" s="26"/>
      <c r="C29" s="35"/>
      <c r="G29" s="46"/>
      <c r="H29" s="35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ht="15.75" x14ac:dyDescent="0.3">
      <c r="A30" s="30" t="s">
        <v>29</v>
      </c>
      <c r="B30" s="30" t="s">
        <v>30</v>
      </c>
      <c r="D30" s="46" t="s">
        <v>31</v>
      </c>
      <c r="E30" s="47">
        <f>+F30/1000</f>
        <v>6.7489679999999996</v>
      </c>
      <c r="F30" s="48">
        <f>5624.14*1.2</f>
        <v>6748.9679999999998</v>
      </c>
      <c r="G30" s="1" t="s">
        <v>32</v>
      </c>
      <c r="H30" s="49">
        <v>0.15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1" ht="15.75" x14ac:dyDescent="0.3">
      <c r="A31" s="3"/>
      <c r="B31" s="3"/>
      <c r="C31" s="3"/>
      <c r="D31" s="50" t="s">
        <v>33</v>
      </c>
      <c r="E31" s="47">
        <f>+H30*E30</f>
        <v>1.0123451999999999</v>
      </c>
      <c r="H31" s="49"/>
      <c r="I31" s="35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1:31" ht="15.75" x14ac:dyDescent="0.3">
      <c r="D32" s="50" t="s">
        <v>34</v>
      </c>
      <c r="E32" s="51">
        <f>+E30-E31</f>
        <v>5.7366227999999992</v>
      </c>
      <c r="I32" s="35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spans="1:31" ht="15.75" x14ac:dyDescent="0.3">
      <c r="E33" s="26" t="s">
        <v>35</v>
      </c>
      <c r="F33" s="26" t="s">
        <v>36</v>
      </c>
      <c r="G33" s="26" t="s">
        <v>36</v>
      </c>
      <c r="H33" s="26" t="s">
        <v>36</v>
      </c>
      <c r="I33" s="35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  <row r="34" spans="1:31" ht="15.75" x14ac:dyDescent="0.3">
      <c r="D34" s="46" t="s">
        <v>37</v>
      </c>
      <c r="E34" s="52">
        <f>+E32</f>
        <v>5.7366227999999992</v>
      </c>
      <c r="F34" s="52">
        <v>0</v>
      </c>
      <c r="G34" s="52">
        <v>0</v>
      </c>
      <c r="H34" s="52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</row>
    <row r="35" spans="1:31" ht="15.75" x14ac:dyDescent="0.3">
      <c r="D35" s="46" t="s">
        <v>38</v>
      </c>
      <c r="E35" s="52">
        <f>+E34*1.15</f>
        <v>6.5971162199999984</v>
      </c>
      <c r="F35" s="52">
        <v>0</v>
      </c>
      <c r="G35" s="52">
        <v>0</v>
      </c>
      <c r="H35" s="52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1:31" ht="16.5" thickBot="1" x14ac:dyDescent="0.35">
      <c r="A36" s="3"/>
      <c r="G36" s="4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</row>
    <row r="37" spans="1:31" ht="15.75" x14ac:dyDescent="0.3">
      <c r="A37" s="3"/>
      <c r="B37" s="26"/>
      <c r="C37" s="35"/>
      <c r="E37" s="6" t="s">
        <v>39</v>
      </c>
      <c r="F37" s="7" t="s">
        <v>40</v>
      </c>
      <c r="G37" s="7"/>
      <c r="H37" s="8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 ht="16.5" thickBot="1" x14ac:dyDescent="0.35">
      <c r="A38" s="25" t="s">
        <v>41</v>
      </c>
      <c r="C38" s="53">
        <v>2</v>
      </c>
      <c r="D38" s="54" t="s">
        <v>42</v>
      </c>
      <c r="E38" s="22"/>
      <c r="F38" s="23" t="s">
        <v>43</v>
      </c>
      <c r="G38" s="23"/>
      <c r="H38" s="24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1:31" ht="15.75" x14ac:dyDescent="0.3">
      <c r="A39" s="25"/>
      <c r="C39" s="26"/>
      <c r="D39" s="1" t="s">
        <v>44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</row>
    <row r="40" spans="1:31" ht="15.75" x14ac:dyDescent="0.3">
      <c r="A40" s="25" t="s">
        <v>45</v>
      </c>
      <c r="B40" s="4"/>
      <c r="C40" s="55">
        <f>+B48/F17</f>
        <v>1000</v>
      </c>
      <c r="D40" s="29">
        <v>300</v>
      </c>
      <c r="F40" s="50" t="s">
        <v>46</v>
      </c>
      <c r="G40" s="28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1:31" ht="15.75" x14ac:dyDescent="0.3">
      <c r="A41" s="25" t="s">
        <v>47</v>
      </c>
      <c r="C41" s="39">
        <f>+C40+D40</f>
        <v>1300</v>
      </c>
      <c r="F41" s="50" t="s">
        <v>48</v>
      </c>
      <c r="G41" s="28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</row>
    <row r="42" spans="1:31" ht="15.75" x14ac:dyDescent="0.3">
      <c r="A42" s="25" t="s">
        <v>49</v>
      </c>
      <c r="C42" s="39">
        <f>+C41/C38</f>
        <v>650</v>
      </c>
      <c r="F42" s="46" t="s">
        <v>50</v>
      </c>
      <c r="G42" s="28">
        <v>1</v>
      </c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1:31" ht="15.75" x14ac:dyDescent="0.3">
      <c r="A43" s="25"/>
      <c r="C43" s="26"/>
      <c r="F43" s="50" t="s">
        <v>51</v>
      </c>
      <c r="G43" s="53">
        <f>+C41</f>
        <v>1300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1:31" ht="15.75" x14ac:dyDescent="0.3">
      <c r="A44" s="25"/>
      <c r="C44" s="56"/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1:31" ht="15.75" x14ac:dyDescent="0.3">
      <c r="A45" s="25"/>
      <c r="C45" s="26"/>
      <c r="E45" s="50"/>
      <c r="F45" s="50"/>
      <c r="G45" s="35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1:31" ht="15.75" x14ac:dyDescent="0.3">
      <c r="A46" s="25" t="s">
        <v>52</v>
      </c>
      <c r="C46" s="30">
        <f>+C42*C38</f>
        <v>1300</v>
      </c>
      <c r="F46" s="50"/>
      <c r="G46" s="35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1:31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1:31" ht="15.75" x14ac:dyDescent="0.3">
      <c r="A48" s="25" t="s">
        <v>53</v>
      </c>
      <c r="B48" s="26">
        <v>1000</v>
      </c>
      <c r="C48" s="3"/>
      <c r="D48" s="30" t="s">
        <v>54</v>
      </c>
      <c r="E48" s="30" t="s">
        <v>55</v>
      </c>
      <c r="F48" s="30" t="s">
        <v>56</v>
      </c>
      <c r="G48" s="30" t="s">
        <v>57</v>
      </c>
      <c r="H48" s="30" t="s">
        <v>58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1:31" ht="15.75" x14ac:dyDescent="0.3">
      <c r="A49" s="57" t="s">
        <v>59</v>
      </c>
      <c r="B49" s="58"/>
      <c r="C49" s="3"/>
      <c r="D49" s="26">
        <f>SUM(D50:D52)</f>
        <v>3</v>
      </c>
      <c r="E49" s="26">
        <v>1</v>
      </c>
      <c r="F49" s="26" t="s">
        <v>60</v>
      </c>
      <c r="G49" s="35">
        <f>185+145</f>
        <v>330</v>
      </c>
      <c r="H49" s="35">
        <f>+(D49*E49)*G49</f>
        <v>990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ht="15.75" x14ac:dyDescent="0.3">
      <c r="A50" s="58" t="s">
        <v>61</v>
      </c>
      <c r="B50" s="59">
        <f>+E34*C42</f>
        <v>3728.8048199999994</v>
      </c>
      <c r="C50" s="3"/>
      <c r="D50" s="26">
        <v>1</v>
      </c>
      <c r="E50" s="26">
        <v>1</v>
      </c>
      <c r="F50" s="26" t="s">
        <v>62</v>
      </c>
      <c r="G50" s="35">
        <v>200</v>
      </c>
      <c r="H50" s="35">
        <f t="shared" ref="H50:H59" si="0">+(D50*E50)*G50</f>
        <v>200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ht="15.75" x14ac:dyDescent="0.3">
      <c r="A51" s="58" t="s">
        <v>63</v>
      </c>
      <c r="B51" s="59">
        <f>+H61</f>
        <v>5830</v>
      </c>
      <c r="C51" s="3"/>
      <c r="D51" s="26">
        <v>1</v>
      </c>
      <c r="E51" s="26">
        <v>1</v>
      </c>
      <c r="F51" s="26" t="s">
        <v>64</v>
      </c>
      <c r="G51" s="35">
        <v>400</v>
      </c>
      <c r="H51" s="35">
        <f t="shared" si="0"/>
        <v>400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ht="16.5" x14ac:dyDescent="0.3">
      <c r="A52" s="60" t="s">
        <v>65</v>
      </c>
      <c r="B52" s="59">
        <f>+((F16*H16)*0.14)*1</f>
        <v>357.28000000000003</v>
      </c>
      <c r="C52" s="3"/>
      <c r="D52" s="26">
        <v>1</v>
      </c>
      <c r="E52" s="26">
        <v>5</v>
      </c>
      <c r="F52" s="26" t="s">
        <v>124</v>
      </c>
      <c r="G52" s="35">
        <v>120</v>
      </c>
      <c r="H52" s="35">
        <f t="shared" si="0"/>
        <v>600</v>
      </c>
      <c r="I52" s="61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ht="15.75" x14ac:dyDescent="0.3">
      <c r="A53" s="58" t="s">
        <v>126</v>
      </c>
      <c r="B53" s="59">
        <v>100</v>
      </c>
      <c r="C53" s="3"/>
      <c r="D53" s="26">
        <v>1</v>
      </c>
      <c r="E53" s="26">
        <v>1</v>
      </c>
      <c r="F53" s="26" t="s">
        <v>125</v>
      </c>
      <c r="G53" s="35">
        <v>170</v>
      </c>
      <c r="H53" s="35">
        <f t="shared" si="0"/>
        <v>170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ht="15.75" x14ac:dyDescent="0.3">
      <c r="A54" s="58" t="s">
        <v>128</v>
      </c>
      <c r="B54" s="59">
        <f>20*5</f>
        <v>100</v>
      </c>
      <c r="C54" s="3"/>
      <c r="D54" s="26">
        <v>1</v>
      </c>
      <c r="E54" s="26">
        <v>1</v>
      </c>
      <c r="F54" s="26" t="s">
        <v>69</v>
      </c>
      <c r="G54" s="35">
        <v>400</v>
      </c>
      <c r="H54" s="35">
        <f t="shared" si="0"/>
        <v>400</v>
      </c>
      <c r="I54" s="62">
        <f>+(E73/100)*2</f>
        <v>324.80900194599997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1" ht="15.75" x14ac:dyDescent="0.3">
      <c r="A55" s="60" t="s">
        <v>70</v>
      </c>
      <c r="B55" s="59">
        <v>400</v>
      </c>
      <c r="D55" s="26">
        <v>3</v>
      </c>
      <c r="E55" s="26">
        <v>1</v>
      </c>
      <c r="F55" s="26" t="s">
        <v>71</v>
      </c>
      <c r="G55" s="35">
        <v>145</v>
      </c>
      <c r="H55" s="35">
        <f t="shared" si="0"/>
        <v>435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ht="15.75" x14ac:dyDescent="0.3">
      <c r="A56" s="60" t="s">
        <v>72</v>
      </c>
      <c r="B56" s="59">
        <v>180</v>
      </c>
      <c r="D56" s="26">
        <v>3</v>
      </c>
      <c r="E56" s="26">
        <v>1</v>
      </c>
      <c r="F56" s="26" t="s">
        <v>73</v>
      </c>
      <c r="G56" s="35">
        <v>145</v>
      </c>
      <c r="H56" s="35">
        <f t="shared" si="0"/>
        <v>435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ht="15.75" x14ac:dyDescent="0.3">
      <c r="A57" s="60"/>
      <c r="B57" s="60"/>
      <c r="D57" s="26">
        <f>1+1</f>
        <v>2</v>
      </c>
      <c r="E57" s="26">
        <f>+B48*1.1</f>
        <v>1100</v>
      </c>
      <c r="F57" s="26" t="s">
        <v>117</v>
      </c>
      <c r="G57" s="35">
        <v>0.5</v>
      </c>
      <c r="H57" s="35">
        <f t="shared" si="0"/>
        <v>1100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  <row r="58" spans="1:31" ht="15.75" x14ac:dyDescent="0.3">
      <c r="A58" s="57" t="s">
        <v>75</v>
      </c>
      <c r="B58" s="63">
        <f>SUM(B50:B53)</f>
        <v>10016.08482</v>
      </c>
      <c r="C58" s="3"/>
      <c r="D58" s="26">
        <v>2</v>
      </c>
      <c r="E58" s="26">
        <f>+E57</f>
        <v>1100</v>
      </c>
      <c r="F58" s="26" t="s">
        <v>117</v>
      </c>
      <c r="G58" s="35">
        <v>0.5</v>
      </c>
      <c r="H58" s="35">
        <f t="shared" si="0"/>
        <v>1100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</row>
    <row r="59" spans="1:31" ht="15.75" x14ac:dyDescent="0.3">
      <c r="A59" s="64"/>
      <c r="B59" s="65"/>
      <c r="C59" s="3"/>
      <c r="D59" s="26"/>
      <c r="E59" s="26"/>
      <c r="F59" s="3"/>
      <c r="G59" s="3"/>
      <c r="H59" s="35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1" ht="15.75" x14ac:dyDescent="0.3">
      <c r="A60" s="64"/>
      <c r="B60" s="37">
        <f>+B58/B48</f>
        <v>10.01608482</v>
      </c>
      <c r="C60" s="25" t="s">
        <v>77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1" ht="15.75" x14ac:dyDescent="0.3">
      <c r="A61" s="3"/>
      <c r="B61" s="3"/>
      <c r="D61" s="3"/>
      <c r="E61" s="3"/>
      <c r="F61" s="3"/>
      <c r="G61" s="66" t="s">
        <v>78</v>
      </c>
      <c r="H61" s="37">
        <f>SUM(H49:H60)</f>
        <v>5830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1" ht="15.75" x14ac:dyDescent="0.3">
      <c r="D62" s="3"/>
      <c r="E62" s="3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1" ht="15.75" x14ac:dyDescent="0.3">
      <c r="A63" s="25" t="s">
        <v>79</v>
      </c>
      <c r="B63" s="3"/>
      <c r="C63" s="3"/>
      <c r="E63" s="37"/>
      <c r="G63" s="4" t="s">
        <v>80</v>
      </c>
      <c r="H63" s="68">
        <v>1.5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1" ht="15.75" x14ac:dyDescent="0.3">
      <c r="A64" s="3"/>
      <c r="B64" s="25" t="s">
        <v>81</v>
      </c>
      <c r="C64" s="30" t="s">
        <v>82</v>
      </c>
      <c r="D64" s="3"/>
      <c r="E64" s="3"/>
      <c r="F64" s="3"/>
      <c r="G64" s="1" t="s">
        <v>83</v>
      </c>
      <c r="H64" s="67">
        <v>1.75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spans="1:31" ht="15.75" x14ac:dyDescent="0.3">
      <c r="A65" s="57" t="s">
        <v>84</v>
      </c>
      <c r="B65" s="58"/>
      <c r="C65" s="3"/>
      <c r="D65" s="3"/>
      <c r="E65" s="3"/>
      <c r="F65" s="3"/>
      <c r="G65" s="1" t="s">
        <v>83</v>
      </c>
      <c r="H65" s="67">
        <v>2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 ht="15.75" x14ac:dyDescent="0.3">
      <c r="A66" s="58" t="s">
        <v>61</v>
      </c>
      <c r="B66" s="59">
        <f>+E35*C42</f>
        <v>4288.1255429999992</v>
      </c>
      <c r="C66" s="69"/>
      <c r="G66" s="4" t="s">
        <v>85</v>
      </c>
      <c r="H66" s="67">
        <v>2.5</v>
      </c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 ht="15.75" x14ac:dyDescent="0.3">
      <c r="A67" s="58" t="s">
        <v>63</v>
      </c>
      <c r="B67" s="59">
        <f>+H61*H63</f>
        <v>8745</v>
      </c>
      <c r="C67" s="69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</row>
    <row r="68" spans="1:31" ht="15.75" x14ac:dyDescent="0.3">
      <c r="A68" s="58" t="str">
        <f>+A52</f>
        <v>P. de color</v>
      </c>
      <c r="B68" s="59">
        <f>+B52*H63</f>
        <v>535.92000000000007</v>
      </c>
      <c r="C68" s="69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</row>
    <row r="69" spans="1:31" ht="15.75" x14ac:dyDescent="0.3">
      <c r="A69" s="58" t="str">
        <f>+A53</f>
        <v>MinaGris</v>
      </c>
      <c r="B69" s="59">
        <f>+B53*H63</f>
        <v>150</v>
      </c>
      <c r="C69" s="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</row>
    <row r="70" spans="1:31" ht="15.75" x14ac:dyDescent="0.3">
      <c r="A70" s="58" t="str">
        <f>+A54</f>
        <v xml:space="preserve">Pegado Blocks </v>
      </c>
      <c r="B70" s="59">
        <f>+B54*H64</f>
        <v>175</v>
      </c>
      <c r="C70" s="69"/>
      <c r="F70" s="70" t="s">
        <v>86</v>
      </c>
      <c r="G70" s="37">
        <f>+B60</f>
        <v>10.01608482</v>
      </c>
      <c r="H70" s="71">
        <f>+G70*B48</f>
        <v>10016.08482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</row>
    <row r="71" spans="1:31" ht="15.75" x14ac:dyDescent="0.3">
      <c r="A71" s="58" t="str">
        <f>+A55</f>
        <v>Empaque</v>
      </c>
      <c r="B71" s="59">
        <f>+B55*H63</f>
        <v>600</v>
      </c>
      <c r="C71" s="72"/>
      <c r="F71" s="70" t="s">
        <v>87</v>
      </c>
      <c r="G71" s="37">
        <f>+C73</f>
        <v>14.764045542999998</v>
      </c>
      <c r="H71" s="71">
        <f>+G71*B48</f>
        <v>14764.045542999998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</row>
    <row r="72" spans="1:31" ht="15.75" x14ac:dyDescent="0.3">
      <c r="A72" s="58" t="str">
        <f>+A56</f>
        <v>Mensajeria</v>
      </c>
      <c r="B72" s="59">
        <f>+B56*H63</f>
        <v>270</v>
      </c>
      <c r="C72" s="72"/>
      <c r="F72" s="73" t="s">
        <v>88</v>
      </c>
      <c r="G72" s="74">
        <f>+G71-G70</f>
        <v>4.7479607229999985</v>
      </c>
      <c r="H72" s="75">
        <f>+G72*B48</f>
        <v>4747.9607229999983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</row>
    <row r="73" spans="1:31" ht="16.5" x14ac:dyDescent="0.3">
      <c r="A73" s="57" t="s">
        <v>75</v>
      </c>
      <c r="B73" s="63">
        <f>SUM(B65:B72)</f>
        <v>14764.045542999998</v>
      </c>
      <c r="C73" s="74">
        <f>+B73/B48</f>
        <v>14.764045542999998</v>
      </c>
      <c r="D73" s="76">
        <f>+C73*1.1</f>
        <v>16.240450097299998</v>
      </c>
      <c r="E73" s="77">
        <f>+D73*B48</f>
        <v>16240.450097299998</v>
      </c>
      <c r="F73" s="78"/>
      <c r="G73" s="79" t="s">
        <v>89</v>
      </c>
      <c r="H73" s="62">
        <f>+(E73/100)*2.5</f>
        <v>406.01125243249999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</row>
    <row r="74" spans="1:31" ht="16.5" x14ac:dyDescent="0.3">
      <c r="C74" s="80">
        <f>+B73/E82</f>
        <v>5.9056182171999989</v>
      </c>
      <c r="D74" s="81">
        <f>+E73/E82</f>
        <v>6.4961800389199986</v>
      </c>
      <c r="E74" s="77" t="s">
        <v>90</v>
      </c>
      <c r="F74" s="75">
        <f>+E73-B73</f>
        <v>1476.4045542999993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</row>
    <row r="75" spans="1:31" ht="15.75" x14ac:dyDescent="0.3"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</row>
    <row r="76" spans="1:31" s="4" customFormat="1" ht="15" x14ac:dyDescent="0.25">
      <c r="A76" s="4" t="s">
        <v>91</v>
      </c>
      <c r="C76" s="4" t="s">
        <v>92</v>
      </c>
      <c r="E76" s="4" t="s">
        <v>93</v>
      </c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</row>
    <row r="77" spans="1:31" x14ac:dyDescent="0.3">
      <c r="A77" s="1" t="s">
        <v>118</v>
      </c>
      <c r="C77" s="1" t="s">
        <v>119</v>
      </c>
      <c r="D77" s="1" t="s">
        <v>94</v>
      </c>
      <c r="E77" s="27">
        <f>+B48</f>
        <v>1000</v>
      </c>
    </row>
    <row r="78" spans="1:31" x14ac:dyDescent="0.3">
      <c r="A78" s="1" t="s">
        <v>120</v>
      </c>
      <c r="C78" s="1" t="s">
        <v>121</v>
      </c>
      <c r="D78" s="1" t="s">
        <v>94</v>
      </c>
      <c r="E78" s="27">
        <f>+B48</f>
        <v>1000</v>
      </c>
      <c r="F78" s="1">
        <v>58</v>
      </c>
      <c r="G78" s="1">
        <v>44</v>
      </c>
    </row>
    <row r="79" spans="1:31" x14ac:dyDescent="0.3">
      <c r="A79" s="1" t="s">
        <v>122</v>
      </c>
      <c r="C79" s="1" t="s">
        <v>123</v>
      </c>
      <c r="D79" s="1" t="s">
        <v>94</v>
      </c>
      <c r="E79" s="27">
        <v>500</v>
      </c>
      <c r="F79" s="1">
        <f>1.5+21+1.5</f>
        <v>24</v>
      </c>
      <c r="G79" s="1">
        <f>1.5+27+1.5</f>
        <v>30</v>
      </c>
      <c r="H79" s="1" t="str">
        <f>+A77</f>
        <v>Sobres EDGE </v>
      </c>
    </row>
    <row r="80" spans="1:31" x14ac:dyDescent="0.3">
      <c r="E80" s="27"/>
      <c r="F80" s="1">
        <f>1.5+40+1.5</f>
        <v>43</v>
      </c>
      <c r="G80" s="1">
        <f>1.5+23.5+1.5</f>
        <v>26.5</v>
      </c>
      <c r="H80" s="1" t="str">
        <f>+A78</f>
        <v>Sobres Factura</v>
      </c>
    </row>
    <row r="81" spans="5:18" x14ac:dyDescent="0.3">
      <c r="E81" s="27"/>
    </row>
    <row r="82" spans="5:18" x14ac:dyDescent="0.3">
      <c r="E82" s="31">
        <f>SUM(E77:E81)</f>
        <v>2500</v>
      </c>
      <c r="F82" s="4" t="s">
        <v>75</v>
      </c>
    </row>
    <row r="85" spans="5:18" ht="16.5" x14ac:dyDescent="0.3">
      <c r="J85" s="61"/>
      <c r="K85" s="61"/>
      <c r="L85" s="61"/>
      <c r="M85" s="61"/>
      <c r="N85" s="61"/>
      <c r="O85" s="61"/>
      <c r="P85" s="61"/>
      <c r="Q85" s="61"/>
      <c r="R85" s="61"/>
    </row>
    <row r="86" spans="5:18" ht="16.5" x14ac:dyDescent="0.3">
      <c r="J86" s="61"/>
      <c r="K86" s="61"/>
      <c r="L86" s="61"/>
      <c r="M86" s="61"/>
      <c r="N86" s="61"/>
      <c r="O86" s="61"/>
      <c r="P86" s="61"/>
      <c r="Q86" s="61"/>
      <c r="R86" s="61"/>
    </row>
    <row r="87" spans="5:18" ht="16.5" x14ac:dyDescent="0.3">
      <c r="J87" s="61"/>
      <c r="K87" s="61"/>
      <c r="L87" s="61"/>
      <c r="M87" s="61"/>
      <c r="N87" s="61"/>
      <c r="O87" s="61"/>
      <c r="P87" s="61"/>
      <c r="Q87" s="61"/>
      <c r="R87" s="61"/>
    </row>
    <row r="88" spans="5:18" ht="16.5" x14ac:dyDescent="0.3">
      <c r="J88" s="61"/>
      <c r="K88" s="61"/>
      <c r="L88" s="61"/>
      <c r="M88" s="61"/>
      <c r="N88" s="61"/>
      <c r="O88" s="61"/>
      <c r="P88" s="61"/>
      <c r="Q88" s="61"/>
      <c r="R88" s="61"/>
    </row>
    <row r="89" spans="5:18" ht="16.5" x14ac:dyDescent="0.3">
      <c r="J89" s="61"/>
      <c r="K89" s="61"/>
      <c r="L89" s="61"/>
      <c r="M89" s="61"/>
      <c r="N89" s="61"/>
      <c r="O89" s="61"/>
      <c r="P89" s="61"/>
      <c r="Q89" s="61"/>
      <c r="R89" s="61"/>
    </row>
    <row r="90" spans="5:18" ht="16.5" x14ac:dyDescent="0.3">
      <c r="J90" s="61"/>
      <c r="K90" s="61"/>
      <c r="L90" s="61"/>
      <c r="M90" s="61"/>
      <c r="N90" s="61"/>
      <c r="O90" s="61"/>
      <c r="P90" s="61"/>
      <c r="Q90" s="61"/>
      <c r="R90" s="61"/>
    </row>
    <row r="91" spans="5:18" ht="16.5" x14ac:dyDescent="0.3">
      <c r="J91" s="61"/>
      <c r="K91" s="61"/>
      <c r="L91" s="61"/>
      <c r="M91" s="61"/>
      <c r="N91" s="61"/>
      <c r="O91" s="61"/>
      <c r="P91" s="61"/>
      <c r="Q91" s="61"/>
      <c r="R91" s="61"/>
    </row>
    <row r="92" spans="5:18" ht="16.5" x14ac:dyDescent="0.3">
      <c r="J92" s="61"/>
      <c r="K92" s="61"/>
      <c r="L92" s="61"/>
      <c r="M92" s="61"/>
      <c r="N92" s="61"/>
      <c r="O92" s="61"/>
      <c r="P92" s="61"/>
      <c r="Q92" s="61"/>
      <c r="R92" s="61"/>
    </row>
    <row r="93" spans="5:18" ht="16.5" x14ac:dyDescent="0.3">
      <c r="J93" s="61"/>
      <c r="K93" s="61"/>
      <c r="L93" s="61"/>
      <c r="M93" s="61"/>
      <c r="N93" s="61"/>
      <c r="O93" s="61"/>
      <c r="P93" s="61"/>
      <c r="Q93" s="61"/>
      <c r="R93" s="61"/>
    </row>
    <row r="94" spans="5:18" ht="16.5" x14ac:dyDescent="0.3">
      <c r="J94" s="61"/>
      <c r="K94" s="61"/>
      <c r="L94" s="61"/>
      <c r="M94" s="61"/>
      <c r="N94" s="61"/>
      <c r="O94" s="61"/>
      <c r="P94" s="61"/>
      <c r="Q94" s="61"/>
      <c r="R94" s="61"/>
    </row>
  </sheetData>
  <pageMargins left="0.70866141732283472" right="0.70866141732283472" top="0.74803149606299213" bottom="0.74803149606299213" header="0.31496062992125984" footer="0.31496062992125984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4"/>
  <sheetViews>
    <sheetView topLeftCell="A58" zoomScale="80" zoomScaleNormal="80" workbookViewId="0">
      <selection activeCell="D74" sqref="D7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3" style="1" customWidth="1"/>
    <col min="4" max="4" width="9.7109375" style="1" customWidth="1"/>
    <col min="5" max="5" width="14.28515625" style="1" customWidth="1"/>
    <col min="6" max="6" width="13.7109375" style="1" customWidth="1"/>
    <col min="7" max="7" width="13.42578125" style="1" customWidth="1"/>
    <col min="8" max="8" width="16.5703125" style="1" customWidth="1"/>
    <col min="9" max="9" width="14.5703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257" width="11.42578125" style="1"/>
    <col min="258" max="258" width="13.42578125" style="1" bestFit="1" customWidth="1"/>
    <col min="259" max="259" width="13" style="1" customWidth="1"/>
    <col min="260" max="260" width="9.7109375" style="1" customWidth="1"/>
    <col min="261" max="261" width="14.28515625" style="1" customWidth="1"/>
    <col min="262" max="262" width="13.7109375" style="1" customWidth="1"/>
    <col min="263" max="263" width="13.42578125" style="1" customWidth="1"/>
    <col min="264" max="264" width="16.5703125" style="1" customWidth="1"/>
    <col min="265" max="265" width="14.5703125" style="1" customWidth="1"/>
    <col min="266" max="266" width="11.42578125" style="1"/>
    <col min="267" max="267" width="15.85546875" style="1" customWidth="1"/>
    <col min="268" max="268" width="11.42578125" style="1"/>
    <col min="269" max="269" width="14.140625" style="1" customWidth="1"/>
    <col min="270" max="513" width="11.42578125" style="1"/>
    <col min="514" max="514" width="13.42578125" style="1" bestFit="1" customWidth="1"/>
    <col min="515" max="515" width="13" style="1" customWidth="1"/>
    <col min="516" max="516" width="9.7109375" style="1" customWidth="1"/>
    <col min="517" max="517" width="14.28515625" style="1" customWidth="1"/>
    <col min="518" max="518" width="13.7109375" style="1" customWidth="1"/>
    <col min="519" max="519" width="13.42578125" style="1" customWidth="1"/>
    <col min="520" max="520" width="16.5703125" style="1" customWidth="1"/>
    <col min="521" max="521" width="14.5703125" style="1" customWidth="1"/>
    <col min="522" max="522" width="11.42578125" style="1"/>
    <col min="523" max="523" width="15.85546875" style="1" customWidth="1"/>
    <col min="524" max="524" width="11.42578125" style="1"/>
    <col min="525" max="525" width="14.140625" style="1" customWidth="1"/>
    <col min="526" max="769" width="11.42578125" style="1"/>
    <col min="770" max="770" width="13.42578125" style="1" bestFit="1" customWidth="1"/>
    <col min="771" max="771" width="13" style="1" customWidth="1"/>
    <col min="772" max="772" width="9.7109375" style="1" customWidth="1"/>
    <col min="773" max="773" width="14.28515625" style="1" customWidth="1"/>
    <col min="774" max="774" width="13.7109375" style="1" customWidth="1"/>
    <col min="775" max="775" width="13.42578125" style="1" customWidth="1"/>
    <col min="776" max="776" width="16.5703125" style="1" customWidth="1"/>
    <col min="777" max="777" width="14.5703125" style="1" customWidth="1"/>
    <col min="778" max="778" width="11.42578125" style="1"/>
    <col min="779" max="779" width="15.85546875" style="1" customWidth="1"/>
    <col min="780" max="780" width="11.42578125" style="1"/>
    <col min="781" max="781" width="14.140625" style="1" customWidth="1"/>
    <col min="782" max="1025" width="11.42578125" style="1"/>
    <col min="1026" max="1026" width="13.42578125" style="1" bestFit="1" customWidth="1"/>
    <col min="1027" max="1027" width="13" style="1" customWidth="1"/>
    <col min="1028" max="1028" width="9.7109375" style="1" customWidth="1"/>
    <col min="1029" max="1029" width="14.28515625" style="1" customWidth="1"/>
    <col min="1030" max="1030" width="13.7109375" style="1" customWidth="1"/>
    <col min="1031" max="1031" width="13.42578125" style="1" customWidth="1"/>
    <col min="1032" max="1032" width="16.5703125" style="1" customWidth="1"/>
    <col min="1033" max="1033" width="14.5703125" style="1" customWidth="1"/>
    <col min="1034" max="1034" width="11.42578125" style="1"/>
    <col min="1035" max="1035" width="15.85546875" style="1" customWidth="1"/>
    <col min="1036" max="1036" width="11.42578125" style="1"/>
    <col min="1037" max="1037" width="14.140625" style="1" customWidth="1"/>
    <col min="1038" max="1281" width="11.42578125" style="1"/>
    <col min="1282" max="1282" width="13.42578125" style="1" bestFit="1" customWidth="1"/>
    <col min="1283" max="1283" width="13" style="1" customWidth="1"/>
    <col min="1284" max="1284" width="9.7109375" style="1" customWidth="1"/>
    <col min="1285" max="1285" width="14.28515625" style="1" customWidth="1"/>
    <col min="1286" max="1286" width="13.7109375" style="1" customWidth="1"/>
    <col min="1287" max="1287" width="13.42578125" style="1" customWidth="1"/>
    <col min="1288" max="1288" width="16.5703125" style="1" customWidth="1"/>
    <col min="1289" max="1289" width="14.5703125" style="1" customWidth="1"/>
    <col min="1290" max="1290" width="11.42578125" style="1"/>
    <col min="1291" max="1291" width="15.85546875" style="1" customWidth="1"/>
    <col min="1292" max="1292" width="11.42578125" style="1"/>
    <col min="1293" max="1293" width="14.140625" style="1" customWidth="1"/>
    <col min="1294" max="1537" width="11.42578125" style="1"/>
    <col min="1538" max="1538" width="13.42578125" style="1" bestFit="1" customWidth="1"/>
    <col min="1539" max="1539" width="13" style="1" customWidth="1"/>
    <col min="1540" max="1540" width="9.7109375" style="1" customWidth="1"/>
    <col min="1541" max="1541" width="14.28515625" style="1" customWidth="1"/>
    <col min="1542" max="1542" width="13.7109375" style="1" customWidth="1"/>
    <col min="1543" max="1543" width="13.42578125" style="1" customWidth="1"/>
    <col min="1544" max="1544" width="16.5703125" style="1" customWidth="1"/>
    <col min="1545" max="1545" width="14.5703125" style="1" customWidth="1"/>
    <col min="1546" max="1546" width="11.42578125" style="1"/>
    <col min="1547" max="1547" width="15.85546875" style="1" customWidth="1"/>
    <col min="1548" max="1548" width="11.42578125" style="1"/>
    <col min="1549" max="1549" width="14.140625" style="1" customWidth="1"/>
    <col min="1550" max="1793" width="11.42578125" style="1"/>
    <col min="1794" max="1794" width="13.42578125" style="1" bestFit="1" customWidth="1"/>
    <col min="1795" max="1795" width="13" style="1" customWidth="1"/>
    <col min="1796" max="1796" width="9.7109375" style="1" customWidth="1"/>
    <col min="1797" max="1797" width="14.28515625" style="1" customWidth="1"/>
    <col min="1798" max="1798" width="13.7109375" style="1" customWidth="1"/>
    <col min="1799" max="1799" width="13.42578125" style="1" customWidth="1"/>
    <col min="1800" max="1800" width="16.5703125" style="1" customWidth="1"/>
    <col min="1801" max="1801" width="14.5703125" style="1" customWidth="1"/>
    <col min="1802" max="1802" width="11.42578125" style="1"/>
    <col min="1803" max="1803" width="15.85546875" style="1" customWidth="1"/>
    <col min="1804" max="1804" width="11.42578125" style="1"/>
    <col min="1805" max="1805" width="14.140625" style="1" customWidth="1"/>
    <col min="1806" max="2049" width="11.42578125" style="1"/>
    <col min="2050" max="2050" width="13.42578125" style="1" bestFit="1" customWidth="1"/>
    <col min="2051" max="2051" width="13" style="1" customWidth="1"/>
    <col min="2052" max="2052" width="9.7109375" style="1" customWidth="1"/>
    <col min="2053" max="2053" width="14.28515625" style="1" customWidth="1"/>
    <col min="2054" max="2054" width="13.7109375" style="1" customWidth="1"/>
    <col min="2055" max="2055" width="13.42578125" style="1" customWidth="1"/>
    <col min="2056" max="2056" width="16.5703125" style="1" customWidth="1"/>
    <col min="2057" max="2057" width="14.5703125" style="1" customWidth="1"/>
    <col min="2058" max="2058" width="11.42578125" style="1"/>
    <col min="2059" max="2059" width="15.85546875" style="1" customWidth="1"/>
    <col min="2060" max="2060" width="11.42578125" style="1"/>
    <col min="2061" max="2061" width="14.140625" style="1" customWidth="1"/>
    <col min="2062" max="2305" width="11.42578125" style="1"/>
    <col min="2306" max="2306" width="13.42578125" style="1" bestFit="1" customWidth="1"/>
    <col min="2307" max="2307" width="13" style="1" customWidth="1"/>
    <col min="2308" max="2308" width="9.7109375" style="1" customWidth="1"/>
    <col min="2309" max="2309" width="14.28515625" style="1" customWidth="1"/>
    <col min="2310" max="2310" width="13.7109375" style="1" customWidth="1"/>
    <col min="2311" max="2311" width="13.42578125" style="1" customWidth="1"/>
    <col min="2312" max="2312" width="16.5703125" style="1" customWidth="1"/>
    <col min="2313" max="2313" width="14.5703125" style="1" customWidth="1"/>
    <col min="2314" max="2314" width="11.42578125" style="1"/>
    <col min="2315" max="2315" width="15.85546875" style="1" customWidth="1"/>
    <col min="2316" max="2316" width="11.42578125" style="1"/>
    <col min="2317" max="2317" width="14.140625" style="1" customWidth="1"/>
    <col min="2318" max="2561" width="11.42578125" style="1"/>
    <col min="2562" max="2562" width="13.42578125" style="1" bestFit="1" customWidth="1"/>
    <col min="2563" max="2563" width="13" style="1" customWidth="1"/>
    <col min="2564" max="2564" width="9.7109375" style="1" customWidth="1"/>
    <col min="2565" max="2565" width="14.28515625" style="1" customWidth="1"/>
    <col min="2566" max="2566" width="13.7109375" style="1" customWidth="1"/>
    <col min="2567" max="2567" width="13.42578125" style="1" customWidth="1"/>
    <col min="2568" max="2568" width="16.5703125" style="1" customWidth="1"/>
    <col min="2569" max="2569" width="14.5703125" style="1" customWidth="1"/>
    <col min="2570" max="2570" width="11.42578125" style="1"/>
    <col min="2571" max="2571" width="15.85546875" style="1" customWidth="1"/>
    <col min="2572" max="2572" width="11.42578125" style="1"/>
    <col min="2573" max="2573" width="14.140625" style="1" customWidth="1"/>
    <col min="2574" max="2817" width="11.42578125" style="1"/>
    <col min="2818" max="2818" width="13.42578125" style="1" bestFit="1" customWidth="1"/>
    <col min="2819" max="2819" width="13" style="1" customWidth="1"/>
    <col min="2820" max="2820" width="9.7109375" style="1" customWidth="1"/>
    <col min="2821" max="2821" width="14.28515625" style="1" customWidth="1"/>
    <col min="2822" max="2822" width="13.7109375" style="1" customWidth="1"/>
    <col min="2823" max="2823" width="13.42578125" style="1" customWidth="1"/>
    <col min="2824" max="2824" width="16.5703125" style="1" customWidth="1"/>
    <col min="2825" max="2825" width="14.5703125" style="1" customWidth="1"/>
    <col min="2826" max="2826" width="11.42578125" style="1"/>
    <col min="2827" max="2827" width="15.85546875" style="1" customWidth="1"/>
    <col min="2828" max="2828" width="11.42578125" style="1"/>
    <col min="2829" max="2829" width="14.140625" style="1" customWidth="1"/>
    <col min="2830" max="3073" width="11.42578125" style="1"/>
    <col min="3074" max="3074" width="13.42578125" style="1" bestFit="1" customWidth="1"/>
    <col min="3075" max="3075" width="13" style="1" customWidth="1"/>
    <col min="3076" max="3076" width="9.7109375" style="1" customWidth="1"/>
    <col min="3077" max="3077" width="14.28515625" style="1" customWidth="1"/>
    <col min="3078" max="3078" width="13.7109375" style="1" customWidth="1"/>
    <col min="3079" max="3079" width="13.42578125" style="1" customWidth="1"/>
    <col min="3080" max="3080" width="16.5703125" style="1" customWidth="1"/>
    <col min="3081" max="3081" width="14.5703125" style="1" customWidth="1"/>
    <col min="3082" max="3082" width="11.42578125" style="1"/>
    <col min="3083" max="3083" width="15.85546875" style="1" customWidth="1"/>
    <col min="3084" max="3084" width="11.42578125" style="1"/>
    <col min="3085" max="3085" width="14.140625" style="1" customWidth="1"/>
    <col min="3086" max="3329" width="11.42578125" style="1"/>
    <col min="3330" max="3330" width="13.42578125" style="1" bestFit="1" customWidth="1"/>
    <col min="3331" max="3331" width="13" style="1" customWidth="1"/>
    <col min="3332" max="3332" width="9.7109375" style="1" customWidth="1"/>
    <col min="3333" max="3333" width="14.28515625" style="1" customWidth="1"/>
    <col min="3334" max="3334" width="13.7109375" style="1" customWidth="1"/>
    <col min="3335" max="3335" width="13.42578125" style="1" customWidth="1"/>
    <col min="3336" max="3336" width="16.5703125" style="1" customWidth="1"/>
    <col min="3337" max="3337" width="14.5703125" style="1" customWidth="1"/>
    <col min="3338" max="3338" width="11.42578125" style="1"/>
    <col min="3339" max="3339" width="15.85546875" style="1" customWidth="1"/>
    <col min="3340" max="3340" width="11.42578125" style="1"/>
    <col min="3341" max="3341" width="14.140625" style="1" customWidth="1"/>
    <col min="3342" max="3585" width="11.42578125" style="1"/>
    <col min="3586" max="3586" width="13.42578125" style="1" bestFit="1" customWidth="1"/>
    <col min="3587" max="3587" width="13" style="1" customWidth="1"/>
    <col min="3588" max="3588" width="9.7109375" style="1" customWidth="1"/>
    <col min="3589" max="3589" width="14.28515625" style="1" customWidth="1"/>
    <col min="3590" max="3590" width="13.7109375" style="1" customWidth="1"/>
    <col min="3591" max="3591" width="13.42578125" style="1" customWidth="1"/>
    <col min="3592" max="3592" width="16.5703125" style="1" customWidth="1"/>
    <col min="3593" max="3593" width="14.5703125" style="1" customWidth="1"/>
    <col min="3594" max="3594" width="11.42578125" style="1"/>
    <col min="3595" max="3595" width="15.85546875" style="1" customWidth="1"/>
    <col min="3596" max="3596" width="11.42578125" style="1"/>
    <col min="3597" max="3597" width="14.140625" style="1" customWidth="1"/>
    <col min="3598" max="3841" width="11.42578125" style="1"/>
    <col min="3842" max="3842" width="13.42578125" style="1" bestFit="1" customWidth="1"/>
    <col min="3843" max="3843" width="13" style="1" customWidth="1"/>
    <col min="3844" max="3844" width="9.7109375" style="1" customWidth="1"/>
    <col min="3845" max="3845" width="14.28515625" style="1" customWidth="1"/>
    <col min="3846" max="3846" width="13.7109375" style="1" customWidth="1"/>
    <col min="3847" max="3847" width="13.42578125" style="1" customWidth="1"/>
    <col min="3848" max="3848" width="16.5703125" style="1" customWidth="1"/>
    <col min="3849" max="3849" width="14.5703125" style="1" customWidth="1"/>
    <col min="3850" max="3850" width="11.42578125" style="1"/>
    <col min="3851" max="3851" width="15.85546875" style="1" customWidth="1"/>
    <col min="3852" max="3852" width="11.42578125" style="1"/>
    <col min="3853" max="3853" width="14.140625" style="1" customWidth="1"/>
    <col min="3854" max="4097" width="11.42578125" style="1"/>
    <col min="4098" max="4098" width="13.42578125" style="1" bestFit="1" customWidth="1"/>
    <col min="4099" max="4099" width="13" style="1" customWidth="1"/>
    <col min="4100" max="4100" width="9.7109375" style="1" customWidth="1"/>
    <col min="4101" max="4101" width="14.28515625" style="1" customWidth="1"/>
    <col min="4102" max="4102" width="13.7109375" style="1" customWidth="1"/>
    <col min="4103" max="4103" width="13.42578125" style="1" customWidth="1"/>
    <col min="4104" max="4104" width="16.5703125" style="1" customWidth="1"/>
    <col min="4105" max="4105" width="14.5703125" style="1" customWidth="1"/>
    <col min="4106" max="4106" width="11.42578125" style="1"/>
    <col min="4107" max="4107" width="15.85546875" style="1" customWidth="1"/>
    <col min="4108" max="4108" width="11.42578125" style="1"/>
    <col min="4109" max="4109" width="14.140625" style="1" customWidth="1"/>
    <col min="4110" max="4353" width="11.42578125" style="1"/>
    <col min="4354" max="4354" width="13.42578125" style="1" bestFit="1" customWidth="1"/>
    <col min="4355" max="4355" width="13" style="1" customWidth="1"/>
    <col min="4356" max="4356" width="9.7109375" style="1" customWidth="1"/>
    <col min="4357" max="4357" width="14.28515625" style="1" customWidth="1"/>
    <col min="4358" max="4358" width="13.7109375" style="1" customWidth="1"/>
    <col min="4359" max="4359" width="13.42578125" style="1" customWidth="1"/>
    <col min="4360" max="4360" width="16.5703125" style="1" customWidth="1"/>
    <col min="4361" max="4361" width="14.5703125" style="1" customWidth="1"/>
    <col min="4362" max="4362" width="11.42578125" style="1"/>
    <col min="4363" max="4363" width="15.85546875" style="1" customWidth="1"/>
    <col min="4364" max="4364" width="11.42578125" style="1"/>
    <col min="4365" max="4365" width="14.140625" style="1" customWidth="1"/>
    <col min="4366" max="4609" width="11.42578125" style="1"/>
    <col min="4610" max="4610" width="13.42578125" style="1" bestFit="1" customWidth="1"/>
    <col min="4611" max="4611" width="13" style="1" customWidth="1"/>
    <col min="4612" max="4612" width="9.7109375" style="1" customWidth="1"/>
    <col min="4613" max="4613" width="14.28515625" style="1" customWidth="1"/>
    <col min="4614" max="4614" width="13.7109375" style="1" customWidth="1"/>
    <col min="4615" max="4615" width="13.42578125" style="1" customWidth="1"/>
    <col min="4616" max="4616" width="16.5703125" style="1" customWidth="1"/>
    <col min="4617" max="4617" width="14.5703125" style="1" customWidth="1"/>
    <col min="4618" max="4618" width="11.42578125" style="1"/>
    <col min="4619" max="4619" width="15.85546875" style="1" customWidth="1"/>
    <col min="4620" max="4620" width="11.42578125" style="1"/>
    <col min="4621" max="4621" width="14.140625" style="1" customWidth="1"/>
    <col min="4622" max="4865" width="11.42578125" style="1"/>
    <col min="4866" max="4866" width="13.42578125" style="1" bestFit="1" customWidth="1"/>
    <col min="4867" max="4867" width="13" style="1" customWidth="1"/>
    <col min="4868" max="4868" width="9.7109375" style="1" customWidth="1"/>
    <col min="4869" max="4869" width="14.28515625" style="1" customWidth="1"/>
    <col min="4870" max="4870" width="13.7109375" style="1" customWidth="1"/>
    <col min="4871" max="4871" width="13.42578125" style="1" customWidth="1"/>
    <col min="4872" max="4872" width="16.5703125" style="1" customWidth="1"/>
    <col min="4873" max="4873" width="14.5703125" style="1" customWidth="1"/>
    <col min="4874" max="4874" width="11.42578125" style="1"/>
    <col min="4875" max="4875" width="15.85546875" style="1" customWidth="1"/>
    <col min="4876" max="4876" width="11.42578125" style="1"/>
    <col min="4877" max="4877" width="14.140625" style="1" customWidth="1"/>
    <col min="4878" max="5121" width="11.42578125" style="1"/>
    <col min="5122" max="5122" width="13.42578125" style="1" bestFit="1" customWidth="1"/>
    <col min="5123" max="5123" width="13" style="1" customWidth="1"/>
    <col min="5124" max="5124" width="9.7109375" style="1" customWidth="1"/>
    <col min="5125" max="5125" width="14.28515625" style="1" customWidth="1"/>
    <col min="5126" max="5126" width="13.7109375" style="1" customWidth="1"/>
    <col min="5127" max="5127" width="13.42578125" style="1" customWidth="1"/>
    <col min="5128" max="5128" width="16.5703125" style="1" customWidth="1"/>
    <col min="5129" max="5129" width="14.5703125" style="1" customWidth="1"/>
    <col min="5130" max="5130" width="11.42578125" style="1"/>
    <col min="5131" max="5131" width="15.85546875" style="1" customWidth="1"/>
    <col min="5132" max="5132" width="11.42578125" style="1"/>
    <col min="5133" max="5133" width="14.140625" style="1" customWidth="1"/>
    <col min="5134" max="5377" width="11.42578125" style="1"/>
    <col min="5378" max="5378" width="13.42578125" style="1" bestFit="1" customWidth="1"/>
    <col min="5379" max="5379" width="13" style="1" customWidth="1"/>
    <col min="5380" max="5380" width="9.7109375" style="1" customWidth="1"/>
    <col min="5381" max="5381" width="14.28515625" style="1" customWidth="1"/>
    <col min="5382" max="5382" width="13.7109375" style="1" customWidth="1"/>
    <col min="5383" max="5383" width="13.42578125" style="1" customWidth="1"/>
    <col min="5384" max="5384" width="16.5703125" style="1" customWidth="1"/>
    <col min="5385" max="5385" width="14.5703125" style="1" customWidth="1"/>
    <col min="5386" max="5386" width="11.42578125" style="1"/>
    <col min="5387" max="5387" width="15.85546875" style="1" customWidth="1"/>
    <col min="5388" max="5388" width="11.42578125" style="1"/>
    <col min="5389" max="5389" width="14.140625" style="1" customWidth="1"/>
    <col min="5390" max="5633" width="11.42578125" style="1"/>
    <col min="5634" max="5634" width="13.42578125" style="1" bestFit="1" customWidth="1"/>
    <col min="5635" max="5635" width="13" style="1" customWidth="1"/>
    <col min="5636" max="5636" width="9.7109375" style="1" customWidth="1"/>
    <col min="5637" max="5637" width="14.28515625" style="1" customWidth="1"/>
    <col min="5638" max="5638" width="13.7109375" style="1" customWidth="1"/>
    <col min="5639" max="5639" width="13.42578125" style="1" customWidth="1"/>
    <col min="5640" max="5640" width="16.5703125" style="1" customWidth="1"/>
    <col min="5641" max="5641" width="14.5703125" style="1" customWidth="1"/>
    <col min="5642" max="5642" width="11.42578125" style="1"/>
    <col min="5643" max="5643" width="15.85546875" style="1" customWidth="1"/>
    <col min="5644" max="5644" width="11.42578125" style="1"/>
    <col min="5645" max="5645" width="14.140625" style="1" customWidth="1"/>
    <col min="5646" max="5889" width="11.42578125" style="1"/>
    <col min="5890" max="5890" width="13.42578125" style="1" bestFit="1" customWidth="1"/>
    <col min="5891" max="5891" width="13" style="1" customWidth="1"/>
    <col min="5892" max="5892" width="9.7109375" style="1" customWidth="1"/>
    <col min="5893" max="5893" width="14.28515625" style="1" customWidth="1"/>
    <col min="5894" max="5894" width="13.7109375" style="1" customWidth="1"/>
    <col min="5895" max="5895" width="13.42578125" style="1" customWidth="1"/>
    <col min="5896" max="5896" width="16.5703125" style="1" customWidth="1"/>
    <col min="5897" max="5897" width="14.5703125" style="1" customWidth="1"/>
    <col min="5898" max="5898" width="11.42578125" style="1"/>
    <col min="5899" max="5899" width="15.85546875" style="1" customWidth="1"/>
    <col min="5900" max="5900" width="11.42578125" style="1"/>
    <col min="5901" max="5901" width="14.140625" style="1" customWidth="1"/>
    <col min="5902" max="6145" width="11.42578125" style="1"/>
    <col min="6146" max="6146" width="13.42578125" style="1" bestFit="1" customWidth="1"/>
    <col min="6147" max="6147" width="13" style="1" customWidth="1"/>
    <col min="6148" max="6148" width="9.7109375" style="1" customWidth="1"/>
    <col min="6149" max="6149" width="14.28515625" style="1" customWidth="1"/>
    <col min="6150" max="6150" width="13.7109375" style="1" customWidth="1"/>
    <col min="6151" max="6151" width="13.42578125" style="1" customWidth="1"/>
    <col min="6152" max="6152" width="16.5703125" style="1" customWidth="1"/>
    <col min="6153" max="6153" width="14.5703125" style="1" customWidth="1"/>
    <col min="6154" max="6154" width="11.42578125" style="1"/>
    <col min="6155" max="6155" width="15.85546875" style="1" customWidth="1"/>
    <col min="6156" max="6156" width="11.42578125" style="1"/>
    <col min="6157" max="6157" width="14.140625" style="1" customWidth="1"/>
    <col min="6158" max="6401" width="11.42578125" style="1"/>
    <col min="6402" max="6402" width="13.42578125" style="1" bestFit="1" customWidth="1"/>
    <col min="6403" max="6403" width="13" style="1" customWidth="1"/>
    <col min="6404" max="6404" width="9.7109375" style="1" customWidth="1"/>
    <col min="6405" max="6405" width="14.28515625" style="1" customWidth="1"/>
    <col min="6406" max="6406" width="13.7109375" style="1" customWidth="1"/>
    <col min="6407" max="6407" width="13.42578125" style="1" customWidth="1"/>
    <col min="6408" max="6408" width="16.5703125" style="1" customWidth="1"/>
    <col min="6409" max="6409" width="14.5703125" style="1" customWidth="1"/>
    <col min="6410" max="6410" width="11.42578125" style="1"/>
    <col min="6411" max="6411" width="15.85546875" style="1" customWidth="1"/>
    <col min="6412" max="6412" width="11.42578125" style="1"/>
    <col min="6413" max="6413" width="14.140625" style="1" customWidth="1"/>
    <col min="6414" max="6657" width="11.42578125" style="1"/>
    <col min="6658" max="6658" width="13.42578125" style="1" bestFit="1" customWidth="1"/>
    <col min="6659" max="6659" width="13" style="1" customWidth="1"/>
    <col min="6660" max="6660" width="9.7109375" style="1" customWidth="1"/>
    <col min="6661" max="6661" width="14.28515625" style="1" customWidth="1"/>
    <col min="6662" max="6662" width="13.7109375" style="1" customWidth="1"/>
    <col min="6663" max="6663" width="13.42578125" style="1" customWidth="1"/>
    <col min="6664" max="6664" width="16.5703125" style="1" customWidth="1"/>
    <col min="6665" max="6665" width="14.5703125" style="1" customWidth="1"/>
    <col min="6666" max="6666" width="11.42578125" style="1"/>
    <col min="6667" max="6667" width="15.85546875" style="1" customWidth="1"/>
    <col min="6668" max="6668" width="11.42578125" style="1"/>
    <col min="6669" max="6669" width="14.140625" style="1" customWidth="1"/>
    <col min="6670" max="6913" width="11.42578125" style="1"/>
    <col min="6914" max="6914" width="13.42578125" style="1" bestFit="1" customWidth="1"/>
    <col min="6915" max="6915" width="13" style="1" customWidth="1"/>
    <col min="6916" max="6916" width="9.7109375" style="1" customWidth="1"/>
    <col min="6917" max="6917" width="14.28515625" style="1" customWidth="1"/>
    <col min="6918" max="6918" width="13.7109375" style="1" customWidth="1"/>
    <col min="6919" max="6919" width="13.42578125" style="1" customWidth="1"/>
    <col min="6920" max="6920" width="16.5703125" style="1" customWidth="1"/>
    <col min="6921" max="6921" width="14.5703125" style="1" customWidth="1"/>
    <col min="6922" max="6922" width="11.42578125" style="1"/>
    <col min="6923" max="6923" width="15.85546875" style="1" customWidth="1"/>
    <col min="6924" max="6924" width="11.42578125" style="1"/>
    <col min="6925" max="6925" width="14.140625" style="1" customWidth="1"/>
    <col min="6926" max="7169" width="11.42578125" style="1"/>
    <col min="7170" max="7170" width="13.42578125" style="1" bestFit="1" customWidth="1"/>
    <col min="7171" max="7171" width="13" style="1" customWidth="1"/>
    <col min="7172" max="7172" width="9.7109375" style="1" customWidth="1"/>
    <col min="7173" max="7173" width="14.28515625" style="1" customWidth="1"/>
    <col min="7174" max="7174" width="13.7109375" style="1" customWidth="1"/>
    <col min="7175" max="7175" width="13.42578125" style="1" customWidth="1"/>
    <col min="7176" max="7176" width="16.5703125" style="1" customWidth="1"/>
    <col min="7177" max="7177" width="14.5703125" style="1" customWidth="1"/>
    <col min="7178" max="7178" width="11.42578125" style="1"/>
    <col min="7179" max="7179" width="15.85546875" style="1" customWidth="1"/>
    <col min="7180" max="7180" width="11.42578125" style="1"/>
    <col min="7181" max="7181" width="14.140625" style="1" customWidth="1"/>
    <col min="7182" max="7425" width="11.42578125" style="1"/>
    <col min="7426" max="7426" width="13.42578125" style="1" bestFit="1" customWidth="1"/>
    <col min="7427" max="7427" width="13" style="1" customWidth="1"/>
    <col min="7428" max="7428" width="9.7109375" style="1" customWidth="1"/>
    <col min="7429" max="7429" width="14.28515625" style="1" customWidth="1"/>
    <col min="7430" max="7430" width="13.7109375" style="1" customWidth="1"/>
    <col min="7431" max="7431" width="13.42578125" style="1" customWidth="1"/>
    <col min="7432" max="7432" width="16.5703125" style="1" customWidth="1"/>
    <col min="7433" max="7433" width="14.5703125" style="1" customWidth="1"/>
    <col min="7434" max="7434" width="11.42578125" style="1"/>
    <col min="7435" max="7435" width="15.85546875" style="1" customWidth="1"/>
    <col min="7436" max="7436" width="11.42578125" style="1"/>
    <col min="7437" max="7437" width="14.140625" style="1" customWidth="1"/>
    <col min="7438" max="7681" width="11.42578125" style="1"/>
    <col min="7682" max="7682" width="13.42578125" style="1" bestFit="1" customWidth="1"/>
    <col min="7683" max="7683" width="13" style="1" customWidth="1"/>
    <col min="7684" max="7684" width="9.7109375" style="1" customWidth="1"/>
    <col min="7685" max="7685" width="14.28515625" style="1" customWidth="1"/>
    <col min="7686" max="7686" width="13.7109375" style="1" customWidth="1"/>
    <col min="7687" max="7687" width="13.42578125" style="1" customWidth="1"/>
    <col min="7688" max="7688" width="16.5703125" style="1" customWidth="1"/>
    <col min="7689" max="7689" width="14.5703125" style="1" customWidth="1"/>
    <col min="7690" max="7690" width="11.42578125" style="1"/>
    <col min="7691" max="7691" width="15.85546875" style="1" customWidth="1"/>
    <col min="7692" max="7692" width="11.42578125" style="1"/>
    <col min="7693" max="7693" width="14.140625" style="1" customWidth="1"/>
    <col min="7694" max="7937" width="11.42578125" style="1"/>
    <col min="7938" max="7938" width="13.42578125" style="1" bestFit="1" customWidth="1"/>
    <col min="7939" max="7939" width="13" style="1" customWidth="1"/>
    <col min="7940" max="7940" width="9.7109375" style="1" customWidth="1"/>
    <col min="7941" max="7941" width="14.28515625" style="1" customWidth="1"/>
    <col min="7942" max="7942" width="13.7109375" style="1" customWidth="1"/>
    <col min="7943" max="7943" width="13.42578125" style="1" customWidth="1"/>
    <col min="7944" max="7944" width="16.5703125" style="1" customWidth="1"/>
    <col min="7945" max="7945" width="14.5703125" style="1" customWidth="1"/>
    <col min="7946" max="7946" width="11.42578125" style="1"/>
    <col min="7947" max="7947" width="15.85546875" style="1" customWidth="1"/>
    <col min="7948" max="7948" width="11.42578125" style="1"/>
    <col min="7949" max="7949" width="14.140625" style="1" customWidth="1"/>
    <col min="7950" max="8193" width="11.42578125" style="1"/>
    <col min="8194" max="8194" width="13.42578125" style="1" bestFit="1" customWidth="1"/>
    <col min="8195" max="8195" width="13" style="1" customWidth="1"/>
    <col min="8196" max="8196" width="9.7109375" style="1" customWidth="1"/>
    <col min="8197" max="8197" width="14.28515625" style="1" customWidth="1"/>
    <col min="8198" max="8198" width="13.7109375" style="1" customWidth="1"/>
    <col min="8199" max="8199" width="13.42578125" style="1" customWidth="1"/>
    <col min="8200" max="8200" width="16.5703125" style="1" customWidth="1"/>
    <col min="8201" max="8201" width="14.5703125" style="1" customWidth="1"/>
    <col min="8202" max="8202" width="11.42578125" style="1"/>
    <col min="8203" max="8203" width="15.85546875" style="1" customWidth="1"/>
    <col min="8204" max="8204" width="11.42578125" style="1"/>
    <col min="8205" max="8205" width="14.140625" style="1" customWidth="1"/>
    <col min="8206" max="8449" width="11.42578125" style="1"/>
    <col min="8450" max="8450" width="13.42578125" style="1" bestFit="1" customWidth="1"/>
    <col min="8451" max="8451" width="13" style="1" customWidth="1"/>
    <col min="8452" max="8452" width="9.7109375" style="1" customWidth="1"/>
    <col min="8453" max="8453" width="14.28515625" style="1" customWidth="1"/>
    <col min="8454" max="8454" width="13.7109375" style="1" customWidth="1"/>
    <col min="8455" max="8455" width="13.42578125" style="1" customWidth="1"/>
    <col min="8456" max="8456" width="16.5703125" style="1" customWidth="1"/>
    <col min="8457" max="8457" width="14.5703125" style="1" customWidth="1"/>
    <col min="8458" max="8458" width="11.42578125" style="1"/>
    <col min="8459" max="8459" width="15.85546875" style="1" customWidth="1"/>
    <col min="8460" max="8460" width="11.42578125" style="1"/>
    <col min="8461" max="8461" width="14.140625" style="1" customWidth="1"/>
    <col min="8462" max="8705" width="11.42578125" style="1"/>
    <col min="8706" max="8706" width="13.42578125" style="1" bestFit="1" customWidth="1"/>
    <col min="8707" max="8707" width="13" style="1" customWidth="1"/>
    <col min="8708" max="8708" width="9.7109375" style="1" customWidth="1"/>
    <col min="8709" max="8709" width="14.28515625" style="1" customWidth="1"/>
    <col min="8710" max="8710" width="13.7109375" style="1" customWidth="1"/>
    <col min="8711" max="8711" width="13.42578125" style="1" customWidth="1"/>
    <col min="8712" max="8712" width="16.5703125" style="1" customWidth="1"/>
    <col min="8713" max="8713" width="14.5703125" style="1" customWidth="1"/>
    <col min="8714" max="8714" width="11.42578125" style="1"/>
    <col min="8715" max="8715" width="15.85546875" style="1" customWidth="1"/>
    <col min="8716" max="8716" width="11.42578125" style="1"/>
    <col min="8717" max="8717" width="14.140625" style="1" customWidth="1"/>
    <col min="8718" max="8961" width="11.42578125" style="1"/>
    <col min="8962" max="8962" width="13.42578125" style="1" bestFit="1" customWidth="1"/>
    <col min="8963" max="8963" width="13" style="1" customWidth="1"/>
    <col min="8964" max="8964" width="9.7109375" style="1" customWidth="1"/>
    <col min="8965" max="8965" width="14.28515625" style="1" customWidth="1"/>
    <col min="8966" max="8966" width="13.7109375" style="1" customWidth="1"/>
    <col min="8967" max="8967" width="13.42578125" style="1" customWidth="1"/>
    <col min="8968" max="8968" width="16.5703125" style="1" customWidth="1"/>
    <col min="8969" max="8969" width="14.5703125" style="1" customWidth="1"/>
    <col min="8970" max="8970" width="11.42578125" style="1"/>
    <col min="8971" max="8971" width="15.85546875" style="1" customWidth="1"/>
    <col min="8972" max="8972" width="11.42578125" style="1"/>
    <col min="8973" max="8973" width="14.140625" style="1" customWidth="1"/>
    <col min="8974" max="9217" width="11.42578125" style="1"/>
    <col min="9218" max="9218" width="13.42578125" style="1" bestFit="1" customWidth="1"/>
    <col min="9219" max="9219" width="13" style="1" customWidth="1"/>
    <col min="9220" max="9220" width="9.7109375" style="1" customWidth="1"/>
    <col min="9221" max="9221" width="14.28515625" style="1" customWidth="1"/>
    <col min="9222" max="9222" width="13.7109375" style="1" customWidth="1"/>
    <col min="9223" max="9223" width="13.42578125" style="1" customWidth="1"/>
    <col min="9224" max="9224" width="16.5703125" style="1" customWidth="1"/>
    <col min="9225" max="9225" width="14.5703125" style="1" customWidth="1"/>
    <col min="9226" max="9226" width="11.42578125" style="1"/>
    <col min="9227" max="9227" width="15.85546875" style="1" customWidth="1"/>
    <col min="9228" max="9228" width="11.42578125" style="1"/>
    <col min="9229" max="9229" width="14.140625" style="1" customWidth="1"/>
    <col min="9230" max="9473" width="11.42578125" style="1"/>
    <col min="9474" max="9474" width="13.42578125" style="1" bestFit="1" customWidth="1"/>
    <col min="9475" max="9475" width="13" style="1" customWidth="1"/>
    <col min="9476" max="9476" width="9.7109375" style="1" customWidth="1"/>
    <col min="9477" max="9477" width="14.28515625" style="1" customWidth="1"/>
    <col min="9478" max="9478" width="13.7109375" style="1" customWidth="1"/>
    <col min="9479" max="9479" width="13.42578125" style="1" customWidth="1"/>
    <col min="9480" max="9480" width="16.5703125" style="1" customWidth="1"/>
    <col min="9481" max="9481" width="14.5703125" style="1" customWidth="1"/>
    <col min="9482" max="9482" width="11.42578125" style="1"/>
    <col min="9483" max="9483" width="15.85546875" style="1" customWidth="1"/>
    <col min="9484" max="9484" width="11.42578125" style="1"/>
    <col min="9485" max="9485" width="14.140625" style="1" customWidth="1"/>
    <col min="9486" max="9729" width="11.42578125" style="1"/>
    <col min="9730" max="9730" width="13.42578125" style="1" bestFit="1" customWidth="1"/>
    <col min="9731" max="9731" width="13" style="1" customWidth="1"/>
    <col min="9732" max="9732" width="9.7109375" style="1" customWidth="1"/>
    <col min="9733" max="9733" width="14.28515625" style="1" customWidth="1"/>
    <col min="9734" max="9734" width="13.7109375" style="1" customWidth="1"/>
    <col min="9735" max="9735" width="13.42578125" style="1" customWidth="1"/>
    <col min="9736" max="9736" width="16.5703125" style="1" customWidth="1"/>
    <col min="9737" max="9737" width="14.5703125" style="1" customWidth="1"/>
    <col min="9738" max="9738" width="11.42578125" style="1"/>
    <col min="9739" max="9739" width="15.85546875" style="1" customWidth="1"/>
    <col min="9740" max="9740" width="11.42578125" style="1"/>
    <col min="9741" max="9741" width="14.140625" style="1" customWidth="1"/>
    <col min="9742" max="9985" width="11.42578125" style="1"/>
    <col min="9986" max="9986" width="13.42578125" style="1" bestFit="1" customWidth="1"/>
    <col min="9987" max="9987" width="13" style="1" customWidth="1"/>
    <col min="9988" max="9988" width="9.7109375" style="1" customWidth="1"/>
    <col min="9989" max="9989" width="14.28515625" style="1" customWidth="1"/>
    <col min="9990" max="9990" width="13.7109375" style="1" customWidth="1"/>
    <col min="9991" max="9991" width="13.42578125" style="1" customWidth="1"/>
    <col min="9992" max="9992" width="16.5703125" style="1" customWidth="1"/>
    <col min="9993" max="9993" width="14.5703125" style="1" customWidth="1"/>
    <col min="9994" max="9994" width="11.42578125" style="1"/>
    <col min="9995" max="9995" width="15.85546875" style="1" customWidth="1"/>
    <col min="9996" max="9996" width="11.42578125" style="1"/>
    <col min="9997" max="9997" width="14.140625" style="1" customWidth="1"/>
    <col min="9998" max="10241" width="11.42578125" style="1"/>
    <col min="10242" max="10242" width="13.42578125" style="1" bestFit="1" customWidth="1"/>
    <col min="10243" max="10243" width="13" style="1" customWidth="1"/>
    <col min="10244" max="10244" width="9.7109375" style="1" customWidth="1"/>
    <col min="10245" max="10245" width="14.28515625" style="1" customWidth="1"/>
    <col min="10246" max="10246" width="13.7109375" style="1" customWidth="1"/>
    <col min="10247" max="10247" width="13.42578125" style="1" customWidth="1"/>
    <col min="10248" max="10248" width="16.5703125" style="1" customWidth="1"/>
    <col min="10249" max="10249" width="14.5703125" style="1" customWidth="1"/>
    <col min="10250" max="10250" width="11.42578125" style="1"/>
    <col min="10251" max="10251" width="15.85546875" style="1" customWidth="1"/>
    <col min="10252" max="10252" width="11.42578125" style="1"/>
    <col min="10253" max="10253" width="14.140625" style="1" customWidth="1"/>
    <col min="10254" max="10497" width="11.42578125" style="1"/>
    <col min="10498" max="10498" width="13.42578125" style="1" bestFit="1" customWidth="1"/>
    <col min="10499" max="10499" width="13" style="1" customWidth="1"/>
    <col min="10500" max="10500" width="9.7109375" style="1" customWidth="1"/>
    <col min="10501" max="10501" width="14.28515625" style="1" customWidth="1"/>
    <col min="10502" max="10502" width="13.7109375" style="1" customWidth="1"/>
    <col min="10503" max="10503" width="13.42578125" style="1" customWidth="1"/>
    <col min="10504" max="10504" width="16.5703125" style="1" customWidth="1"/>
    <col min="10505" max="10505" width="14.5703125" style="1" customWidth="1"/>
    <col min="10506" max="10506" width="11.42578125" style="1"/>
    <col min="10507" max="10507" width="15.85546875" style="1" customWidth="1"/>
    <col min="10508" max="10508" width="11.42578125" style="1"/>
    <col min="10509" max="10509" width="14.140625" style="1" customWidth="1"/>
    <col min="10510" max="10753" width="11.42578125" style="1"/>
    <col min="10754" max="10754" width="13.42578125" style="1" bestFit="1" customWidth="1"/>
    <col min="10755" max="10755" width="13" style="1" customWidth="1"/>
    <col min="10756" max="10756" width="9.7109375" style="1" customWidth="1"/>
    <col min="10757" max="10757" width="14.28515625" style="1" customWidth="1"/>
    <col min="10758" max="10758" width="13.7109375" style="1" customWidth="1"/>
    <col min="10759" max="10759" width="13.42578125" style="1" customWidth="1"/>
    <col min="10760" max="10760" width="16.5703125" style="1" customWidth="1"/>
    <col min="10761" max="10761" width="14.5703125" style="1" customWidth="1"/>
    <col min="10762" max="10762" width="11.42578125" style="1"/>
    <col min="10763" max="10763" width="15.85546875" style="1" customWidth="1"/>
    <col min="10764" max="10764" width="11.42578125" style="1"/>
    <col min="10765" max="10765" width="14.140625" style="1" customWidth="1"/>
    <col min="10766" max="11009" width="11.42578125" style="1"/>
    <col min="11010" max="11010" width="13.42578125" style="1" bestFit="1" customWidth="1"/>
    <col min="11011" max="11011" width="13" style="1" customWidth="1"/>
    <col min="11012" max="11012" width="9.7109375" style="1" customWidth="1"/>
    <col min="11013" max="11013" width="14.28515625" style="1" customWidth="1"/>
    <col min="11014" max="11014" width="13.7109375" style="1" customWidth="1"/>
    <col min="11015" max="11015" width="13.42578125" style="1" customWidth="1"/>
    <col min="11016" max="11016" width="16.5703125" style="1" customWidth="1"/>
    <col min="11017" max="11017" width="14.5703125" style="1" customWidth="1"/>
    <col min="11018" max="11018" width="11.42578125" style="1"/>
    <col min="11019" max="11019" width="15.85546875" style="1" customWidth="1"/>
    <col min="11020" max="11020" width="11.42578125" style="1"/>
    <col min="11021" max="11021" width="14.140625" style="1" customWidth="1"/>
    <col min="11022" max="11265" width="11.42578125" style="1"/>
    <col min="11266" max="11266" width="13.42578125" style="1" bestFit="1" customWidth="1"/>
    <col min="11267" max="11267" width="13" style="1" customWidth="1"/>
    <col min="11268" max="11268" width="9.7109375" style="1" customWidth="1"/>
    <col min="11269" max="11269" width="14.28515625" style="1" customWidth="1"/>
    <col min="11270" max="11270" width="13.7109375" style="1" customWidth="1"/>
    <col min="11271" max="11271" width="13.42578125" style="1" customWidth="1"/>
    <col min="11272" max="11272" width="16.5703125" style="1" customWidth="1"/>
    <col min="11273" max="11273" width="14.5703125" style="1" customWidth="1"/>
    <col min="11274" max="11274" width="11.42578125" style="1"/>
    <col min="11275" max="11275" width="15.85546875" style="1" customWidth="1"/>
    <col min="11276" max="11276" width="11.42578125" style="1"/>
    <col min="11277" max="11277" width="14.140625" style="1" customWidth="1"/>
    <col min="11278" max="11521" width="11.42578125" style="1"/>
    <col min="11522" max="11522" width="13.42578125" style="1" bestFit="1" customWidth="1"/>
    <col min="11523" max="11523" width="13" style="1" customWidth="1"/>
    <col min="11524" max="11524" width="9.7109375" style="1" customWidth="1"/>
    <col min="11525" max="11525" width="14.28515625" style="1" customWidth="1"/>
    <col min="11526" max="11526" width="13.7109375" style="1" customWidth="1"/>
    <col min="11527" max="11527" width="13.42578125" style="1" customWidth="1"/>
    <col min="11528" max="11528" width="16.5703125" style="1" customWidth="1"/>
    <col min="11529" max="11529" width="14.5703125" style="1" customWidth="1"/>
    <col min="11530" max="11530" width="11.42578125" style="1"/>
    <col min="11531" max="11531" width="15.85546875" style="1" customWidth="1"/>
    <col min="11532" max="11532" width="11.42578125" style="1"/>
    <col min="11533" max="11533" width="14.140625" style="1" customWidth="1"/>
    <col min="11534" max="11777" width="11.42578125" style="1"/>
    <col min="11778" max="11778" width="13.42578125" style="1" bestFit="1" customWidth="1"/>
    <col min="11779" max="11779" width="13" style="1" customWidth="1"/>
    <col min="11780" max="11780" width="9.7109375" style="1" customWidth="1"/>
    <col min="11781" max="11781" width="14.28515625" style="1" customWidth="1"/>
    <col min="11782" max="11782" width="13.7109375" style="1" customWidth="1"/>
    <col min="11783" max="11783" width="13.42578125" style="1" customWidth="1"/>
    <col min="11784" max="11784" width="16.5703125" style="1" customWidth="1"/>
    <col min="11785" max="11785" width="14.5703125" style="1" customWidth="1"/>
    <col min="11786" max="11786" width="11.42578125" style="1"/>
    <col min="11787" max="11787" width="15.85546875" style="1" customWidth="1"/>
    <col min="11788" max="11788" width="11.42578125" style="1"/>
    <col min="11789" max="11789" width="14.140625" style="1" customWidth="1"/>
    <col min="11790" max="12033" width="11.42578125" style="1"/>
    <col min="12034" max="12034" width="13.42578125" style="1" bestFit="1" customWidth="1"/>
    <col min="12035" max="12035" width="13" style="1" customWidth="1"/>
    <col min="12036" max="12036" width="9.7109375" style="1" customWidth="1"/>
    <col min="12037" max="12037" width="14.28515625" style="1" customWidth="1"/>
    <col min="12038" max="12038" width="13.7109375" style="1" customWidth="1"/>
    <col min="12039" max="12039" width="13.42578125" style="1" customWidth="1"/>
    <col min="12040" max="12040" width="16.5703125" style="1" customWidth="1"/>
    <col min="12041" max="12041" width="14.5703125" style="1" customWidth="1"/>
    <col min="12042" max="12042" width="11.42578125" style="1"/>
    <col min="12043" max="12043" width="15.85546875" style="1" customWidth="1"/>
    <col min="12044" max="12044" width="11.42578125" style="1"/>
    <col min="12045" max="12045" width="14.140625" style="1" customWidth="1"/>
    <col min="12046" max="12289" width="11.42578125" style="1"/>
    <col min="12290" max="12290" width="13.42578125" style="1" bestFit="1" customWidth="1"/>
    <col min="12291" max="12291" width="13" style="1" customWidth="1"/>
    <col min="12292" max="12292" width="9.7109375" style="1" customWidth="1"/>
    <col min="12293" max="12293" width="14.28515625" style="1" customWidth="1"/>
    <col min="12294" max="12294" width="13.7109375" style="1" customWidth="1"/>
    <col min="12295" max="12295" width="13.42578125" style="1" customWidth="1"/>
    <col min="12296" max="12296" width="16.5703125" style="1" customWidth="1"/>
    <col min="12297" max="12297" width="14.5703125" style="1" customWidth="1"/>
    <col min="12298" max="12298" width="11.42578125" style="1"/>
    <col min="12299" max="12299" width="15.85546875" style="1" customWidth="1"/>
    <col min="12300" max="12300" width="11.42578125" style="1"/>
    <col min="12301" max="12301" width="14.140625" style="1" customWidth="1"/>
    <col min="12302" max="12545" width="11.42578125" style="1"/>
    <col min="12546" max="12546" width="13.42578125" style="1" bestFit="1" customWidth="1"/>
    <col min="12547" max="12547" width="13" style="1" customWidth="1"/>
    <col min="12548" max="12548" width="9.7109375" style="1" customWidth="1"/>
    <col min="12549" max="12549" width="14.28515625" style="1" customWidth="1"/>
    <col min="12550" max="12550" width="13.7109375" style="1" customWidth="1"/>
    <col min="12551" max="12551" width="13.42578125" style="1" customWidth="1"/>
    <col min="12552" max="12552" width="16.5703125" style="1" customWidth="1"/>
    <col min="12553" max="12553" width="14.5703125" style="1" customWidth="1"/>
    <col min="12554" max="12554" width="11.42578125" style="1"/>
    <col min="12555" max="12555" width="15.85546875" style="1" customWidth="1"/>
    <col min="12556" max="12556" width="11.42578125" style="1"/>
    <col min="12557" max="12557" width="14.140625" style="1" customWidth="1"/>
    <col min="12558" max="12801" width="11.42578125" style="1"/>
    <col min="12802" max="12802" width="13.42578125" style="1" bestFit="1" customWidth="1"/>
    <col min="12803" max="12803" width="13" style="1" customWidth="1"/>
    <col min="12804" max="12804" width="9.7109375" style="1" customWidth="1"/>
    <col min="12805" max="12805" width="14.28515625" style="1" customWidth="1"/>
    <col min="12806" max="12806" width="13.7109375" style="1" customWidth="1"/>
    <col min="12807" max="12807" width="13.42578125" style="1" customWidth="1"/>
    <col min="12808" max="12808" width="16.5703125" style="1" customWidth="1"/>
    <col min="12809" max="12809" width="14.5703125" style="1" customWidth="1"/>
    <col min="12810" max="12810" width="11.42578125" style="1"/>
    <col min="12811" max="12811" width="15.85546875" style="1" customWidth="1"/>
    <col min="12812" max="12812" width="11.42578125" style="1"/>
    <col min="12813" max="12813" width="14.140625" style="1" customWidth="1"/>
    <col min="12814" max="13057" width="11.42578125" style="1"/>
    <col min="13058" max="13058" width="13.42578125" style="1" bestFit="1" customWidth="1"/>
    <col min="13059" max="13059" width="13" style="1" customWidth="1"/>
    <col min="13060" max="13060" width="9.7109375" style="1" customWidth="1"/>
    <col min="13061" max="13061" width="14.28515625" style="1" customWidth="1"/>
    <col min="13062" max="13062" width="13.7109375" style="1" customWidth="1"/>
    <col min="13063" max="13063" width="13.42578125" style="1" customWidth="1"/>
    <col min="13064" max="13064" width="16.5703125" style="1" customWidth="1"/>
    <col min="13065" max="13065" width="14.5703125" style="1" customWidth="1"/>
    <col min="13066" max="13066" width="11.42578125" style="1"/>
    <col min="13067" max="13067" width="15.85546875" style="1" customWidth="1"/>
    <col min="13068" max="13068" width="11.42578125" style="1"/>
    <col min="13069" max="13069" width="14.140625" style="1" customWidth="1"/>
    <col min="13070" max="13313" width="11.42578125" style="1"/>
    <col min="13314" max="13314" width="13.42578125" style="1" bestFit="1" customWidth="1"/>
    <col min="13315" max="13315" width="13" style="1" customWidth="1"/>
    <col min="13316" max="13316" width="9.7109375" style="1" customWidth="1"/>
    <col min="13317" max="13317" width="14.28515625" style="1" customWidth="1"/>
    <col min="13318" max="13318" width="13.7109375" style="1" customWidth="1"/>
    <col min="13319" max="13319" width="13.42578125" style="1" customWidth="1"/>
    <col min="13320" max="13320" width="16.5703125" style="1" customWidth="1"/>
    <col min="13321" max="13321" width="14.5703125" style="1" customWidth="1"/>
    <col min="13322" max="13322" width="11.42578125" style="1"/>
    <col min="13323" max="13323" width="15.85546875" style="1" customWidth="1"/>
    <col min="13324" max="13324" width="11.42578125" style="1"/>
    <col min="13325" max="13325" width="14.140625" style="1" customWidth="1"/>
    <col min="13326" max="13569" width="11.42578125" style="1"/>
    <col min="13570" max="13570" width="13.42578125" style="1" bestFit="1" customWidth="1"/>
    <col min="13571" max="13571" width="13" style="1" customWidth="1"/>
    <col min="13572" max="13572" width="9.7109375" style="1" customWidth="1"/>
    <col min="13573" max="13573" width="14.28515625" style="1" customWidth="1"/>
    <col min="13574" max="13574" width="13.7109375" style="1" customWidth="1"/>
    <col min="13575" max="13575" width="13.42578125" style="1" customWidth="1"/>
    <col min="13576" max="13576" width="16.5703125" style="1" customWidth="1"/>
    <col min="13577" max="13577" width="14.5703125" style="1" customWidth="1"/>
    <col min="13578" max="13578" width="11.42578125" style="1"/>
    <col min="13579" max="13579" width="15.85546875" style="1" customWidth="1"/>
    <col min="13580" max="13580" width="11.42578125" style="1"/>
    <col min="13581" max="13581" width="14.140625" style="1" customWidth="1"/>
    <col min="13582" max="13825" width="11.42578125" style="1"/>
    <col min="13826" max="13826" width="13.42578125" style="1" bestFit="1" customWidth="1"/>
    <col min="13827" max="13827" width="13" style="1" customWidth="1"/>
    <col min="13828" max="13828" width="9.7109375" style="1" customWidth="1"/>
    <col min="13829" max="13829" width="14.28515625" style="1" customWidth="1"/>
    <col min="13830" max="13830" width="13.7109375" style="1" customWidth="1"/>
    <col min="13831" max="13831" width="13.42578125" style="1" customWidth="1"/>
    <col min="13832" max="13832" width="16.5703125" style="1" customWidth="1"/>
    <col min="13833" max="13833" width="14.5703125" style="1" customWidth="1"/>
    <col min="13834" max="13834" width="11.42578125" style="1"/>
    <col min="13835" max="13835" width="15.85546875" style="1" customWidth="1"/>
    <col min="13836" max="13836" width="11.42578125" style="1"/>
    <col min="13837" max="13837" width="14.140625" style="1" customWidth="1"/>
    <col min="13838" max="14081" width="11.42578125" style="1"/>
    <col min="14082" max="14082" width="13.42578125" style="1" bestFit="1" customWidth="1"/>
    <col min="14083" max="14083" width="13" style="1" customWidth="1"/>
    <col min="14084" max="14084" width="9.7109375" style="1" customWidth="1"/>
    <col min="14085" max="14085" width="14.28515625" style="1" customWidth="1"/>
    <col min="14086" max="14086" width="13.7109375" style="1" customWidth="1"/>
    <col min="14087" max="14087" width="13.42578125" style="1" customWidth="1"/>
    <col min="14088" max="14088" width="16.5703125" style="1" customWidth="1"/>
    <col min="14089" max="14089" width="14.5703125" style="1" customWidth="1"/>
    <col min="14090" max="14090" width="11.42578125" style="1"/>
    <col min="14091" max="14091" width="15.85546875" style="1" customWidth="1"/>
    <col min="14092" max="14092" width="11.42578125" style="1"/>
    <col min="14093" max="14093" width="14.140625" style="1" customWidth="1"/>
    <col min="14094" max="14337" width="11.42578125" style="1"/>
    <col min="14338" max="14338" width="13.42578125" style="1" bestFit="1" customWidth="1"/>
    <col min="14339" max="14339" width="13" style="1" customWidth="1"/>
    <col min="14340" max="14340" width="9.7109375" style="1" customWidth="1"/>
    <col min="14341" max="14341" width="14.28515625" style="1" customWidth="1"/>
    <col min="14342" max="14342" width="13.7109375" style="1" customWidth="1"/>
    <col min="14343" max="14343" width="13.42578125" style="1" customWidth="1"/>
    <col min="14344" max="14344" width="16.5703125" style="1" customWidth="1"/>
    <col min="14345" max="14345" width="14.5703125" style="1" customWidth="1"/>
    <col min="14346" max="14346" width="11.42578125" style="1"/>
    <col min="14347" max="14347" width="15.85546875" style="1" customWidth="1"/>
    <col min="14348" max="14348" width="11.42578125" style="1"/>
    <col min="14349" max="14349" width="14.140625" style="1" customWidth="1"/>
    <col min="14350" max="14593" width="11.42578125" style="1"/>
    <col min="14594" max="14594" width="13.42578125" style="1" bestFit="1" customWidth="1"/>
    <col min="14595" max="14595" width="13" style="1" customWidth="1"/>
    <col min="14596" max="14596" width="9.7109375" style="1" customWidth="1"/>
    <col min="14597" max="14597" width="14.28515625" style="1" customWidth="1"/>
    <col min="14598" max="14598" width="13.7109375" style="1" customWidth="1"/>
    <col min="14599" max="14599" width="13.42578125" style="1" customWidth="1"/>
    <col min="14600" max="14600" width="16.5703125" style="1" customWidth="1"/>
    <col min="14601" max="14601" width="14.5703125" style="1" customWidth="1"/>
    <col min="14602" max="14602" width="11.42578125" style="1"/>
    <col min="14603" max="14603" width="15.85546875" style="1" customWidth="1"/>
    <col min="14604" max="14604" width="11.42578125" style="1"/>
    <col min="14605" max="14605" width="14.140625" style="1" customWidth="1"/>
    <col min="14606" max="14849" width="11.42578125" style="1"/>
    <col min="14850" max="14850" width="13.42578125" style="1" bestFit="1" customWidth="1"/>
    <col min="14851" max="14851" width="13" style="1" customWidth="1"/>
    <col min="14852" max="14852" width="9.7109375" style="1" customWidth="1"/>
    <col min="14853" max="14853" width="14.28515625" style="1" customWidth="1"/>
    <col min="14854" max="14854" width="13.7109375" style="1" customWidth="1"/>
    <col min="14855" max="14855" width="13.42578125" style="1" customWidth="1"/>
    <col min="14856" max="14856" width="16.5703125" style="1" customWidth="1"/>
    <col min="14857" max="14857" width="14.5703125" style="1" customWidth="1"/>
    <col min="14858" max="14858" width="11.42578125" style="1"/>
    <col min="14859" max="14859" width="15.85546875" style="1" customWidth="1"/>
    <col min="14860" max="14860" width="11.42578125" style="1"/>
    <col min="14861" max="14861" width="14.140625" style="1" customWidth="1"/>
    <col min="14862" max="15105" width="11.42578125" style="1"/>
    <col min="15106" max="15106" width="13.42578125" style="1" bestFit="1" customWidth="1"/>
    <col min="15107" max="15107" width="13" style="1" customWidth="1"/>
    <col min="15108" max="15108" width="9.7109375" style="1" customWidth="1"/>
    <col min="15109" max="15109" width="14.28515625" style="1" customWidth="1"/>
    <col min="15110" max="15110" width="13.7109375" style="1" customWidth="1"/>
    <col min="15111" max="15111" width="13.42578125" style="1" customWidth="1"/>
    <col min="15112" max="15112" width="16.5703125" style="1" customWidth="1"/>
    <col min="15113" max="15113" width="14.5703125" style="1" customWidth="1"/>
    <col min="15114" max="15114" width="11.42578125" style="1"/>
    <col min="15115" max="15115" width="15.85546875" style="1" customWidth="1"/>
    <col min="15116" max="15116" width="11.42578125" style="1"/>
    <col min="15117" max="15117" width="14.140625" style="1" customWidth="1"/>
    <col min="15118" max="15361" width="11.42578125" style="1"/>
    <col min="15362" max="15362" width="13.42578125" style="1" bestFit="1" customWidth="1"/>
    <col min="15363" max="15363" width="13" style="1" customWidth="1"/>
    <col min="15364" max="15364" width="9.7109375" style="1" customWidth="1"/>
    <col min="15365" max="15365" width="14.28515625" style="1" customWidth="1"/>
    <col min="15366" max="15366" width="13.7109375" style="1" customWidth="1"/>
    <col min="15367" max="15367" width="13.42578125" style="1" customWidth="1"/>
    <col min="15368" max="15368" width="16.5703125" style="1" customWidth="1"/>
    <col min="15369" max="15369" width="14.5703125" style="1" customWidth="1"/>
    <col min="15370" max="15370" width="11.42578125" style="1"/>
    <col min="15371" max="15371" width="15.85546875" style="1" customWidth="1"/>
    <col min="15372" max="15372" width="11.42578125" style="1"/>
    <col min="15373" max="15373" width="14.140625" style="1" customWidth="1"/>
    <col min="15374" max="15617" width="11.42578125" style="1"/>
    <col min="15618" max="15618" width="13.42578125" style="1" bestFit="1" customWidth="1"/>
    <col min="15619" max="15619" width="13" style="1" customWidth="1"/>
    <col min="15620" max="15620" width="9.7109375" style="1" customWidth="1"/>
    <col min="15621" max="15621" width="14.28515625" style="1" customWidth="1"/>
    <col min="15622" max="15622" width="13.7109375" style="1" customWidth="1"/>
    <col min="15623" max="15623" width="13.42578125" style="1" customWidth="1"/>
    <col min="15624" max="15624" width="16.5703125" style="1" customWidth="1"/>
    <col min="15625" max="15625" width="14.5703125" style="1" customWidth="1"/>
    <col min="15626" max="15626" width="11.42578125" style="1"/>
    <col min="15627" max="15627" width="15.85546875" style="1" customWidth="1"/>
    <col min="15628" max="15628" width="11.42578125" style="1"/>
    <col min="15629" max="15629" width="14.140625" style="1" customWidth="1"/>
    <col min="15630" max="15873" width="11.42578125" style="1"/>
    <col min="15874" max="15874" width="13.42578125" style="1" bestFit="1" customWidth="1"/>
    <col min="15875" max="15875" width="13" style="1" customWidth="1"/>
    <col min="15876" max="15876" width="9.7109375" style="1" customWidth="1"/>
    <col min="15877" max="15877" width="14.28515625" style="1" customWidth="1"/>
    <col min="15878" max="15878" width="13.7109375" style="1" customWidth="1"/>
    <col min="15879" max="15879" width="13.42578125" style="1" customWidth="1"/>
    <col min="15880" max="15880" width="16.5703125" style="1" customWidth="1"/>
    <col min="15881" max="15881" width="14.5703125" style="1" customWidth="1"/>
    <col min="15882" max="15882" width="11.42578125" style="1"/>
    <col min="15883" max="15883" width="15.85546875" style="1" customWidth="1"/>
    <col min="15884" max="15884" width="11.42578125" style="1"/>
    <col min="15885" max="15885" width="14.140625" style="1" customWidth="1"/>
    <col min="15886" max="16129" width="11.42578125" style="1"/>
    <col min="16130" max="16130" width="13.42578125" style="1" bestFit="1" customWidth="1"/>
    <col min="16131" max="16131" width="13" style="1" customWidth="1"/>
    <col min="16132" max="16132" width="9.7109375" style="1" customWidth="1"/>
    <col min="16133" max="16133" width="14.28515625" style="1" customWidth="1"/>
    <col min="16134" max="16134" width="13.7109375" style="1" customWidth="1"/>
    <col min="16135" max="16135" width="13.42578125" style="1" customWidth="1"/>
    <col min="16136" max="16136" width="16.5703125" style="1" customWidth="1"/>
    <col min="16137" max="16137" width="14.5703125" style="1" customWidth="1"/>
    <col min="16138" max="16138" width="11.42578125" style="1"/>
    <col min="16139" max="16139" width="15.85546875" style="1" customWidth="1"/>
    <col min="16140" max="16140" width="11.42578125" style="1"/>
    <col min="16141" max="16141" width="14.140625" style="1" customWidth="1"/>
    <col min="16142" max="16384" width="11.42578125" style="1"/>
  </cols>
  <sheetData>
    <row r="1" spans="1:31" ht="18.75" x14ac:dyDescent="0.3">
      <c r="I1" s="2" t="s">
        <v>0</v>
      </c>
      <c r="K1" s="3"/>
      <c r="L1" s="3"/>
      <c r="M1" s="3"/>
      <c r="N1" s="3"/>
      <c r="O1" s="3"/>
      <c r="P1" s="3"/>
    </row>
    <row r="2" spans="1:31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15.75" x14ac:dyDescent="0.3">
      <c r="A5" s="4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18.75" x14ac:dyDescent="0.3">
      <c r="A6" s="2" t="s">
        <v>1</v>
      </c>
      <c r="E6" s="4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s="4" customFormat="1" ht="15" x14ac:dyDescent="0.25">
      <c r="A9" s="4" t="s">
        <v>4</v>
      </c>
      <c r="C9" s="4" t="s">
        <v>127</v>
      </c>
      <c r="H9" s="5" t="s">
        <v>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16.5" thickBot="1" x14ac:dyDescent="0.35">
      <c r="A11" s="4" t="s">
        <v>6</v>
      </c>
      <c r="C11" s="1" t="s">
        <v>7</v>
      </c>
      <c r="F11" s="4" t="s">
        <v>8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15.75" x14ac:dyDescent="0.3">
      <c r="A12" s="4"/>
      <c r="F12" s="6"/>
      <c r="G12" s="7"/>
      <c r="H12" s="8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15.75" x14ac:dyDescent="0.3">
      <c r="A13" s="4" t="s">
        <v>9</v>
      </c>
      <c r="C13" s="1" t="s">
        <v>10</v>
      </c>
      <c r="F13" s="9"/>
      <c r="G13" s="10"/>
      <c r="H13" s="11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15.75" x14ac:dyDescent="0.3">
      <c r="A14" s="4"/>
      <c r="F14" s="9"/>
      <c r="G14" s="10"/>
      <c r="H14" s="11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15.75" x14ac:dyDescent="0.3">
      <c r="A15" s="4" t="s">
        <v>11</v>
      </c>
      <c r="C15" s="12" t="s">
        <v>129</v>
      </c>
      <c r="D15" s="13"/>
      <c r="E15" s="13"/>
      <c r="F15" s="14" t="s">
        <v>12</v>
      </c>
      <c r="G15" s="10"/>
      <c r="H15" s="11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1" ht="15.75" x14ac:dyDescent="0.3">
      <c r="C16" s="15" t="s">
        <v>98</v>
      </c>
      <c r="D16" s="13"/>
      <c r="E16" s="13"/>
      <c r="F16" s="16">
        <v>33</v>
      </c>
      <c r="G16" s="17" t="s">
        <v>13</v>
      </c>
      <c r="H16" s="18">
        <v>25.25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ht="15.75" x14ac:dyDescent="0.3">
      <c r="C17" s="15" t="s">
        <v>136</v>
      </c>
      <c r="D17" s="13"/>
      <c r="E17" s="13"/>
      <c r="F17" s="19">
        <v>1</v>
      </c>
      <c r="G17" s="20" t="s">
        <v>15</v>
      </c>
      <c r="H17" s="11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ht="15.75" x14ac:dyDescent="0.3">
      <c r="C18" s="21" t="s">
        <v>16</v>
      </c>
      <c r="D18" s="13"/>
      <c r="E18" s="13"/>
      <c r="F18" s="9"/>
      <c r="G18" s="10"/>
      <c r="H18" s="11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ht="15.75" x14ac:dyDescent="0.3">
      <c r="C19" s="13"/>
      <c r="D19" s="13"/>
      <c r="E19" s="13"/>
      <c r="F19" s="9"/>
      <c r="G19" s="10"/>
      <c r="H19" s="11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5.75" x14ac:dyDescent="0.3">
      <c r="C20" s="13"/>
      <c r="D20" s="13"/>
      <c r="E20" s="13"/>
      <c r="F20" s="16">
        <v>0</v>
      </c>
      <c r="G20" s="17" t="s">
        <v>13</v>
      </c>
      <c r="H20" s="18">
        <v>0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ht="15.75" x14ac:dyDescent="0.3">
      <c r="C21" s="13"/>
      <c r="D21" s="13"/>
      <c r="E21" s="13"/>
      <c r="F21" s="19">
        <v>1</v>
      </c>
      <c r="G21" s="20" t="s">
        <v>17</v>
      </c>
      <c r="H21" s="1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ht="16.5" thickBot="1" x14ac:dyDescent="0.35">
      <c r="C22" s="13"/>
      <c r="D22" s="13"/>
      <c r="E22" s="13"/>
      <c r="F22" s="22"/>
      <c r="G22" s="23"/>
      <c r="H22" s="24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ht="15.75" x14ac:dyDescent="0.3">
      <c r="A23" s="25" t="s">
        <v>18</v>
      </c>
      <c r="C23" s="26" t="s">
        <v>19</v>
      </c>
      <c r="D23" s="4" t="s">
        <v>20</v>
      </c>
      <c r="E23" s="27" t="s">
        <v>21</v>
      </c>
      <c r="F23" s="1" t="s">
        <v>22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1:31" ht="15.75" x14ac:dyDescent="0.3">
      <c r="A25" s="25" t="s">
        <v>23</v>
      </c>
      <c r="C25" s="28">
        <v>66</v>
      </c>
      <c r="D25" s="27" t="s">
        <v>24</v>
      </c>
      <c r="E25" s="29">
        <v>101</v>
      </c>
      <c r="F25" s="30">
        <f>+C25</f>
        <v>66</v>
      </c>
      <c r="G25" s="31" t="s">
        <v>24</v>
      </c>
      <c r="H25" s="31">
        <f>+E25</f>
        <v>101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1:31" ht="15.75" x14ac:dyDescent="0.3">
      <c r="A26" s="25" t="s">
        <v>25</v>
      </c>
      <c r="B26" s="3"/>
      <c r="C26" s="32">
        <f>+F16</f>
        <v>33</v>
      </c>
      <c r="D26" s="33" t="s">
        <v>24</v>
      </c>
      <c r="E26" s="32">
        <f>+H16</f>
        <v>25.25</v>
      </c>
      <c r="F26" s="34">
        <f>+E26</f>
        <v>25.25</v>
      </c>
      <c r="G26" s="34" t="s">
        <v>24</v>
      </c>
      <c r="H26" s="34">
        <f>+C26</f>
        <v>33</v>
      </c>
      <c r="I26" s="35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1" ht="16.5" thickBot="1" x14ac:dyDescent="0.35">
      <c r="A27" s="3" t="s">
        <v>26</v>
      </c>
      <c r="B27" s="36"/>
      <c r="C27" s="37">
        <f>+C25/C26</f>
        <v>2</v>
      </c>
      <c r="D27" s="38"/>
      <c r="E27" s="37">
        <f>+E25/E26</f>
        <v>4</v>
      </c>
      <c r="F27" s="37">
        <f>+F25/F26</f>
        <v>2.613861386138614</v>
      </c>
      <c r="G27" s="38"/>
      <c r="H27" s="37">
        <f>+H25/H26</f>
        <v>3.0606060606060606</v>
      </c>
      <c r="I27" s="35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</row>
    <row r="28" spans="1:31" ht="16.5" thickBot="1" x14ac:dyDescent="0.35">
      <c r="A28" s="3" t="s">
        <v>27</v>
      </c>
      <c r="B28" s="39"/>
      <c r="C28" s="40"/>
      <c r="D28" s="41">
        <v>8</v>
      </c>
      <c r="E28" s="42"/>
      <c r="F28" s="43"/>
      <c r="G28" s="44">
        <v>6</v>
      </c>
      <c r="H28" s="45" t="s">
        <v>28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</row>
    <row r="29" spans="1:31" ht="15.75" x14ac:dyDescent="0.3">
      <c r="A29" s="3"/>
      <c r="B29" s="26"/>
      <c r="C29" s="35"/>
      <c r="G29" s="46"/>
      <c r="H29" s="35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ht="15.75" x14ac:dyDescent="0.3">
      <c r="A30" s="30" t="s">
        <v>29</v>
      </c>
      <c r="B30" s="30" t="s">
        <v>30</v>
      </c>
      <c r="D30" s="46" t="s">
        <v>31</v>
      </c>
      <c r="E30" s="47">
        <v>16.899999999999999</v>
      </c>
      <c r="F30" s="48">
        <v>15843.1</v>
      </c>
      <c r="G30" s="1" t="s">
        <v>32</v>
      </c>
      <c r="H30" s="49">
        <v>0.15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1" ht="15.75" x14ac:dyDescent="0.3">
      <c r="A31" s="3"/>
      <c r="B31" s="3"/>
      <c r="C31" s="3"/>
      <c r="D31" s="50" t="s">
        <v>33</v>
      </c>
      <c r="E31" s="47">
        <f>+H30*E30</f>
        <v>2.5349999999999997</v>
      </c>
      <c r="H31" s="49"/>
      <c r="I31" s="35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1:31" ht="15.75" x14ac:dyDescent="0.3">
      <c r="D32" s="50" t="s">
        <v>34</v>
      </c>
      <c r="E32" s="51">
        <f>+E30-E31</f>
        <v>14.364999999999998</v>
      </c>
      <c r="I32" s="35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spans="1:31" ht="15.75" x14ac:dyDescent="0.3">
      <c r="E33" s="26" t="s">
        <v>35</v>
      </c>
      <c r="F33" s="26" t="s">
        <v>36</v>
      </c>
      <c r="G33" s="26" t="s">
        <v>36</v>
      </c>
      <c r="H33" s="26" t="s">
        <v>36</v>
      </c>
      <c r="I33" s="35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  <row r="34" spans="1:31" ht="15.75" x14ac:dyDescent="0.3">
      <c r="D34" s="46" t="s">
        <v>37</v>
      </c>
      <c r="E34" s="52">
        <f>+E32</f>
        <v>14.364999999999998</v>
      </c>
      <c r="F34" s="52">
        <v>0</v>
      </c>
      <c r="G34" s="52">
        <v>0</v>
      </c>
      <c r="H34" s="52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</row>
    <row r="35" spans="1:31" ht="15.75" x14ac:dyDescent="0.3">
      <c r="D35" s="46" t="s">
        <v>38</v>
      </c>
      <c r="E35" s="52">
        <f>+E34*1.15</f>
        <v>16.519749999999998</v>
      </c>
      <c r="F35" s="52">
        <v>0</v>
      </c>
      <c r="G35" s="52">
        <v>0</v>
      </c>
      <c r="H35" s="52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1:31" ht="16.5" thickBot="1" x14ac:dyDescent="0.35">
      <c r="A36" s="3"/>
      <c r="G36" s="4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</row>
    <row r="37" spans="1:31" ht="15.75" x14ac:dyDescent="0.3">
      <c r="A37" s="3"/>
      <c r="B37" s="26"/>
      <c r="C37" s="35"/>
      <c r="E37" s="6" t="s">
        <v>39</v>
      </c>
      <c r="F37" s="7" t="s">
        <v>40</v>
      </c>
      <c r="G37" s="7"/>
      <c r="H37" s="8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 ht="16.5" thickBot="1" x14ac:dyDescent="0.35">
      <c r="A38" s="25" t="s">
        <v>41</v>
      </c>
      <c r="C38" s="53">
        <v>8</v>
      </c>
      <c r="D38" s="54" t="s">
        <v>42</v>
      </c>
      <c r="E38" s="22"/>
      <c r="F38" s="23" t="s">
        <v>43</v>
      </c>
      <c r="G38" s="23"/>
      <c r="H38" s="24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1:31" ht="15.75" x14ac:dyDescent="0.3">
      <c r="A39" s="25"/>
      <c r="C39" s="26"/>
      <c r="D39" s="1" t="s">
        <v>44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</row>
    <row r="40" spans="1:31" ht="15.75" x14ac:dyDescent="0.3">
      <c r="A40" s="25" t="s">
        <v>45</v>
      </c>
      <c r="B40" s="4"/>
      <c r="C40" s="55">
        <f>+B48/F17</f>
        <v>500</v>
      </c>
      <c r="D40" s="29">
        <v>400</v>
      </c>
      <c r="F40" s="50" t="s">
        <v>46</v>
      </c>
      <c r="G40" s="28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1:31" ht="15.75" x14ac:dyDescent="0.3">
      <c r="A41" s="25" t="s">
        <v>47</v>
      </c>
      <c r="C41" s="39">
        <f>+C40+D40</f>
        <v>900</v>
      </c>
      <c r="F41" s="50" t="s">
        <v>48</v>
      </c>
      <c r="G41" s="28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</row>
    <row r="42" spans="1:31" ht="15.75" x14ac:dyDescent="0.3">
      <c r="A42" s="25" t="s">
        <v>49</v>
      </c>
      <c r="C42" s="39">
        <f>+C41/C38</f>
        <v>112.5</v>
      </c>
      <c r="F42" s="46" t="s">
        <v>50</v>
      </c>
      <c r="G42" s="28">
        <v>1</v>
      </c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1:31" ht="15.75" x14ac:dyDescent="0.3">
      <c r="A43" s="25"/>
      <c r="C43" s="26"/>
      <c r="F43" s="50" t="s">
        <v>51</v>
      </c>
      <c r="G43" s="53">
        <f>+C41</f>
        <v>900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1:31" ht="15.75" x14ac:dyDescent="0.3">
      <c r="A44" s="25"/>
      <c r="C44" s="56"/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1:31" ht="15.75" x14ac:dyDescent="0.3">
      <c r="A45" s="25"/>
      <c r="C45" s="26"/>
      <c r="E45" s="50"/>
      <c r="F45" s="50"/>
      <c r="G45" s="35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1:31" ht="15.75" x14ac:dyDescent="0.3">
      <c r="A46" s="25" t="s">
        <v>52</v>
      </c>
      <c r="C46" s="30">
        <f>+C42*C38</f>
        <v>900</v>
      </c>
      <c r="F46" s="50"/>
      <c r="G46" s="35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1:31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1:31" ht="15.75" x14ac:dyDescent="0.3">
      <c r="A48" s="25" t="s">
        <v>53</v>
      </c>
      <c r="B48" s="26">
        <v>500</v>
      </c>
      <c r="C48" s="3"/>
      <c r="D48" s="30" t="s">
        <v>54</v>
      </c>
      <c r="E48" s="30" t="s">
        <v>55</v>
      </c>
      <c r="F48" s="30" t="s">
        <v>56</v>
      </c>
      <c r="G48" s="30" t="s">
        <v>57</v>
      </c>
      <c r="H48" s="30" t="s">
        <v>58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1:31" ht="15.75" x14ac:dyDescent="0.3">
      <c r="A49" s="57" t="s">
        <v>59</v>
      </c>
      <c r="B49" s="58"/>
      <c r="C49" s="3"/>
      <c r="D49" s="26">
        <f>SUM(D50:D53)</f>
        <v>4</v>
      </c>
      <c r="E49" s="26">
        <v>1</v>
      </c>
      <c r="F49" s="26" t="s">
        <v>60</v>
      </c>
      <c r="G49" s="35">
        <f>185+145</f>
        <v>330</v>
      </c>
      <c r="H49" s="35">
        <f>+(D49*E49)*G49</f>
        <v>1320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ht="15.75" x14ac:dyDescent="0.3">
      <c r="A50" s="58" t="s">
        <v>61</v>
      </c>
      <c r="B50" s="59">
        <f>+E34*C42</f>
        <v>1616.0624999999998</v>
      </c>
      <c r="C50" s="3"/>
      <c r="D50" s="26">
        <v>1</v>
      </c>
      <c r="E50" s="26">
        <v>1</v>
      </c>
      <c r="F50" s="26" t="s">
        <v>62</v>
      </c>
      <c r="G50" s="35">
        <v>200</v>
      </c>
      <c r="H50" s="35">
        <f t="shared" ref="H50:H59" si="0">+(D50*E50)*G50</f>
        <v>200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ht="15.75" x14ac:dyDescent="0.3">
      <c r="A51" s="58" t="s">
        <v>63</v>
      </c>
      <c r="B51" s="59">
        <f>+H61</f>
        <v>2720</v>
      </c>
      <c r="C51" s="3"/>
      <c r="D51" s="26">
        <v>1</v>
      </c>
      <c r="E51" s="26">
        <v>1</v>
      </c>
      <c r="F51" s="26" t="s">
        <v>64</v>
      </c>
      <c r="G51" s="35">
        <v>400</v>
      </c>
      <c r="H51" s="35">
        <f t="shared" si="0"/>
        <v>400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ht="16.5" x14ac:dyDescent="0.3">
      <c r="A52" s="60" t="s">
        <v>65</v>
      </c>
      <c r="B52" s="59">
        <f>+((F16*H16)*0.14)*1</f>
        <v>116.65500000000002</v>
      </c>
      <c r="C52" s="3"/>
      <c r="D52" s="26">
        <v>1</v>
      </c>
      <c r="E52" s="26">
        <v>1</v>
      </c>
      <c r="F52" s="26" t="s">
        <v>66</v>
      </c>
      <c r="G52" s="35">
        <v>200</v>
      </c>
      <c r="H52" s="35">
        <f t="shared" si="0"/>
        <v>200</v>
      </c>
      <c r="I52" s="61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ht="15.75" x14ac:dyDescent="0.3">
      <c r="A53" s="58" t="s">
        <v>67</v>
      </c>
      <c r="B53" s="59">
        <v>300</v>
      </c>
      <c r="C53" s="3"/>
      <c r="D53" s="26">
        <v>1</v>
      </c>
      <c r="E53" s="26">
        <v>1</v>
      </c>
      <c r="F53" s="26" t="s">
        <v>68</v>
      </c>
      <c r="G53" s="35">
        <v>400</v>
      </c>
      <c r="H53" s="35">
        <f t="shared" si="0"/>
        <v>400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ht="15.75" x14ac:dyDescent="0.3">
      <c r="A54" s="58" t="s">
        <v>135</v>
      </c>
      <c r="B54" s="59">
        <f>8*30</f>
        <v>240</v>
      </c>
      <c r="C54" s="3"/>
      <c r="D54" s="26">
        <v>1</v>
      </c>
      <c r="E54" s="26">
        <v>1</v>
      </c>
      <c r="F54" s="26" t="s">
        <v>69</v>
      </c>
      <c r="G54" s="35">
        <v>200</v>
      </c>
      <c r="H54" s="35">
        <f t="shared" si="0"/>
        <v>200</v>
      </c>
      <c r="I54" s="62">
        <f>+(E73/100)*2</f>
        <v>197.60290499999996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1" ht="15.75" x14ac:dyDescent="0.3">
      <c r="A55" s="60" t="s">
        <v>70</v>
      </c>
      <c r="B55" s="59">
        <v>200</v>
      </c>
      <c r="D55" s="26">
        <v>0</v>
      </c>
      <c r="E55" s="26">
        <v>0</v>
      </c>
      <c r="F55" s="26" t="s">
        <v>71</v>
      </c>
      <c r="G55" s="35">
        <v>145</v>
      </c>
      <c r="H55" s="35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ht="15.75" x14ac:dyDescent="0.3">
      <c r="A56" s="60" t="s">
        <v>72</v>
      </c>
      <c r="B56" s="59">
        <v>180</v>
      </c>
      <c r="D56" s="26">
        <v>0</v>
      </c>
      <c r="E56" s="26">
        <v>0</v>
      </c>
      <c r="F56" s="26" t="s">
        <v>73</v>
      </c>
      <c r="G56" s="35">
        <v>145</v>
      </c>
      <c r="H56" s="35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ht="15.75" x14ac:dyDescent="0.3">
      <c r="A57" s="60"/>
      <c r="B57" s="60"/>
      <c r="D57" s="26">
        <v>0</v>
      </c>
      <c r="E57" s="26">
        <v>0</v>
      </c>
      <c r="F57" s="26" t="s">
        <v>74</v>
      </c>
      <c r="G57" s="35">
        <v>0</v>
      </c>
      <c r="H57" s="35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  <row r="58" spans="1:31" ht="15.75" x14ac:dyDescent="0.3">
      <c r="A58" s="57" t="s">
        <v>75</v>
      </c>
      <c r="B58" s="63">
        <f>SUM(B50:B53)</f>
        <v>4752.7174999999997</v>
      </c>
      <c r="C58" s="3"/>
      <c r="D58" s="26">
        <v>0</v>
      </c>
      <c r="E58" s="26">
        <v>0</v>
      </c>
      <c r="F58" s="3" t="s">
        <v>76</v>
      </c>
      <c r="G58" s="35">
        <v>1000</v>
      </c>
      <c r="H58" s="35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</row>
    <row r="59" spans="1:31" ht="15.75" x14ac:dyDescent="0.3">
      <c r="A59" s="64"/>
      <c r="B59" s="65"/>
      <c r="C59" s="3"/>
      <c r="D59" s="26"/>
      <c r="E59" s="26"/>
      <c r="F59" s="3"/>
      <c r="G59" s="3"/>
      <c r="H59" s="35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1" ht="15.75" x14ac:dyDescent="0.3">
      <c r="A60" s="64"/>
      <c r="B60" s="37">
        <f>+B58/B48</f>
        <v>9.5054350000000003</v>
      </c>
      <c r="C60" s="25" t="s">
        <v>77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1" ht="15.75" x14ac:dyDescent="0.3">
      <c r="A61" s="3"/>
      <c r="B61" s="3"/>
      <c r="D61" s="3"/>
      <c r="E61" s="3"/>
      <c r="F61" s="3"/>
      <c r="G61" s="66" t="s">
        <v>78</v>
      </c>
      <c r="H61" s="37">
        <f>SUM(H49:H60)</f>
        <v>2720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1" ht="15.75" x14ac:dyDescent="0.3">
      <c r="D62" s="3"/>
      <c r="E62" s="3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1" ht="15.75" x14ac:dyDescent="0.3">
      <c r="A63" s="25" t="s">
        <v>79</v>
      </c>
      <c r="B63" s="3"/>
      <c r="C63" s="3"/>
      <c r="E63" s="37"/>
      <c r="G63" s="1" t="s">
        <v>80</v>
      </c>
      <c r="H63" s="67">
        <v>1.5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1" ht="15.75" x14ac:dyDescent="0.3">
      <c r="A64" s="3"/>
      <c r="B64" s="25" t="s">
        <v>81</v>
      </c>
      <c r="C64" s="30" t="s">
        <v>82</v>
      </c>
      <c r="D64" s="3"/>
      <c r="E64" s="3"/>
      <c r="F64" s="3"/>
      <c r="G64" s="4" t="s">
        <v>83</v>
      </c>
      <c r="H64" s="68">
        <v>1.75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spans="1:31" ht="15.75" x14ac:dyDescent="0.3">
      <c r="A65" s="57" t="s">
        <v>84</v>
      </c>
      <c r="B65" s="58"/>
      <c r="C65" s="3"/>
      <c r="D65" s="3"/>
      <c r="E65" s="3"/>
      <c r="F65" s="3"/>
      <c r="G65" s="1" t="s">
        <v>83</v>
      </c>
      <c r="H65" s="67">
        <v>2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 ht="15.75" x14ac:dyDescent="0.3">
      <c r="A66" s="58" t="s">
        <v>61</v>
      </c>
      <c r="B66" s="59">
        <f>+E35*C42</f>
        <v>1858.4718749999997</v>
      </c>
      <c r="C66" s="69"/>
      <c r="G66" s="4" t="s">
        <v>85</v>
      </c>
      <c r="H66" s="67">
        <v>2.5</v>
      </c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 ht="15.75" x14ac:dyDescent="0.3">
      <c r="A67" s="58" t="s">
        <v>63</v>
      </c>
      <c r="B67" s="59">
        <f>+H61*H64</f>
        <v>4760</v>
      </c>
      <c r="C67" s="69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</row>
    <row r="68" spans="1:31" ht="15.75" x14ac:dyDescent="0.3">
      <c r="A68" s="58" t="str">
        <f>+A52</f>
        <v>P. de color</v>
      </c>
      <c r="B68" s="59">
        <f>+B52*H63</f>
        <v>174.98250000000002</v>
      </c>
      <c r="C68" s="69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</row>
    <row r="69" spans="1:31" ht="15.75" x14ac:dyDescent="0.3">
      <c r="A69" s="58" t="str">
        <f>+A53</f>
        <v>Diseño</v>
      </c>
      <c r="B69" s="59">
        <f>+B53*H63</f>
        <v>450</v>
      </c>
      <c r="C69" s="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</row>
    <row r="70" spans="1:31" ht="15.75" x14ac:dyDescent="0.3">
      <c r="A70" s="58" t="str">
        <f>+A54</f>
        <v>Caja Tarjetas</v>
      </c>
      <c r="B70" s="59">
        <f>+B54*H64</f>
        <v>420</v>
      </c>
      <c r="C70" s="69"/>
      <c r="F70" s="70" t="s">
        <v>86</v>
      </c>
      <c r="G70" s="37">
        <f>+B60</f>
        <v>9.5054350000000003</v>
      </c>
      <c r="H70" s="71">
        <f>+G70*B48</f>
        <v>4752.7174999999997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</row>
    <row r="71" spans="1:31" ht="15.75" x14ac:dyDescent="0.3">
      <c r="A71" s="58" t="str">
        <f>+A55</f>
        <v>Empaque</v>
      </c>
      <c r="B71" s="59">
        <f>+B55*H63</f>
        <v>300</v>
      </c>
      <c r="C71" s="72"/>
      <c r="F71" s="70" t="s">
        <v>87</v>
      </c>
      <c r="G71" s="37">
        <f>+C73</f>
        <v>16.466908749999998</v>
      </c>
      <c r="H71" s="71">
        <f>+G71*B48</f>
        <v>8233.4543749999993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</row>
    <row r="72" spans="1:31" ht="15.75" x14ac:dyDescent="0.3">
      <c r="A72" s="58" t="str">
        <f>+A56</f>
        <v>Mensajeria</v>
      </c>
      <c r="B72" s="59">
        <f>+B56*H63</f>
        <v>270</v>
      </c>
      <c r="C72" s="72"/>
      <c r="F72" s="73" t="s">
        <v>88</v>
      </c>
      <c r="G72" s="74">
        <f>+G71-G70</f>
        <v>6.9614737499999979</v>
      </c>
      <c r="H72" s="75">
        <f>+G72*B48</f>
        <v>3480.7368749999991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</row>
    <row r="73" spans="1:31" ht="16.5" x14ac:dyDescent="0.3">
      <c r="A73" s="57" t="s">
        <v>75</v>
      </c>
      <c r="B73" s="63">
        <f>SUM(B65:B72)</f>
        <v>8233.4543749999993</v>
      </c>
      <c r="C73" s="74">
        <f>+B73/B48</f>
        <v>16.466908749999998</v>
      </c>
      <c r="D73" s="76">
        <f>+C73*1.2</f>
        <v>19.760290499999996</v>
      </c>
      <c r="E73" s="77">
        <f>+D73*B48</f>
        <v>9880.1452499999978</v>
      </c>
      <c r="F73" s="78"/>
      <c r="G73" s="79" t="s">
        <v>89</v>
      </c>
      <c r="H73" s="62">
        <f>+(E73/100)*2.5</f>
        <v>247.00363124999996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</row>
    <row r="74" spans="1:31" ht="16.5" x14ac:dyDescent="0.3">
      <c r="C74" s="80">
        <f>+B73/E82</f>
        <v>1.7153029947916665</v>
      </c>
      <c r="D74" s="81">
        <f>+E73/E82</f>
        <v>2.0583635937499993</v>
      </c>
      <c r="E74" s="77" t="s">
        <v>90</v>
      </c>
      <c r="F74" s="75">
        <f>+E73-B73</f>
        <v>1646.6908749999984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</row>
    <row r="75" spans="1:31" ht="15.75" x14ac:dyDescent="0.3"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</row>
    <row r="76" spans="1:31" s="4" customFormat="1" ht="15" x14ac:dyDescent="0.25">
      <c r="A76" s="4" t="s">
        <v>91</v>
      </c>
      <c r="C76" s="4" t="s">
        <v>92</v>
      </c>
      <c r="E76" s="4" t="s">
        <v>93</v>
      </c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</row>
    <row r="77" spans="1:31" x14ac:dyDescent="0.3">
      <c r="A77" s="1" t="s">
        <v>133</v>
      </c>
      <c r="C77" s="1" t="s">
        <v>130</v>
      </c>
      <c r="D77" s="1" t="s">
        <v>94</v>
      </c>
      <c r="E77" s="27">
        <v>3000</v>
      </c>
    </row>
    <row r="78" spans="1:31" x14ac:dyDescent="0.3">
      <c r="A78" s="1" t="s">
        <v>131</v>
      </c>
      <c r="C78" s="1" t="s">
        <v>130</v>
      </c>
      <c r="D78" s="1" t="s">
        <v>94</v>
      </c>
      <c r="E78" s="27">
        <v>500</v>
      </c>
    </row>
    <row r="79" spans="1:31" x14ac:dyDescent="0.3">
      <c r="A79" s="1" t="s">
        <v>132</v>
      </c>
      <c r="C79" s="1" t="s">
        <v>130</v>
      </c>
      <c r="D79" s="1" t="s">
        <v>94</v>
      </c>
      <c r="E79" s="27">
        <v>500</v>
      </c>
    </row>
    <row r="80" spans="1:31" x14ac:dyDescent="0.3">
      <c r="A80" s="1" t="s">
        <v>134</v>
      </c>
      <c r="C80" s="1" t="s">
        <v>130</v>
      </c>
      <c r="D80" s="1" t="s">
        <v>94</v>
      </c>
      <c r="E80" s="27">
        <f>200*4</f>
        <v>800</v>
      </c>
    </row>
    <row r="81" spans="5:18" x14ac:dyDescent="0.3">
      <c r="E81" s="27"/>
    </row>
    <row r="82" spans="5:18" x14ac:dyDescent="0.3">
      <c r="E82" s="31">
        <f>SUM(E77:E81)</f>
        <v>4800</v>
      </c>
      <c r="F82" s="4" t="s">
        <v>75</v>
      </c>
    </row>
    <row r="85" spans="5:18" ht="16.5" x14ac:dyDescent="0.3">
      <c r="J85" s="61"/>
      <c r="K85" s="61"/>
      <c r="L85" s="61"/>
      <c r="M85" s="61"/>
      <c r="N85" s="61"/>
      <c r="O85" s="61"/>
      <c r="P85" s="61"/>
      <c r="Q85" s="61"/>
      <c r="R85" s="61"/>
    </row>
    <row r="86" spans="5:18" ht="16.5" x14ac:dyDescent="0.3">
      <c r="J86" s="61"/>
      <c r="K86" s="61"/>
      <c r="L86" s="61"/>
      <c r="M86" s="61"/>
      <c r="N86" s="61"/>
      <c r="O86" s="61"/>
      <c r="P86" s="61"/>
      <c r="Q86" s="61"/>
      <c r="R86" s="61"/>
    </row>
    <row r="87" spans="5:18" ht="16.5" x14ac:dyDescent="0.3">
      <c r="J87" s="61"/>
      <c r="K87" s="61"/>
      <c r="L87" s="61"/>
      <c r="M87" s="61"/>
      <c r="N87" s="61"/>
      <c r="O87" s="61"/>
      <c r="P87" s="61"/>
      <c r="Q87" s="61"/>
      <c r="R87" s="61"/>
    </row>
    <row r="88" spans="5:18" ht="16.5" x14ac:dyDescent="0.3">
      <c r="J88" s="61"/>
      <c r="K88" s="61"/>
      <c r="L88" s="61"/>
      <c r="M88" s="61"/>
      <c r="N88" s="61"/>
      <c r="O88" s="61"/>
      <c r="P88" s="61"/>
      <c r="Q88" s="61"/>
      <c r="R88" s="61"/>
    </row>
    <row r="89" spans="5:18" ht="16.5" x14ac:dyDescent="0.3">
      <c r="J89" s="61"/>
      <c r="K89" s="61"/>
      <c r="L89" s="61"/>
      <c r="M89" s="61"/>
      <c r="N89" s="61"/>
      <c r="O89" s="61"/>
      <c r="P89" s="61"/>
      <c r="Q89" s="61"/>
      <c r="R89" s="61"/>
    </row>
    <row r="90" spans="5:18" ht="16.5" x14ac:dyDescent="0.3">
      <c r="J90" s="61"/>
      <c r="K90" s="61"/>
      <c r="L90" s="61"/>
      <c r="M90" s="61"/>
      <c r="N90" s="61"/>
      <c r="O90" s="61"/>
      <c r="P90" s="61"/>
      <c r="Q90" s="61"/>
      <c r="R90" s="61"/>
    </row>
    <row r="91" spans="5:18" ht="16.5" x14ac:dyDescent="0.3">
      <c r="J91" s="61"/>
      <c r="K91" s="61"/>
      <c r="L91" s="61"/>
      <c r="M91" s="61"/>
      <c r="N91" s="61"/>
      <c r="O91" s="61"/>
      <c r="P91" s="61"/>
      <c r="Q91" s="61"/>
      <c r="R91" s="61"/>
    </row>
    <row r="92" spans="5:18" ht="16.5" x14ac:dyDescent="0.3">
      <c r="J92" s="61"/>
      <c r="K92" s="61"/>
      <c r="L92" s="61"/>
      <c r="M92" s="61"/>
      <c r="N92" s="61"/>
      <c r="O92" s="61"/>
      <c r="P92" s="61"/>
      <c r="Q92" s="61"/>
      <c r="R92" s="61"/>
    </row>
    <row r="93" spans="5:18" ht="16.5" x14ac:dyDescent="0.3">
      <c r="J93" s="61"/>
      <c r="K93" s="61"/>
      <c r="L93" s="61"/>
      <c r="M93" s="61"/>
      <c r="N93" s="61"/>
      <c r="O93" s="61"/>
      <c r="P93" s="61"/>
      <c r="Q93" s="61"/>
      <c r="R93" s="61"/>
    </row>
    <row r="94" spans="5:18" ht="16.5" x14ac:dyDescent="0.3">
      <c r="J94" s="61"/>
      <c r="K94" s="61"/>
      <c r="L94" s="61"/>
      <c r="M94" s="61"/>
      <c r="N94" s="61"/>
      <c r="O94" s="61"/>
      <c r="P94" s="61"/>
      <c r="Q94" s="61"/>
      <c r="R94" s="61"/>
    </row>
  </sheetData>
  <pageMargins left="0.70866141732283472" right="0.70866141732283472" top="0.74803149606299213" bottom="0.74803149606299213" header="0.31496062992125984" footer="0.31496062992125984"/>
  <pageSetup scale="5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7"/>
  <sheetViews>
    <sheetView zoomScale="80" zoomScaleNormal="80" workbookViewId="0">
      <selection activeCell="C10" sqref="C1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3" style="1" customWidth="1"/>
    <col min="4" max="4" width="9.7109375" style="1" customWidth="1"/>
    <col min="5" max="5" width="14.28515625" style="1" customWidth="1"/>
    <col min="6" max="6" width="13.7109375" style="1" customWidth="1"/>
    <col min="7" max="7" width="15.28515625" style="1" customWidth="1"/>
    <col min="8" max="8" width="16.5703125" style="1" customWidth="1"/>
    <col min="9" max="9" width="14.5703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31" ht="18.75" x14ac:dyDescent="0.3">
      <c r="I1" s="2" t="s">
        <v>0</v>
      </c>
      <c r="K1" s="3"/>
      <c r="L1" s="3"/>
      <c r="M1" s="3"/>
      <c r="N1" s="3"/>
      <c r="O1" s="3"/>
      <c r="P1" s="3"/>
    </row>
    <row r="2" spans="1:31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15.75" x14ac:dyDescent="0.3">
      <c r="A5" s="4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18.75" x14ac:dyDescent="0.3">
      <c r="A6" s="2" t="s">
        <v>1</v>
      </c>
      <c r="E6" s="4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s="4" customFormat="1" ht="15" x14ac:dyDescent="0.25">
      <c r="A9" s="4" t="s">
        <v>4</v>
      </c>
      <c r="C9" s="4" t="s">
        <v>109</v>
      </c>
      <c r="H9" s="5" t="s">
        <v>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16.5" thickBot="1" x14ac:dyDescent="0.35">
      <c r="A11" s="4" t="s">
        <v>6</v>
      </c>
      <c r="C11" s="1" t="s">
        <v>7</v>
      </c>
      <c r="F11" s="4" t="s">
        <v>8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15.75" x14ac:dyDescent="0.3">
      <c r="A12" s="4"/>
      <c r="F12" s="6"/>
      <c r="G12" s="7"/>
      <c r="H12" s="8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15.75" x14ac:dyDescent="0.3">
      <c r="A13" s="4" t="s">
        <v>9</v>
      </c>
      <c r="C13" s="1" t="s">
        <v>10</v>
      </c>
      <c r="F13" s="9"/>
      <c r="G13" s="10"/>
      <c r="H13" s="11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15.75" x14ac:dyDescent="0.3">
      <c r="A14" s="4"/>
      <c r="F14" s="9"/>
      <c r="G14" s="10"/>
      <c r="H14" s="11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15.75" x14ac:dyDescent="0.3">
      <c r="A15" s="4" t="s">
        <v>11</v>
      </c>
      <c r="C15" s="12" t="s">
        <v>97</v>
      </c>
      <c r="D15" s="13"/>
      <c r="E15" s="13"/>
      <c r="F15" s="14" t="s">
        <v>12</v>
      </c>
      <c r="G15" s="10"/>
      <c r="H15" s="11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1" ht="15.75" x14ac:dyDescent="0.3">
      <c r="C16" s="15" t="s">
        <v>98</v>
      </c>
      <c r="D16" s="13"/>
      <c r="E16" s="13"/>
      <c r="F16" s="16">
        <v>66</v>
      </c>
      <c r="G16" s="17" t="s">
        <v>13</v>
      </c>
      <c r="H16" s="18">
        <v>50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ht="15.75" x14ac:dyDescent="0.3">
      <c r="C17" s="15" t="s">
        <v>14</v>
      </c>
      <c r="D17" s="13"/>
      <c r="E17" s="13"/>
      <c r="F17" s="19">
        <v>1</v>
      </c>
      <c r="G17" s="20" t="s">
        <v>15</v>
      </c>
      <c r="H17" s="11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ht="15.75" x14ac:dyDescent="0.3">
      <c r="C18" s="21" t="s">
        <v>16</v>
      </c>
      <c r="D18" s="13"/>
      <c r="E18" s="13"/>
      <c r="F18" s="9"/>
      <c r="G18" s="10"/>
      <c r="H18" s="11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ht="15.75" x14ac:dyDescent="0.3">
      <c r="C19" s="13"/>
      <c r="D19" s="13"/>
      <c r="E19" s="13"/>
      <c r="F19" s="9"/>
      <c r="G19" s="10"/>
      <c r="H19" s="11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5.75" x14ac:dyDescent="0.3">
      <c r="C20" s="13"/>
      <c r="D20" s="13"/>
      <c r="E20" s="13"/>
      <c r="F20" s="16">
        <v>0</v>
      </c>
      <c r="G20" s="17" t="s">
        <v>13</v>
      </c>
      <c r="H20" s="18">
        <v>0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ht="15.75" x14ac:dyDescent="0.3">
      <c r="C21" s="13"/>
      <c r="D21" s="13"/>
      <c r="E21" s="13"/>
      <c r="F21" s="19">
        <v>1</v>
      </c>
      <c r="G21" s="20" t="s">
        <v>17</v>
      </c>
      <c r="H21" s="1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ht="16.5" thickBot="1" x14ac:dyDescent="0.35">
      <c r="C22" s="13"/>
      <c r="D22" s="13"/>
      <c r="E22" s="13"/>
      <c r="F22" s="22"/>
      <c r="G22" s="23"/>
      <c r="H22" s="24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ht="15.75" x14ac:dyDescent="0.3">
      <c r="A23" s="25" t="s">
        <v>18</v>
      </c>
      <c r="C23" s="26" t="s">
        <v>19</v>
      </c>
      <c r="D23" s="4" t="s">
        <v>20</v>
      </c>
      <c r="E23" s="27" t="s">
        <v>21</v>
      </c>
      <c r="F23" s="1" t="s">
        <v>22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1:31" ht="15.75" x14ac:dyDescent="0.3">
      <c r="A25" s="25" t="s">
        <v>23</v>
      </c>
      <c r="C25" s="28">
        <v>66</v>
      </c>
      <c r="D25" s="27" t="s">
        <v>24</v>
      </c>
      <c r="E25" s="29">
        <v>101</v>
      </c>
      <c r="F25" s="30">
        <f>+C25</f>
        <v>66</v>
      </c>
      <c r="G25" s="31" t="s">
        <v>24</v>
      </c>
      <c r="H25" s="31">
        <f>+E25</f>
        <v>101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1:31" ht="15.75" x14ac:dyDescent="0.3">
      <c r="A26" s="25" t="s">
        <v>25</v>
      </c>
      <c r="B26" s="3"/>
      <c r="C26" s="32">
        <f>+F16</f>
        <v>66</v>
      </c>
      <c r="D26" s="33" t="s">
        <v>24</v>
      </c>
      <c r="E26" s="32">
        <f>+H16</f>
        <v>50</v>
      </c>
      <c r="F26" s="34">
        <f>+E26</f>
        <v>50</v>
      </c>
      <c r="G26" s="34" t="s">
        <v>24</v>
      </c>
      <c r="H26" s="34">
        <f>+C26</f>
        <v>66</v>
      </c>
      <c r="I26" s="35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1" ht="16.5" thickBot="1" x14ac:dyDescent="0.35">
      <c r="A27" s="3" t="s">
        <v>26</v>
      </c>
      <c r="B27" s="36"/>
      <c r="C27" s="37">
        <f>+C25/C26</f>
        <v>1</v>
      </c>
      <c r="D27" s="38"/>
      <c r="E27" s="37">
        <f>+E25/E26</f>
        <v>2.02</v>
      </c>
      <c r="F27" s="37">
        <f>+F25/F26</f>
        <v>1.32</v>
      </c>
      <c r="G27" s="38"/>
      <c r="H27" s="37">
        <f>+H25/H26</f>
        <v>1.5303030303030303</v>
      </c>
      <c r="I27" s="35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</row>
    <row r="28" spans="1:31" ht="16.5" thickBot="1" x14ac:dyDescent="0.35">
      <c r="A28" s="3" t="s">
        <v>27</v>
      </c>
      <c r="B28" s="39"/>
      <c r="C28" s="40"/>
      <c r="D28" s="41">
        <v>2</v>
      </c>
      <c r="E28" s="42"/>
      <c r="F28" s="43"/>
      <c r="G28" s="44">
        <v>1</v>
      </c>
      <c r="H28" s="45" t="s">
        <v>28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</row>
    <row r="29" spans="1:31" ht="15.75" x14ac:dyDescent="0.3">
      <c r="A29" s="3"/>
      <c r="B29" s="26"/>
      <c r="C29" s="35"/>
      <c r="G29" s="46"/>
      <c r="H29" s="35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ht="15.75" x14ac:dyDescent="0.3">
      <c r="A30" s="30" t="s">
        <v>29</v>
      </c>
      <c r="B30" s="30" t="s">
        <v>30</v>
      </c>
      <c r="D30" s="46" t="s">
        <v>31</v>
      </c>
      <c r="E30" s="47">
        <v>16.899999999999999</v>
      </c>
      <c r="F30" s="48">
        <v>15843.1</v>
      </c>
      <c r="G30" s="1" t="s">
        <v>32</v>
      </c>
      <c r="H30" s="49">
        <v>0.15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1" ht="15.75" x14ac:dyDescent="0.3">
      <c r="A31" s="3"/>
      <c r="B31" s="3"/>
      <c r="C31" s="3"/>
      <c r="D31" s="50" t="s">
        <v>33</v>
      </c>
      <c r="E31" s="47">
        <f>+H30*E30</f>
        <v>2.5349999999999997</v>
      </c>
      <c r="H31" s="49"/>
      <c r="I31" s="35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1:31" ht="15.75" x14ac:dyDescent="0.3">
      <c r="D32" s="50" t="s">
        <v>34</v>
      </c>
      <c r="E32" s="51">
        <f>+E30-E31</f>
        <v>14.364999999999998</v>
      </c>
      <c r="I32" s="35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spans="1:31" ht="15.75" x14ac:dyDescent="0.3">
      <c r="E33" s="26" t="s">
        <v>35</v>
      </c>
      <c r="F33" s="26" t="s">
        <v>36</v>
      </c>
      <c r="G33" s="26" t="s">
        <v>36</v>
      </c>
      <c r="H33" s="26" t="s">
        <v>36</v>
      </c>
      <c r="I33" s="35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  <row r="34" spans="1:31" ht="15.75" x14ac:dyDescent="0.3">
      <c r="D34" s="46" t="s">
        <v>37</v>
      </c>
      <c r="E34" s="52">
        <f>+E32</f>
        <v>14.364999999999998</v>
      </c>
      <c r="F34" s="52">
        <v>0</v>
      </c>
      <c r="G34" s="52">
        <v>0</v>
      </c>
      <c r="H34" s="52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</row>
    <row r="35" spans="1:31" ht="15.75" x14ac:dyDescent="0.3">
      <c r="D35" s="46" t="s">
        <v>38</v>
      </c>
      <c r="E35" s="52">
        <f>+E34*1.15</f>
        <v>16.519749999999998</v>
      </c>
      <c r="F35" s="52">
        <v>0</v>
      </c>
      <c r="G35" s="52">
        <v>0</v>
      </c>
      <c r="H35" s="52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1:31" ht="16.5" thickBot="1" x14ac:dyDescent="0.35">
      <c r="A36" s="3"/>
      <c r="G36" s="4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</row>
    <row r="37" spans="1:31" ht="15.75" x14ac:dyDescent="0.3">
      <c r="A37" s="3"/>
      <c r="B37" s="26"/>
      <c r="C37" s="35"/>
      <c r="E37" s="6" t="s">
        <v>39</v>
      </c>
      <c r="F37" s="7" t="s">
        <v>40</v>
      </c>
      <c r="G37" s="7"/>
      <c r="H37" s="8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 ht="16.5" thickBot="1" x14ac:dyDescent="0.35">
      <c r="A38" s="25" t="s">
        <v>41</v>
      </c>
      <c r="C38" s="53">
        <v>2</v>
      </c>
      <c r="D38" s="54" t="s">
        <v>42</v>
      </c>
      <c r="E38" s="22"/>
      <c r="F38" s="23" t="s">
        <v>43</v>
      </c>
      <c r="G38" s="23"/>
      <c r="H38" s="24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1:31" ht="15.75" x14ac:dyDescent="0.3">
      <c r="A39" s="25"/>
      <c r="C39" s="26"/>
      <c r="D39" s="1" t="s">
        <v>44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</row>
    <row r="40" spans="1:31" ht="15.75" x14ac:dyDescent="0.3">
      <c r="A40" s="25" t="s">
        <v>45</v>
      </c>
      <c r="B40" s="4"/>
      <c r="C40" s="55">
        <f>+B48/F17</f>
        <v>500</v>
      </c>
      <c r="D40" s="29">
        <v>350</v>
      </c>
      <c r="F40" s="50" t="s">
        <v>46</v>
      </c>
      <c r="G40" s="28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1:31" ht="15.75" x14ac:dyDescent="0.3">
      <c r="A41" s="25" t="s">
        <v>47</v>
      </c>
      <c r="C41" s="39">
        <f>+C40+D40</f>
        <v>850</v>
      </c>
      <c r="F41" s="50" t="s">
        <v>48</v>
      </c>
      <c r="G41" s="28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</row>
    <row r="42" spans="1:31" ht="15.75" x14ac:dyDescent="0.3">
      <c r="A42" s="25" t="s">
        <v>49</v>
      </c>
      <c r="C42" s="39">
        <f>+C41/C38</f>
        <v>425</v>
      </c>
      <c r="F42" s="46" t="s">
        <v>50</v>
      </c>
      <c r="G42" s="28">
        <v>1</v>
      </c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1:31" ht="15.75" x14ac:dyDescent="0.3">
      <c r="A43" s="25"/>
      <c r="C43" s="26"/>
      <c r="F43" s="50" t="s">
        <v>51</v>
      </c>
      <c r="G43" s="53">
        <f>+C41</f>
        <v>850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1:31" ht="15.75" x14ac:dyDescent="0.3">
      <c r="A44" s="25"/>
      <c r="C44" s="56"/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1:31" ht="15.75" x14ac:dyDescent="0.3">
      <c r="A45" s="25"/>
      <c r="C45" s="26"/>
      <c r="E45" s="50"/>
      <c r="F45" s="50"/>
      <c r="G45" s="35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1:31" ht="15.75" x14ac:dyDescent="0.3">
      <c r="A46" s="25" t="s">
        <v>52</v>
      </c>
      <c r="C46" s="30">
        <f>+C42*C38</f>
        <v>850</v>
      </c>
      <c r="F46" s="50"/>
      <c r="G46" s="35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1:31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1:31" ht="15.75" x14ac:dyDescent="0.3">
      <c r="A48" s="25" t="s">
        <v>53</v>
      </c>
      <c r="B48" s="26">
        <v>500</v>
      </c>
      <c r="C48" s="3"/>
      <c r="D48" s="30" t="s">
        <v>54</v>
      </c>
      <c r="E48" s="30" t="s">
        <v>55</v>
      </c>
      <c r="F48" s="30" t="s">
        <v>56</v>
      </c>
      <c r="G48" s="30" t="s">
        <v>57</v>
      </c>
      <c r="H48" s="30" t="s">
        <v>58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1:31" ht="15.75" x14ac:dyDescent="0.3">
      <c r="A49" s="57" t="s">
        <v>59</v>
      </c>
      <c r="B49" s="58"/>
      <c r="C49" s="3"/>
      <c r="D49" s="26">
        <f>SUM(D50:D53)</f>
        <v>2</v>
      </c>
      <c r="E49" s="26">
        <v>1</v>
      </c>
      <c r="F49" s="26" t="s">
        <v>60</v>
      </c>
      <c r="G49" s="35">
        <f>185+145</f>
        <v>330</v>
      </c>
      <c r="H49" s="35">
        <f>+(D49*E49)*G49</f>
        <v>660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ht="15.75" x14ac:dyDescent="0.3">
      <c r="A50" s="58" t="s">
        <v>61</v>
      </c>
      <c r="B50" s="59">
        <f>+E34*C42</f>
        <v>6105.1249999999991</v>
      </c>
      <c r="C50" s="3"/>
      <c r="D50" s="26">
        <v>1</v>
      </c>
      <c r="E50" s="26">
        <v>1</v>
      </c>
      <c r="F50" s="26" t="s">
        <v>62</v>
      </c>
      <c r="G50" s="35">
        <v>200</v>
      </c>
      <c r="H50" s="35">
        <f t="shared" ref="H50:H59" si="0">+(D50*E50)*G50</f>
        <v>200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ht="15.75" x14ac:dyDescent="0.3">
      <c r="A51" s="58" t="s">
        <v>63</v>
      </c>
      <c r="B51" s="59">
        <f>+H61</f>
        <v>2140</v>
      </c>
      <c r="C51" s="3"/>
      <c r="D51" s="26">
        <v>1</v>
      </c>
      <c r="E51" s="26">
        <v>1</v>
      </c>
      <c r="F51" s="26" t="s">
        <v>64</v>
      </c>
      <c r="G51" s="35">
        <v>400</v>
      </c>
      <c r="H51" s="35">
        <f t="shared" si="0"/>
        <v>400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ht="16.5" x14ac:dyDescent="0.3">
      <c r="A52" s="60" t="s">
        <v>65</v>
      </c>
      <c r="B52" s="59">
        <f>+((F16*H16)*0.14)*1</f>
        <v>462.00000000000006</v>
      </c>
      <c r="C52" s="3"/>
      <c r="D52" s="26">
        <v>0</v>
      </c>
      <c r="E52" s="26">
        <v>0</v>
      </c>
      <c r="F52" s="26" t="s">
        <v>66</v>
      </c>
      <c r="G52" s="35">
        <v>200</v>
      </c>
      <c r="H52" s="35">
        <f t="shared" si="0"/>
        <v>0</v>
      </c>
      <c r="I52" s="61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ht="15.75" x14ac:dyDescent="0.3">
      <c r="A53" s="58" t="s">
        <v>67</v>
      </c>
      <c r="B53" s="59">
        <v>0</v>
      </c>
      <c r="C53" s="3"/>
      <c r="D53" s="26">
        <v>0</v>
      </c>
      <c r="E53" s="26">
        <v>0</v>
      </c>
      <c r="F53" s="26" t="s">
        <v>68</v>
      </c>
      <c r="G53" s="35">
        <v>400</v>
      </c>
      <c r="H53" s="35">
        <f t="shared" si="0"/>
        <v>0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ht="15.75" x14ac:dyDescent="0.3">
      <c r="A54" s="58"/>
      <c r="B54" s="59"/>
      <c r="C54" s="3"/>
      <c r="D54" s="26">
        <v>1</v>
      </c>
      <c r="E54" s="26">
        <v>1</v>
      </c>
      <c r="F54" s="26" t="s">
        <v>69</v>
      </c>
      <c r="G54" s="35">
        <v>300</v>
      </c>
      <c r="H54" s="35">
        <f t="shared" si="0"/>
        <v>300</v>
      </c>
      <c r="I54" s="62">
        <f>+(E73/100)*2</f>
        <v>293.01344999999998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1" ht="15.75" x14ac:dyDescent="0.3">
      <c r="A55" s="60" t="s">
        <v>70</v>
      </c>
      <c r="B55" s="59">
        <v>300</v>
      </c>
      <c r="D55" s="26">
        <v>2</v>
      </c>
      <c r="E55" s="26">
        <v>1</v>
      </c>
      <c r="F55" s="26" t="s">
        <v>71</v>
      </c>
      <c r="G55" s="35">
        <v>145</v>
      </c>
      <c r="H55" s="35">
        <f t="shared" si="0"/>
        <v>290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ht="15.75" x14ac:dyDescent="0.3">
      <c r="A56" s="60" t="s">
        <v>72</v>
      </c>
      <c r="B56" s="59">
        <v>200</v>
      </c>
      <c r="D56" s="26">
        <v>2</v>
      </c>
      <c r="E56" s="26">
        <v>1</v>
      </c>
      <c r="F56" s="26" t="s">
        <v>73</v>
      </c>
      <c r="G56" s="35">
        <v>145</v>
      </c>
      <c r="H56" s="35">
        <f t="shared" si="0"/>
        <v>290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ht="15.75" x14ac:dyDescent="0.3">
      <c r="A57" s="60"/>
      <c r="B57" s="60"/>
      <c r="D57" s="26">
        <v>0</v>
      </c>
      <c r="E57" s="26">
        <v>0</v>
      </c>
      <c r="F57" s="26" t="s">
        <v>74</v>
      </c>
      <c r="G57" s="35">
        <v>0</v>
      </c>
      <c r="H57" s="35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  <row r="58" spans="1:31" ht="15.75" x14ac:dyDescent="0.3">
      <c r="A58" s="57" t="s">
        <v>75</v>
      </c>
      <c r="B58" s="63">
        <f>SUM(B50:B53)</f>
        <v>8707.125</v>
      </c>
      <c r="C58" s="3"/>
      <c r="D58" s="26">
        <v>0</v>
      </c>
      <c r="E58" s="26">
        <v>0</v>
      </c>
      <c r="F58" s="3" t="s">
        <v>76</v>
      </c>
      <c r="G58" s="35">
        <v>1000</v>
      </c>
      <c r="H58" s="35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</row>
    <row r="59" spans="1:31" ht="15.75" x14ac:dyDescent="0.3">
      <c r="A59" s="64"/>
      <c r="B59" s="65"/>
      <c r="C59" s="3"/>
      <c r="D59" s="26"/>
      <c r="E59" s="26"/>
      <c r="F59" s="3"/>
      <c r="G59" s="3"/>
      <c r="H59" s="35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1" ht="15.75" x14ac:dyDescent="0.3">
      <c r="A60" s="64"/>
      <c r="B60" s="37">
        <f>+B58/B48</f>
        <v>17.414249999999999</v>
      </c>
      <c r="C60" s="25" t="s">
        <v>77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1" ht="15.75" x14ac:dyDescent="0.3">
      <c r="A61" s="3"/>
      <c r="B61" s="3"/>
      <c r="D61" s="3"/>
      <c r="E61" s="3"/>
      <c r="F61" s="3"/>
      <c r="G61" s="66" t="s">
        <v>78</v>
      </c>
      <c r="H61" s="37">
        <f>SUM(H49:H60)</f>
        <v>2140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1" ht="15.75" x14ac:dyDescent="0.3">
      <c r="D62" s="3"/>
      <c r="E62" s="3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1" ht="15.75" x14ac:dyDescent="0.3">
      <c r="A63" s="25" t="s">
        <v>79</v>
      </c>
      <c r="B63" s="3"/>
      <c r="C63" s="3"/>
      <c r="E63" s="37"/>
      <c r="G63" s="1" t="s">
        <v>80</v>
      </c>
      <c r="H63" s="67">
        <v>1.5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1" ht="15.75" x14ac:dyDescent="0.3">
      <c r="A64" s="3"/>
      <c r="B64" s="25" t="s">
        <v>81</v>
      </c>
      <c r="C64" s="30" t="s">
        <v>82</v>
      </c>
      <c r="D64" s="3"/>
      <c r="E64" s="3"/>
      <c r="F64" s="3"/>
      <c r="G64" s="4" t="s">
        <v>83</v>
      </c>
      <c r="H64" s="68">
        <v>1.75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spans="1:31" ht="15.75" x14ac:dyDescent="0.3">
      <c r="A65" s="57" t="s">
        <v>84</v>
      </c>
      <c r="B65" s="58"/>
      <c r="C65" s="3"/>
      <c r="D65" s="3"/>
      <c r="E65" s="3"/>
      <c r="F65" s="3"/>
      <c r="G65" s="1" t="s">
        <v>83</v>
      </c>
      <c r="H65" s="67">
        <v>2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</row>
    <row r="66" spans="1:31" ht="15.75" x14ac:dyDescent="0.3">
      <c r="A66" s="58" t="s">
        <v>61</v>
      </c>
      <c r="B66" s="59">
        <f>+E35*C42</f>
        <v>7020.8937499999993</v>
      </c>
      <c r="C66" s="69"/>
      <c r="G66" s="4" t="s">
        <v>85</v>
      </c>
      <c r="H66" s="67">
        <v>2.5</v>
      </c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 ht="15.75" x14ac:dyDescent="0.3">
      <c r="A67" s="58" t="s">
        <v>63</v>
      </c>
      <c r="B67" s="59">
        <f>+H61*H64</f>
        <v>3745</v>
      </c>
      <c r="C67" s="69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</row>
    <row r="68" spans="1:31" ht="15.75" x14ac:dyDescent="0.3">
      <c r="A68" s="58" t="str">
        <f>+A52</f>
        <v>P. de color</v>
      </c>
      <c r="B68" s="59">
        <f>+B52*H63</f>
        <v>693.00000000000011</v>
      </c>
      <c r="C68" s="69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</row>
    <row r="69" spans="1:31" ht="15.75" x14ac:dyDescent="0.3">
      <c r="A69" s="58" t="str">
        <f>+A53</f>
        <v>Diseño</v>
      </c>
      <c r="B69" s="59">
        <f>+B53*H63</f>
        <v>0</v>
      </c>
      <c r="C69" s="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</row>
    <row r="70" spans="1:31" ht="15.75" x14ac:dyDescent="0.3">
      <c r="A70" s="58"/>
      <c r="B70" s="59"/>
      <c r="C70" s="69"/>
      <c r="F70" s="70" t="s">
        <v>86</v>
      </c>
      <c r="G70" s="37">
        <f>+B60</f>
        <v>17.414249999999999</v>
      </c>
      <c r="H70" s="71">
        <f>+G70*B48</f>
        <v>8707.125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</row>
    <row r="71" spans="1:31" ht="15.75" x14ac:dyDescent="0.3">
      <c r="A71" s="58" t="str">
        <f>+A55</f>
        <v>Empaque</v>
      </c>
      <c r="B71" s="59">
        <f>+B55*H63</f>
        <v>450</v>
      </c>
      <c r="C71" s="72"/>
      <c r="F71" s="70" t="s">
        <v>87</v>
      </c>
      <c r="G71" s="37">
        <f>+C73</f>
        <v>24.417787499999999</v>
      </c>
      <c r="H71" s="71">
        <f>+G71*B48</f>
        <v>12208.893749999999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</row>
    <row r="72" spans="1:31" ht="15.75" x14ac:dyDescent="0.3">
      <c r="A72" s="58" t="str">
        <f>+A56</f>
        <v>Mensajeria</v>
      </c>
      <c r="B72" s="59">
        <f>+B56*H63</f>
        <v>300</v>
      </c>
      <c r="C72" s="72"/>
      <c r="F72" s="73" t="s">
        <v>88</v>
      </c>
      <c r="G72" s="74">
        <f>+G71-G70</f>
        <v>7.0035375000000002</v>
      </c>
      <c r="H72" s="75">
        <f>+G72*B48</f>
        <v>3501.7687500000002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</row>
    <row r="73" spans="1:31" ht="16.5" x14ac:dyDescent="0.3">
      <c r="A73" s="57" t="s">
        <v>75</v>
      </c>
      <c r="B73" s="63">
        <f>SUM(B65:B72)</f>
        <v>12208.893749999999</v>
      </c>
      <c r="C73" s="74">
        <f>+B73/B48</f>
        <v>24.417787499999999</v>
      </c>
      <c r="D73" s="76">
        <f>+C73*1.2</f>
        <v>29.301344999999998</v>
      </c>
      <c r="E73" s="77">
        <f>+D73*B48</f>
        <v>14650.672499999999</v>
      </c>
      <c r="F73" s="78"/>
      <c r="G73" s="79" t="s">
        <v>89</v>
      </c>
      <c r="H73" s="62">
        <f>+(E73/100)*2.5</f>
        <v>366.26681249999996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</row>
    <row r="74" spans="1:31" ht="16.5" x14ac:dyDescent="0.3">
      <c r="C74" s="80">
        <f>+B73/E85</f>
        <v>3.0522234374999999</v>
      </c>
      <c r="D74" s="81">
        <f>+E73/E85</f>
        <v>3.6626681249999997</v>
      </c>
      <c r="E74" s="77" t="s">
        <v>90</v>
      </c>
      <c r="F74" s="75">
        <f>+E73-B73</f>
        <v>2441.7787499999995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</row>
    <row r="75" spans="1:31" ht="15.75" x14ac:dyDescent="0.3"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</row>
    <row r="76" spans="1:31" s="4" customFormat="1" ht="15" x14ac:dyDescent="0.25">
      <c r="A76" s="4" t="s">
        <v>91</v>
      </c>
      <c r="C76" s="4" t="s">
        <v>92</v>
      </c>
      <c r="E76" s="4" t="s">
        <v>93</v>
      </c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</row>
    <row r="77" spans="1:31" x14ac:dyDescent="0.3">
      <c r="A77" s="1" t="s">
        <v>99</v>
      </c>
      <c r="C77" s="1" t="s">
        <v>100</v>
      </c>
      <c r="D77" s="1" t="s">
        <v>94</v>
      </c>
      <c r="E77" s="27">
        <v>500</v>
      </c>
      <c r="F77" s="83">
        <v>3.25</v>
      </c>
      <c r="G77" s="83">
        <f>+F77*E77</f>
        <v>1625</v>
      </c>
    </row>
    <row r="78" spans="1:31" x14ac:dyDescent="0.3">
      <c r="A78" s="1" t="s">
        <v>101</v>
      </c>
      <c r="C78" s="1" t="s">
        <v>102</v>
      </c>
      <c r="D78" s="1" t="s">
        <v>94</v>
      </c>
      <c r="E78" s="27">
        <v>500</v>
      </c>
      <c r="F78" s="83">
        <v>3.25</v>
      </c>
      <c r="G78" s="83">
        <f>+F78*E78</f>
        <v>1625</v>
      </c>
    </row>
    <row r="79" spans="1:31" x14ac:dyDescent="0.3">
      <c r="A79" s="1" t="s">
        <v>103</v>
      </c>
      <c r="C79" s="1" t="s">
        <v>104</v>
      </c>
      <c r="D79" s="1" t="s">
        <v>94</v>
      </c>
      <c r="E79" s="27">
        <v>500</v>
      </c>
      <c r="F79" s="83">
        <v>3.45</v>
      </c>
      <c r="G79" s="83">
        <f>+F79*E79</f>
        <v>1725</v>
      </c>
    </row>
    <row r="80" spans="1:31" x14ac:dyDescent="0.3">
      <c r="A80" s="1" t="s">
        <v>105</v>
      </c>
      <c r="C80" s="1" t="s">
        <v>104</v>
      </c>
      <c r="D80" s="1" t="s">
        <v>94</v>
      </c>
      <c r="E80" s="27">
        <v>500</v>
      </c>
      <c r="F80" s="83">
        <v>3.45</v>
      </c>
      <c r="G80" s="83">
        <f t="shared" ref="G80:G83" si="1">+F80*E80</f>
        <v>1725</v>
      </c>
    </row>
    <row r="81" spans="1:18" x14ac:dyDescent="0.3">
      <c r="A81" s="1" t="s">
        <v>106</v>
      </c>
      <c r="C81" s="1" t="s">
        <v>104</v>
      </c>
      <c r="D81" s="1" t="s">
        <v>94</v>
      </c>
      <c r="E81" s="27">
        <v>500</v>
      </c>
      <c r="F81" s="83">
        <v>3.45</v>
      </c>
      <c r="G81" s="83">
        <f t="shared" si="1"/>
        <v>1725</v>
      </c>
    </row>
    <row r="82" spans="1:18" x14ac:dyDescent="0.3">
      <c r="A82" s="1" t="s">
        <v>107</v>
      </c>
      <c r="C82" s="1" t="s">
        <v>108</v>
      </c>
      <c r="D82" s="1" t="s">
        <v>94</v>
      </c>
      <c r="E82" s="27">
        <v>500</v>
      </c>
      <c r="F82" s="83">
        <v>7.63</v>
      </c>
      <c r="G82" s="83">
        <f t="shared" si="1"/>
        <v>3815</v>
      </c>
    </row>
    <row r="83" spans="1:18" x14ac:dyDescent="0.3">
      <c r="A83" s="1" t="s">
        <v>95</v>
      </c>
      <c r="C83" s="1" t="s">
        <v>96</v>
      </c>
      <c r="D83" s="1" t="s">
        <v>94</v>
      </c>
      <c r="E83" s="27">
        <v>1000</v>
      </c>
      <c r="F83" s="83">
        <v>2.25</v>
      </c>
      <c r="G83" s="83">
        <f t="shared" si="1"/>
        <v>2250</v>
      </c>
    </row>
    <row r="84" spans="1:18" x14ac:dyDescent="0.3">
      <c r="E84" s="27"/>
    </row>
    <row r="85" spans="1:18" x14ac:dyDescent="0.3">
      <c r="E85" s="31">
        <f>SUM(E77:E84)</f>
        <v>4000</v>
      </c>
      <c r="F85" s="4" t="s">
        <v>75</v>
      </c>
      <c r="G85" s="75">
        <f>SUM(G77:G84)</f>
        <v>14490</v>
      </c>
    </row>
    <row r="88" spans="1:18" ht="16.5" x14ac:dyDescent="0.3">
      <c r="J88" s="61"/>
      <c r="K88" s="61"/>
      <c r="L88" s="61"/>
      <c r="M88" s="61"/>
      <c r="N88" s="61"/>
      <c r="O88" s="61"/>
      <c r="P88" s="61"/>
      <c r="Q88" s="61"/>
      <c r="R88" s="61"/>
    </row>
    <row r="89" spans="1:18" ht="16.5" x14ac:dyDescent="0.3">
      <c r="J89" s="61"/>
      <c r="K89" s="61"/>
      <c r="L89" s="61"/>
      <c r="M89" s="61"/>
      <c r="N89" s="61"/>
      <c r="O89" s="61"/>
      <c r="P89" s="61"/>
      <c r="Q89" s="61"/>
      <c r="R89" s="61"/>
    </row>
    <row r="90" spans="1:18" ht="16.5" x14ac:dyDescent="0.3">
      <c r="J90" s="61"/>
      <c r="K90" s="61"/>
      <c r="L90" s="61"/>
      <c r="M90" s="61"/>
      <c r="N90" s="61"/>
      <c r="O90" s="61"/>
      <c r="P90" s="61"/>
      <c r="Q90" s="61"/>
      <c r="R90" s="61"/>
    </row>
    <row r="91" spans="1:18" ht="16.5" x14ac:dyDescent="0.3">
      <c r="J91" s="61"/>
      <c r="K91" s="61"/>
      <c r="L91" s="61"/>
      <c r="M91" s="61"/>
      <c r="N91" s="61"/>
      <c r="O91" s="61"/>
      <c r="P91" s="61"/>
      <c r="Q91" s="61"/>
      <c r="R91" s="61"/>
    </row>
    <row r="92" spans="1:18" ht="16.5" x14ac:dyDescent="0.3">
      <c r="J92" s="61"/>
      <c r="K92" s="61"/>
      <c r="L92" s="61"/>
      <c r="M92" s="61"/>
      <c r="N92" s="61"/>
      <c r="O92" s="61"/>
      <c r="P92" s="61"/>
      <c r="Q92" s="61"/>
      <c r="R92" s="61"/>
    </row>
    <row r="93" spans="1:18" ht="16.5" x14ac:dyDescent="0.3">
      <c r="J93" s="61"/>
      <c r="K93" s="61"/>
      <c r="L93" s="61"/>
      <c r="M93" s="61"/>
      <c r="N93" s="61"/>
      <c r="O93" s="61"/>
      <c r="P93" s="61"/>
      <c r="Q93" s="61"/>
      <c r="R93" s="61"/>
    </row>
    <row r="94" spans="1:18" ht="16.5" x14ac:dyDescent="0.3">
      <c r="J94" s="61"/>
      <c r="K94" s="61"/>
      <c r="L94" s="61"/>
      <c r="M94" s="61"/>
      <c r="N94" s="61"/>
      <c r="O94" s="61"/>
      <c r="P94" s="61"/>
      <c r="Q94" s="61"/>
      <c r="R94" s="61"/>
    </row>
    <row r="95" spans="1:18" ht="16.5" x14ac:dyDescent="0.3">
      <c r="J95" s="61"/>
      <c r="K95" s="61"/>
      <c r="L95" s="61"/>
      <c r="M95" s="61"/>
      <c r="N95" s="61"/>
      <c r="O95" s="61"/>
      <c r="P95" s="61"/>
      <c r="Q95" s="61"/>
      <c r="R95" s="61"/>
    </row>
    <row r="96" spans="1:18" ht="16.5" x14ac:dyDescent="0.3">
      <c r="J96" s="61"/>
      <c r="K96" s="61"/>
      <c r="L96" s="61"/>
      <c r="M96" s="61"/>
      <c r="N96" s="61"/>
      <c r="O96" s="61"/>
      <c r="P96" s="61"/>
      <c r="Q96" s="61"/>
      <c r="R96" s="61"/>
    </row>
    <row r="97" spans="10:18" ht="16.5" x14ac:dyDescent="0.3">
      <c r="J97" s="61"/>
      <c r="K97" s="61"/>
      <c r="L97" s="61"/>
      <c r="M97" s="61"/>
      <c r="N97" s="61"/>
      <c r="O97" s="61"/>
      <c r="P97" s="61"/>
      <c r="Q97" s="61"/>
      <c r="R97" s="61"/>
    </row>
  </sheetData>
  <pageMargins left="0.70866141732283472" right="0.70866141732283472" top="0.74803149606299213" bottom="0.74803149606299213" header="0.31496062992125984" footer="0.31496062992125984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Planilla 3 Sobres 1000+cheques</vt:lpstr>
      <vt:lpstr>Planilla 2 Varias 500</vt:lpstr>
      <vt:lpstr>Planilla 1 Varias 500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2017-10-27T23:35:43Z</cp:lastPrinted>
  <dcterms:created xsi:type="dcterms:W3CDTF">2017-10-24T03:51:04Z</dcterms:created>
  <dcterms:modified xsi:type="dcterms:W3CDTF">2017-10-27T23:35:53Z</dcterms:modified>
</cp:coreProperties>
</file>