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Tarjeta offset 10,000" sheetId="2" r:id="rId1"/>
  </sheets>
  <calcPr calcId="145621"/>
</workbook>
</file>

<file path=xl/calcChain.xml><?xml version="1.0" encoding="utf-8"?>
<calcChain xmlns="http://schemas.openxmlformats.org/spreadsheetml/2006/main">
  <c r="H57" i="2" l="1"/>
  <c r="G56" i="2"/>
  <c r="H56" i="2" s="1"/>
  <c r="B55" i="2"/>
  <c r="H16" i="2" l="1"/>
  <c r="D84" i="2"/>
  <c r="C84" i="2" s="1"/>
  <c r="C87" i="2" s="1"/>
  <c r="C83" i="2"/>
  <c r="A73" i="2"/>
  <c r="B72" i="2"/>
  <c r="A72" i="2"/>
  <c r="A71" i="2"/>
  <c r="A70" i="2"/>
  <c r="B69" i="2"/>
  <c r="A69" i="2"/>
  <c r="H60" i="2"/>
  <c r="H59" i="2"/>
  <c r="H58" i="2"/>
  <c r="E58" i="2"/>
  <c r="B58" i="2"/>
  <c r="B73" i="2" s="1"/>
  <c r="E55" i="2"/>
  <c r="H55" i="2" s="1"/>
  <c r="B70" i="2"/>
  <c r="H54" i="2"/>
  <c r="H53" i="2"/>
  <c r="H52" i="2"/>
  <c r="H51" i="2"/>
  <c r="G50" i="2"/>
  <c r="C41" i="2"/>
  <c r="G44" i="2" s="1"/>
  <c r="E31" i="2"/>
  <c r="E27" i="2"/>
  <c r="E28" i="2" s="1"/>
  <c r="C27" i="2"/>
  <c r="H27" i="2" s="1"/>
  <c r="H26" i="2"/>
  <c r="H28" i="2" s="1"/>
  <c r="F26" i="2"/>
  <c r="C42" i="2" l="1"/>
  <c r="C43" i="2" s="1"/>
  <c r="C44" i="2" s="1"/>
  <c r="F28" i="2"/>
  <c r="F27" i="2"/>
  <c r="D91" i="2"/>
  <c r="C91" i="2"/>
  <c r="C28" i="2"/>
  <c r="E32" i="2"/>
  <c r="E33" i="2" s="1"/>
  <c r="E35" i="2" s="1"/>
  <c r="H50" i="2"/>
  <c r="H62" i="2" s="1"/>
  <c r="G45" i="2" l="1"/>
  <c r="C47" i="2"/>
  <c r="B51" i="2"/>
  <c r="E36" i="2"/>
  <c r="B67" i="2" s="1"/>
  <c r="B52" i="2"/>
  <c r="B68" i="2"/>
  <c r="B56" i="2"/>
  <c r="B71" i="2" s="1"/>
  <c r="C92" i="2"/>
  <c r="D92" i="2" s="1"/>
  <c r="B74" i="2" l="1"/>
  <c r="B59" i="2"/>
  <c r="B61" i="2" s="1"/>
  <c r="G70" i="2" s="1"/>
  <c r="H70" i="2" s="1"/>
  <c r="C74" i="2" l="1"/>
  <c r="G71" i="2" s="1"/>
  <c r="H73" i="2"/>
  <c r="I53" i="2"/>
  <c r="G72" i="2" l="1"/>
  <c r="H72" i="2" s="1"/>
  <c r="H71" i="2"/>
</calcChain>
</file>

<file path=xl/sharedStrings.xml><?xml version="1.0" encoding="utf-8"?>
<sst xmlns="http://schemas.openxmlformats.org/spreadsheetml/2006/main" count="135" uniqueCount="119">
  <si>
    <t>Presupuesto</t>
  </si>
  <si>
    <t>Elabora</t>
  </si>
  <si>
    <t>Lourdes Velasco</t>
  </si>
  <si>
    <t>Fecha</t>
  </si>
  <si>
    <t>ODT</t>
  </si>
  <si>
    <t>Cliente</t>
  </si>
  <si>
    <t>Observaciones</t>
  </si>
  <si>
    <t>Proyecto</t>
  </si>
  <si>
    <t>Descripción</t>
  </si>
  <si>
    <t>Tamaño extendido</t>
  </si>
  <si>
    <t>X</t>
  </si>
  <si>
    <t>por tamaño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</si>
  <si>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</si>
  <si>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</si>
  <si>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</si>
  <si>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</si>
  <si>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</si>
  <si>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</si>
  <si>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</si>
  <si>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</si>
  <si>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</si>
  <si>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LUMEN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</si>
  <si>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</si>
  <si>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</si>
  <si>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</si>
  <si>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</si>
  <si>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</si>
  <si>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</si>
  <si>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</si>
  <si>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</si>
  <si>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</si>
  <si>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</si>
  <si>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</si>
  <si>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</si>
  <si>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</si>
  <si>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</si>
  <si>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</si>
  <si>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</si>
  <si>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</si>
  <si>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</si>
  <si>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</si>
  <si>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</si>
  <si>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Cantidad de piezas a imp.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</si>
  <si>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</si>
  <si>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</si>
  <si>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</si>
  <si>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</si>
  <si>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</si>
  <si>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</si>
  <si>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</si>
  <si>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</si>
  <si>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</si>
  <si>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 xml:space="preserve">Costos </t>
  </si>
  <si>
    <t>Arreglo</t>
  </si>
  <si>
    <t>Papel</t>
  </si>
  <si>
    <t>Tinta F</t>
  </si>
  <si>
    <t>Impresión</t>
  </si>
  <si>
    <t>Tinta MET</t>
  </si>
  <si>
    <t>corte</t>
  </si>
  <si>
    <t>Tabla de suaje</t>
  </si>
  <si>
    <t>Placas HS</t>
  </si>
  <si>
    <t>Arreglo HS</t>
  </si>
  <si>
    <t>Hot stamping</t>
  </si>
  <si>
    <t xml:space="preserve">Colocar liston </t>
  </si>
  <si>
    <t>Total</t>
  </si>
  <si>
    <t>Laminado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</si>
  <si>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</si>
  <si>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</si>
  <si>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</si>
  <si>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</si>
  <si>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</si>
  <si>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</si>
  <si>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</si>
  <si>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</si>
  <si>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Urgencia</t>
  </si>
  <si>
    <t>Costo</t>
  </si>
  <si>
    <t>Precio final</t>
  </si>
  <si>
    <t>Utilidad</t>
  </si>
  <si>
    <t>Empalme Tapa INT</t>
  </si>
  <si>
    <t>Swatch Group</t>
  </si>
  <si>
    <t>Tarjeta Regalo</t>
  </si>
  <si>
    <t xml:space="preserve">cartulina importación </t>
  </si>
  <si>
    <t>tamaño 12 X 10 cm.</t>
  </si>
  <si>
    <t>perfore + listón satín para colgar</t>
  </si>
  <si>
    <t>empaquetado</t>
  </si>
  <si>
    <t>216 gr.</t>
  </si>
  <si>
    <t>Via Smooth / Pastelle</t>
  </si>
  <si>
    <t>Empaquetado</t>
  </si>
  <si>
    <t>Mensajeria</t>
  </si>
  <si>
    <t>Arreglo Suaje</t>
  </si>
  <si>
    <t>Suajado</t>
  </si>
  <si>
    <t>Partes Adicionales</t>
  </si>
  <si>
    <t xml:space="preserve">Producto </t>
  </si>
  <si>
    <t>Asa Listón</t>
  </si>
  <si>
    <t xml:space="preserve">Material </t>
  </si>
  <si>
    <t>Jorge confirmo nov 17, 16</t>
  </si>
  <si>
    <t>Tamaño Final</t>
  </si>
  <si>
    <t>cm</t>
  </si>
  <si>
    <t xml:space="preserve">Presentación </t>
  </si>
  <si>
    <t>Cantidad a comprar</t>
  </si>
  <si>
    <t xml:space="preserve">Precio por pza. </t>
  </si>
  <si>
    <t>Precio por Paquete</t>
  </si>
  <si>
    <t>mt</t>
  </si>
  <si>
    <t>Importe de la compra</t>
  </si>
  <si>
    <t>Colocado</t>
  </si>
  <si>
    <t>Maquila Armado</t>
  </si>
  <si>
    <t>TT Costo</t>
  </si>
  <si>
    <t>Unitario</t>
  </si>
  <si>
    <t>TT Utilidad</t>
  </si>
  <si>
    <t>Oro</t>
  </si>
  <si>
    <t xml:space="preserve">Classic Eggshell </t>
  </si>
  <si>
    <t xml:space="preserve">White </t>
  </si>
  <si>
    <t>Satin ancho  0 (3 mm.)</t>
  </si>
  <si>
    <t>cm. (90  mt)</t>
  </si>
  <si>
    <t>satin ancho 0 (.3 mm ) $24.00 90 mts</t>
  </si>
  <si>
    <t xml:space="preserve">Listón </t>
  </si>
  <si>
    <t xml:space="preserve">Comisiones </t>
  </si>
  <si>
    <t>impresión 1 tinta offset metálica</t>
  </si>
  <si>
    <t>24 de noviembre de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</si>
</sst>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b/>
      <sz val="9"/>
      <name val="Century Gothic"/>
      <family val="2"/>
    </font>
    <font>
      <sz val="9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9"/>
      <color theme="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12" applyNumberFormat="0" applyAlignment="0" applyProtection="0"/>
    <xf numFmtId="0" fontId="12" fillId="5" borderId="13" applyNumberFormat="0" applyAlignment="0" applyProtection="0"/>
    <xf numFmtId="0" fontId="13" fillId="6" borderId="0" applyNumberFormat="0" applyBorder="0" applyAlignment="0" applyProtection="0"/>
    <xf numFmtId="0" fontId="14" fillId="0" borderId="14" applyNumberFormat="0" applyFill="0" applyAlignment="0" applyProtection="0"/>
    <xf numFmtId="0" fontId="15" fillId="0" borderId="15" applyNumberFormat="0" applyFill="0" applyAlignment="0" applyProtection="0"/>
    <xf numFmtId="0" fontId="16" fillId="0" borderId="16" applyNumberFormat="0" applyFill="0" applyAlignment="0" applyProtection="0"/>
    <xf numFmtId="0" fontId="17" fillId="0" borderId="0" applyNumberForma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0" fontId="18" fillId="7" borderId="17" applyNumberFormat="0" applyFont="0" applyAlignment="0" applyProtection="0"/>
  </cellStyleXfs>
  <cellXfs count="8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3" fillId="0" borderId="4" xfId="0" applyFont="1" applyBorder="1"/>
    <xf numFmtId="2" fontId="6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0" xfId="0" applyFont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3" fillId="0" borderId="0" xfId="0" applyNumberFormat="1" applyFont="1"/>
    <xf numFmtId="1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4" fontId="6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6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11" xfId="0" applyFont="1" applyBorder="1"/>
    <xf numFmtId="0" fontId="6" fillId="0" borderId="11" xfId="0" applyFont="1" applyBorder="1"/>
    <xf numFmtId="2" fontId="6" fillId="0" borderId="11" xfId="0" applyNumberFormat="1" applyFont="1" applyBorder="1" applyAlignment="1">
      <alignment horizontal="center"/>
    </xf>
    <xf numFmtId="0" fontId="9" fillId="0" borderId="0" xfId="0" applyFont="1"/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0" fontId="5" fillId="0" borderId="0" xfId="0" applyFont="1" applyBorder="1"/>
    <xf numFmtId="2" fontId="5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9" fontId="3" fillId="0" borderId="0" xfId="0" applyNumberFormat="1" applyFont="1"/>
    <xf numFmtId="9" fontId="2" fillId="0" borderId="0" xfId="0" applyNumberFormat="1" applyFont="1"/>
    <xf numFmtId="2" fontId="6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2" fillId="0" borderId="18" xfId="0" applyFont="1" applyBorder="1" applyAlignment="1">
      <alignment horizontal="left"/>
    </xf>
    <xf numFmtId="1" fontId="2" fillId="0" borderId="19" xfId="0" applyNumberFormat="1" applyFont="1" applyBorder="1" applyAlignment="1">
      <alignment horizontal="center"/>
    </xf>
    <xf numFmtId="44" fontId="2" fillId="0" borderId="18" xfId="1" applyFont="1" applyBorder="1" applyAlignment="1">
      <alignment horizontal="left"/>
    </xf>
    <xf numFmtId="0" fontId="3" fillId="0" borderId="19" xfId="0" applyFont="1" applyBorder="1"/>
    <xf numFmtId="44" fontId="2" fillId="0" borderId="0" xfId="1" applyFont="1"/>
    <xf numFmtId="44" fontId="2" fillId="0" borderId="18" xfId="0" applyNumberFormat="1" applyFont="1" applyBorder="1"/>
    <xf numFmtId="44" fontId="2" fillId="0" borderId="19" xfId="1" applyFont="1" applyBorder="1" applyAlignment="1">
      <alignment horizontal="right"/>
    </xf>
    <xf numFmtId="4" fontId="2" fillId="0" borderId="0" xfId="0" applyNumberFormat="1" applyFont="1"/>
    <xf numFmtId="9" fontId="19" fillId="8" borderId="0" xfId="2" applyFont="1" applyFill="1" applyAlignment="1">
      <alignment horizontal="right"/>
    </xf>
    <xf numFmtId="44" fontId="19" fillId="8" borderId="0" xfId="1" applyFont="1" applyFill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</cellXfs>
  <cellStyles count="14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1"/>
    <cellStyle name="Normal" xfId="0" builtinId="0"/>
    <cellStyle name="Normal 2" xfId="12"/>
    <cellStyle name="Nota" xfId="1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2"/>
  <sheetViews>
    <sheetView tabSelected="1" zoomScale="80" zoomScaleNormal="80" workbookViewId="0">
      <selection activeCell="D22" sqref="D2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3.1406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2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3" t="s">
        <v>0</v>
      </c>
      <c r="E6" s="2" t="s">
        <v>1</v>
      </c>
      <c r="F6" s="1" t="s">
        <v>2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2" customFormat="1" ht="15" x14ac:dyDescent="0.25">
      <c r="A9" s="2" t="s">
        <v>3</v>
      </c>
      <c r="C9" s="2" t="s">
        <v>118</v>
      </c>
      <c r="H9" s="2" t="s">
        <v>4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2" t="s">
        <v>5</v>
      </c>
      <c r="C11" s="1" t="s">
        <v>79</v>
      </c>
      <c r="F11" s="2" t="s">
        <v>6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2"/>
      <c r="F12" s="4"/>
      <c r="G12" s="5"/>
      <c r="H12" s="6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2" t="s">
        <v>7</v>
      </c>
      <c r="F13" s="7"/>
      <c r="G13" s="8"/>
      <c r="H13" s="9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2"/>
      <c r="F14" s="7"/>
      <c r="G14" s="8"/>
      <c r="H14" s="9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2" t="s">
        <v>8</v>
      </c>
      <c r="C15" s="10" t="s">
        <v>80</v>
      </c>
      <c r="D15" s="11"/>
      <c r="E15" s="11"/>
      <c r="F15" s="12" t="s">
        <v>9</v>
      </c>
      <c r="G15" s="8"/>
      <c r="H15" s="9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3" t="s">
        <v>81</v>
      </c>
      <c r="D16" s="11"/>
      <c r="E16" s="11"/>
      <c r="F16" s="14">
        <v>26</v>
      </c>
      <c r="G16" s="15" t="s">
        <v>10</v>
      </c>
      <c r="H16" s="16">
        <f>22*2</f>
        <v>44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3" t="s">
        <v>82</v>
      </c>
      <c r="D17" s="11"/>
      <c r="E17" s="11"/>
      <c r="F17" s="12">
        <v>8</v>
      </c>
      <c r="G17" s="17" t="s">
        <v>11</v>
      </c>
      <c r="H17" s="9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3" t="s">
        <v>117</v>
      </c>
      <c r="D18" s="11"/>
      <c r="E18" s="11"/>
      <c r="F18" s="7"/>
      <c r="G18" s="8"/>
      <c r="H18" s="9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13" t="s">
        <v>83</v>
      </c>
      <c r="D19" s="11"/>
      <c r="E19" s="11"/>
      <c r="F19" s="7"/>
      <c r="G19" s="8"/>
      <c r="H19" s="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1" t="s">
        <v>84</v>
      </c>
      <c r="D20" s="11"/>
      <c r="E20" s="11"/>
      <c r="F20" s="14">
        <v>12</v>
      </c>
      <c r="G20" s="15" t="s">
        <v>10</v>
      </c>
      <c r="H20" s="16">
        <v>10</v>
      </c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1"/>
      <c r="D21" s="11"/>
      <c r="E21" s="11"/>
      <c r="F21" s="12">
        <v>1</v>
      </c>
      <c r="G21" s="17" t="s">
        <v>11</v>
      </c>
      <c r="H21" s="9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1"/>
      <c r="D22" s="11"/>
      <c r="E22" s="11"/>
      <c r="F22" s="18"/>
      <c r="G22" s="19"/>
      <c r="H22" s="20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21" t="s">
        <v>12</v>
      </c>
      <c r="C23" s="22" t="s">
        <v>110</v>
      </c>
      <c r="E23" s="2" t="s">
        <v>13</v>
      </c>
      <c r="F23" s="1" t="s">
        <v>111</v>
      </c>
      <c r="G23" s="23" t="s">
        <v>85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C24" s="1" t="s">
        <v>86</v>
      </c>
      <c r="F24" s="1" t="s">
        <v>111</v>
      </c>
      <c r="G24" s="23" t="s">
        <v>85</v>
      </c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21" t="s">
        <v>14</v>
      </c>
      <c r="C26" s="24">
        <v>66</v>
      </c>
      <c r="D26" s="23" t="s">
        <v>15</v>
      </c>
      <c r="E26" s="25">
        <v>101</v>
      </c>
      <c r="F26" s="26">
        <f>+C26</f>
        <v>66</v>
      </c>
      <c r="G26" s="27" t="s">
        <v>15</v>
      </c>
      <c r="H26" s="27">
        <f>+E26</f>
        <v>101</v>
      </c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5.75" x14ac:dyDescent="0.3">
      <c r="A27" s="21" t="s">
        <v>16</v>
      </c>
      <c r="B27" s="28"/>
      <c r="C27" s="29">
        <f>+F16</f>
        <v>26</v>
      </c>
      <c r="D27" s="30" t="s">
        <v>15</v>
      </c>
      <c r="E27" s="29">
        <f>+H16</f>
        <v>44</v>
      </c>
      <c r="F27" s="31">
        <f>+E27</f>
        <v>44</v>
      </c>
      <c r="G27" s="31" t="s">
        <v>15</v>
      </c>
      <c r="H27" s="31">
        <f>+C27</f>
        <v>26</v>
      </c>
      <c r="I27" s="32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28" t="s">
        <v>17</v>
      </c>
      <c r="B28" s="33"/>
      <c r="C28" s="34">
        <f>+C26/C27</f>
        <v>2.5384615384615383</v>
      </c>
      <c r="D28" s="35"/>
      <c r="E28" s="34">
        <f>+E26/E27</f>
        <v>2.2954545454545454</v>
      </c>
      <c r="F28" s="34">
        <f>+F26/F27</f>
        <v>1.5</v>
      </c>
      <c r="G28" s="35"/>
      <c r="H28" s="34">
        <f>+H26/H27</f>
        <v>3.8846153846153846</v>
      </c>
      <c r="I28" s="32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6.5" thickBot="1" x14ac:dyDescent="0.35">
      <c r="A29" s="28" t="s">
        <v>18</v>
      </c>
      <c r="B29" s="36"/>
      <c r="C29" s="37"/>
      <c r="D29" s="38">
        <v>4</v>
      </c>
      <c r="E29" s="39"/>
      <c r="F29" s="40"/>
      <c r="G29" s="41">
        <v>3</v>
      </c>
      <c r="H29" s="42" t="s">
        <v>19</v>
      </c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8"/>
      <c r="B30" s="43"/>
      <c r="C30" s="32"/>
      <c r="G30" s="44"/>
      <c r="H30" s="32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26" t="s">
        <v>20</v>
      </c>
      <c r="B31" s="26" t="s">
        <v>21</v>
      </c>
      <c r="D31" s="44" t="s">
        <v>22</v>
      </c>
      <c r="E31" s="45">
        <f>+F31/1000</f>
        <v>26.487929999999999</v>
      </c>
      <c r="F31" s="82">
        <v>26487.93</v>
      </c>
      <c r="G31" s="1" t="s">
        <v>23</v>
      </c>
      <c r="H31" s="46">
        <v>0.15</v>
      </c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A32" s="28"/>
      <c r="B32" s="28"/>
      <c r="C32" s="28"/>
      <c r="D32" s="47" t="s">
        <v>24</v>
      </c>
      <c r="E32" s="45">
        <f>+H31*E31</f>
        <v>3.9731894999999997</v>
      </c>
      <c r="H32" s="46"/>
      <c r="I32" s="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D33" s="47" t="s">
        <v>25</v>
      </c>
      <c r="E33" s="48">
        <f>+E31-E32</f>
        <v>22.514740499999998</v>
      </c>
      <c r="I33" s="32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E34" s="43" t="s">
        <v>26</v>
      </c>
      <c r="F34" s="43" t="s">
        <v>27</v>
      </c>
      <c r="G34" s="43" t="s">
        <v>27</v>
      </c>
      <c r="H34" s="43" t="s">
        <v>27</v>
      </c>
      <c r="I34" s="32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4" t="s">
        <v>28</v>
      </c>
      <c r="E35" s="49">
        <f>+E33</f>
        <v>22.514740499999998</v>
      </c>
      <c r="F35" s="49">
        <v>0</v>
      </c>
      <c r="G35" s="49">
        <v>0</v>
      </c>
      <c r="H35" s="49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5.75" x14ac:dyDescent="0.3">
      <c r="D36" s="44" t="s">
        <v>29</v>
      </c>
      <c r="E36" s="49">
        <f>+E35*1.15</f>
        <v>25.891951574999997</v>
      </c>
      <c r="F36" s="49">
        <v>0</v>
      </c>
      <c r="G36" s="49">
        <v>0</v>
      </c>
      <c r="H36" s="49">
        <v>0</v>
      </c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6.5" thickBot="1" x14ac:dyDescent="0.35">
      <c r="A37" s="28"/>
      <c r="G37" s="44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5.75" x14ac:dyDescent="0.3">
      <c r="A38" s="28"/>
      <c r="B38" s="43"/>
      <c r="C38" s="32"/>
      <c r="E38" s="4" t="s">
        <v>30</v>
      </c>
      <c r="F38" s="5" t="s">
        <v>31</v>
      </c>
      <c r="G38" s="5"/>
      <c r="H38" s="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6.5" thickBot="1" x14ac:dyDescent="0.35">
      <c r="A39" s="21" t="s">
        <v>32</v>
      </c>
      <c r="C39" s="50">
        <v>4</v>
      </c>
      <c r="D39" s="51" t="s">
        <v>33</v>
      </c>
      <c r="E39" s="18"/>
      <c r="F39" s="19" t="s">
        <v>34</v>
      </c>
      <c r="G39" s="19"/>
      <c r="H39" s="20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21"/>
      <c r="C40" s="43"/>
      <c r="D40" s="1" t="s">
        <v>35</v>
      </c>
      <c r="E40" s="28"/>
      <c r="F40" s="28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21" t="s">
        <v>36</v>
      </c>
      <c r="B41" s="2"/>
      <c r="C41" s="52">
        <f>+B49/F17</f>
        <v>1250</v>
      </c>
      <c r="D41" s="25">
        <v>400</v>
      </c>
      <c r="F41" s="47" t="s">
        <v>37</v>
      </c>
      <c r="G41" s="24">
        <v>1</v>
      </c>
      <c r="H41" s="28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21" t="s">
        <v>38</v>
      </c>
      <c r="C42" s="36">
        <f>+C41+D41</f>
        <v>1650</v>
      </c>
      <c r="F42" s="47" t="s">
        <v>39</v>
      </c>
      <c r="G42" s="24">
        <v>2</v>
      </c>
      <c r="H42" s="28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21" t="s">
        <v>40</v>
      </c>
      <c r="C43" s="36">
        <f>+C42/C39</f>
        <v>412.5</v>
      </c>
      <c r="F43" s="47" t="s">
        <v>41</v>
      </c>
      <c r="G43" s="24"/>
      <c r="H43" s="28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21" t="s">
        <v>42</v>
      </c>
      <c r="C44" s="43">
        <f>+(C43*C39)*F17</f>
        <v>13200</v>
      </c>
      <c r="F44" s="44" t="s">
        <v>43</v>
      </c>
      <c r="G44" s="24">
        <f>+C41/1000</f>
        <v>1.25</v>
      </c>
      <c r="H44" s="28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21"/>
      <c r="C45" s="53"/>
      <c r="F45" s="47" t="s">
        <v>44</v>
      </c>
      <c r="G45" s="50">
        <f>+C42</f>
        <v>1650</v>
      </c>
      <c r="H45" s="28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21"/>
      <c r="C46" s="43"/>
      <c r="E46" s="47"/>
      <c r="F46" s="47"/>
      <c r="G46" s="32"/>
      <c r="I46" s="28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21" t="s">
        <v>45</v>
      </c>
      <c r="C47" s="26">
        <f>+C43*C39</f>
        <v>1650</v>
      </c>
      <c r="F47" s="47"/>
      <c r="G47" s="32"/>
      <c r="H47" s="28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28"/>
      <c r="B48" s="28"/>
      <c r="C48" s="28"/>
      <c r="D48" s="28"/>
      <c r="E48" s="28"/>
      <c r="H48" s="2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21" t="s">
        <v>46</v>
      </c>
      <c r="B49" s="43">
        <v>10000</v>
      </c>
      <c r="C49" s="43"/>
      <c r="D49" s="26" t="s">
        <v>47</v>
      </c>
      <c r="E49" s="26" t="s">
        <v>48</v>
      </c>
      <c r="F49" s="26" t="s">
        <v>49</v>
      </c>
      <c r="G49" s="26" t="s">
        <v>50</v>
      </c>
      <c r="H49" s="26" t="s">
        <v>51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4" t="s">
        <v>52</v>
      </c>
      <c r="B50" s="55"/>
      <c r="C50" s="28"/>
      <c r="D50" s="43">
        <v>2</v>
      </c>
      <c r="E50" s="43">
        <v>1</v>
      </c>
      <c r="F50" s="43" t="s">
        <v>53</v>
      </c>
      <c r="G50" s="32">
        <f>145+185</f>
        <v>330</v>
      </c>
      <c r="H50" s="32">
        <f>+(D50*E50)*G50</f>
        <v>660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5" t="s">
        <v>54</v>
      </c>
      <c r="B51" s="56">
        <f>+E35*C43</f>
        <v>9287.3304562499998</v>
      </c>
      <c r="C51" s="28"/>
      <c r="D51" s="43">
        <v>2</v>
      </c>
      <c r="E51" s="43">
        <v>1</v>
      </c>
      <c r="F51" s="43" t="s">
        <v>55</v>
      </c>
      <c r="G51" s="32">
        <v>200</v>
      </c>
      <c r="H51" s="32">
        <f>+(D51*E51)*G51</f>
        <v>400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5" t="s">
        <v>56</v>
      </c>
      <c r="B52" s="56">
        <f>+H62</f>
        <v>13720</v>
      </c>
      <c r="C52" s="28"/>
      <c r="D52" s="43">
        <v>0</v>
      </c>
      <c r="E52" s="43">
        <v>0</v>
      </c>
      <c r="F52" s="43" t="s">
        <v>57</v>
      </c>
      <c r="G52" s="32">
        <v>500</v>
      </c>
      <c r="H52" s="32">
        <f>+G52*E52*D52</f>
        <v>0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55"/>
      <c r="B53" s="56"/>
      <c r="C53" s="28"/>
      <c r="D53" s="43">
        <v>1</v>
      </c>
      <c r="E53" s="43">
        <v>1</v>
      </c>
      <c r="F53" s="43" t="s">
        <v>58</v>
      </c>
      <c r="G53" s="32">
        <v>800</v>
      </c>
      <c r="H53" s="32">
        <f t="shared" ref="H53:H60" si="0">+G53*E53</f>
        <v>800</v>
      </c>
      <c r="I53" s="32">
        <f>+(B74/100)*2</f>
        <v>784.74193382708324</v>
      </c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6.5" x14ac:dyDescent="0.3">
      <c r="A54" s="55" t="s">
        <v>59</v>
      </c>
      <c r="B54" s="56">
        <v>400</v>
      </c>
      <c r="C54" s="28"/>
      <c r="D54" s="43">
        <v>1</v>
      </c>
      <c r="E54" s="43">
        <v>1</v>
      </c>
      <c r="F54" s="43" t="s">
        <v>89</v>
      </c>
      <c r="G54" s="32">
        <v>145</v>
      </c>
      <c r="H54" s="32">
        <f t="shared" si="0"/>
        <v>145</v>
      </c>
      <c r="I54" s="57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8" t="s">
        <v>60</v>
      </c>
      <c r="B55" s="56">
        <f>350*4</f>
        <v>1400</v>
      </c>
      <c r="C55" s="28"/>
      <c r="D55" s="43">
        <v>1</v>
      </c>
      <c r="E55" s="43">
        <f>+E57</f>
        <v>3</v>
      </c>
      <c r="F55" s="43" t="s">
        <v>90</v>
      </c>
      <c r="G55" s="32">
        <v>145</v>
      </c>
      <c r="H55" s="32">
        <f t="shared" si="0"/>
        <v>435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8" t="s">
        <v>115</v>
      </c>
      <c r="B56" s="56">
        <f>+C91</f>
        <v>1857.7777777777778</v>
      </c>
      <c r="D56" s="43">
        <v>1</v>
      </c>
      <c r="E56" s="43">
        <v>1</v>
      </c>
      <c r="F56" s="43" t="s">
        <v>61</v>
      </c>
      <c r="G56" s="32">
        <f>+G50</f>
        <v>330</v>
      </c>
      <c r="H56" s="32">
        <f>+G56*E56</f>
        <v>330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8" t="s">
        <v>87</v>
      </c>
      <c r="B57" s="56">
        <v>400</v>
      </c>
      <c r="D57" s="43">
        <v>1</v>
      </c>
      <c r="E57" s="43">
        <v>3</v>
      </c>
      <c r="F57" s="43" t="s">
        <v>62</v>
      </c>
      <c r="G57" s="32">
        <v>2000</v>
      </c>
      <c r="H57" s="32">
        <f>+G57*E57</f>
        <v>6000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8" t="s">
        <v>88</v>
      </c>
      <c r="B58" s="56">
        <f>180*7</f>
        <v>1260</v>
      </c>
      <c r="D58" s="43">
        <v>1</v>
      </c>
      <c r="E58" s="43">
        <f>+(B49/1000)*1.1</f>
        <v>11</v>
      </c>
      <c r="F58" s="43" t="s">
        <v>63</v>
      </c>
      <c r="G58" s="32">
        <v>450</v>
      </c>
      <c r="H58" s="32">
        <f t="shared" si="0"/>
        <v>4950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54" t="s">
        <v>64</v>
      </c>
      <c r="B59" s="59">
        <f>SUM(B51:B58)</f>
        <v>28325.108234027775</v>
      </c>
      <c r="C59" s="28"/>
      <c r="D59" s="43">
        <v>0</v>
      </c>
      <c r="E59" s="43">
        <v>0</v>
      </c>
      <c r="F59" s="28" t="s">
        <v>65</v>
      </c>
      <c r="G59" s="32">
        <v>0</v>
      </c>
      <c r="H59" s="32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60"/>
      <c r="B60" s="61"/>
      <c r="C60" s="28"/>
      <c r="D60" s="43"/>
      <c r="E60" s="43"/>
      <c r="F60" s="28"/>
      <c r="G60" s="28"/>
      <c r="H60" s="32">
        <f t="shared" si="0"/>
        <v>0</v>
      </c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60"/>
      <c r="B61" s="34">
        <f>+B59/B49</f>
        <v>2.8325108234027776</v>
      </c>
      <c r="C61" s="21" t="s">
        <v>66</v>
      </c>
      <c r="D61" s="28"/>
      <c r="E61" s="28"/>
      <c r="F61" s="28"/>
      <c r="G61" s="28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A62" s="28"/>
      <c r="B62" s="28"/>
      <c r="D62" s="28"/>
      <c r="E62" s="28"/>
      <c r="F62" s="28"/>
      <c r="G62" s="62" t="s">
        <v>67</v>
      </c>
      <c r="H62" s="32">
        <f>SUM(H50:H61)</f>
        <v>13720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D63" s="28"/>
      <c r="E63" s="28"/>
      <c r="G63" s="2" t="s">
        <v>68</v>
      </c>
      <c r="H63" s="63">
        <v>1.5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21" t="s">
        <v>69</v>
      </c>
      <c r="B64" s="28"/>
      <c r="C64" s="28"/>
      <c r="E64" s="34"/>
      <c r="G64" s="1" t="s">
        <v>70</v>
      </c>
      <c r="H64" s="64">
        <v>1.75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28"/>
      <c r="B65" s="21" t="s">
        <v>71</v>
      </c>
      <c r="C65" s="26" t="s">
        <v>72</v>
      </c>
      <c r="D65" s="28"/>
      <c r="E65" s="28"/>
      <c r="F65" s="28"/>
      <c r="G65" s="1" t="s">
        <v>70</v>
      </c>
      <c r="H65" s="64">
        <v>2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4" t="s">
        <v>73</v>
      </c>
      <c r="B66" s="55"/>
      <c r="C66" s="28"/>
      <c r="D66" s="28"/>
      <c r="E66" s="28"/>
      <c r="F66" s="28"/>
      <c r="G66" s="2" t="s">
        <v>74</v>
      </c>
      <c r="H66" s="64">
        <v>2.5</v>
      </c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5" t="s">
        <v>54</v>
      </c>
      <c r="B67" s="56">
        <f>+E36*C43</f>
        <v>10680.430024687499</v>
      </c>
      <c r="C67" s="65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5" t="s">
        <v>56</v>
      </c>
      <c r="B68" s="56">
        <f>+H62*H63</f>
        <v>20580</v>
      </c>
      <c r="C68" s="65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5" t="str">
        <f>+A54</f>
        <v>Tabla de suaje</v>
      </c>
      <c r="B69" s="56">
        <f>+B54*H63</f>
        <v>600</v>
      </c>
      <c r="C69" s="65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5" t="str">
        <f>+A55</f>
        <v>Placas HS</v>
      </c>
      <c r="B70" s="56">
        <f>+B55*H63</f>
        <v>2100</v>
      </c>
      <c r="C70" s="65"/>
      <c r="F70" s="66" t="s">
        <v>75</v>
      </c>
      <c r="G70" s="34">
        <f>+B61</f>
        <v>2.8325108234027776</v>
      </c>
      <c r="H70" s="67">
        <f>+G70*B49</f>
        <v>28325.108234027775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5" t="str">
        <f>+A56</f>
        <v xml:space="preserve">Listón </v>
      </c>
      <c r="B71" s="56">
        <f>+B56*H63</f>
        <v>2786.666666666667</v>
      </c>
      <c r="C71" s="65"/>
      <c r="F71" s="66" t="s">
        <v>76</v>
      </c>
      <c r="G71" s="34">
        <f>+C74</f>
        <v>3.9237096691354165</v>
      </c>
      <c r="H71" s="67">
        <f>+G71*B49</f>
        <v>39237.096691354163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5" t="str">
        <f>+A57</f>
        <v>Empaquetado</v>
      </c>
      <c r="B72" s="56">
        <f>+B57*H63</f>
        <v>600</v>
      </c>
      <c r="C72" s="68"/>
      <c r="F72" s="69" t="s">
        <v>77</v>
      </c>
      <c r="G72" s="70">
        <f>+G71-G70</f>
        <v>1.0911988457326389</v>
      </c>
      <c r="H72" s="71">
        <f>+G72*B49</f>
        <v>10911.98845732639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5" t="str">
        <f>+A58</f>
        <v>Mensajeria</v>
      </c>
      <c r="B73" s="56">
        <f>+B58*H63</f>
        <v>1890</v>
      </c>
      <c r="C73" s="68"/>
      <c r="F73"/>
      <c r="G73" s="83" t="s">
        <v>116</v>
      </c>
      <c r="H73" s="84">
        <f>+(B74/100)*2.5</f>
        <v>980.92741728385408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A74" s="54" t="s">
        <v>64</v>
      </c>
      <c r="B74" s="59">
        <f>SUM(B66:B73)</f>
        <v>39237.096691354163</v>
      </c>
      <c r="C74" s="70">
        <f>+B74/B49</f>
        <v>3.9237096691354165</v>
      </c>
      <c r="D74" s="2" t="s">
        <v>78</v>
      </c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C75" s="72"/>
      <c r="D75" s="2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C76" s="72"/>
      <c r="D76" s="2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C77" s="72"/>
      <c r="D77" s="2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5.75" x14ac:dyDescent="0.3">
      <c r="A78" s="2" t="s">
        <v>91</v>
      </c>
      <c r="G78"/>
    </row>
    <row r="79" spans="1:22" ht="15.75" x14ac:dyDescent="0.3">
      <c r="B79" s="62" t="s">
        <v>92</v>
      </c>
      <c r="C79" s="85" t="s">
        <v>93</v>
      </c>
      <c r="D79" s="86"/>
      <c r="G79"/>
    </row>
    <row r="80" spans="1:22" ht="15.75" x14ac:dyDescent="0.3">
      <c r="B80" s="44" t="s">
        <v>94</v>
      </c>
      <c r="C80" s="73" t="s">
        <v>112</v>
      </c>
      <c r="D80" s="74"/>
      <c r="F80" s="2" t="s">
        <v>95</v>
      </c>
      <c r="G80"/>
    </row>
    <row r="81" spans="2:7" x14ac:dyDescent="0.3">
      <c r="B81" s="44" t="s">
        <v>13</v>
      </c>
      <c r="C81" s="75" t="s">
        <v>109</v>
      </c>
      <c r="D81" s="74"/>
      <c r="F81" s="1" t="s">
        <v>114</v>
      </c>
    </row>
    <row r="82" spans="2:7" x14ac:dyDescent="0.3">
      <c r="B82" s="44" t="s">
        <v>96</v>
      </c>
      <c r="C82" s="75">
        <v>40</v>
      </c>
      <c r="D82" s="74" t="s">
        <v>97</v>
      </c>
    </row>
    <row r="83" spans="2:7" ht="15.75" x14ac:dyDescent="0.3">
      <c r="B83" s="44" t="s">
        <v>98</v>
      </c>
      <c r="C83" s="75">
        <f>90*100</f>
        <v>9000</v>
      </c>
      <c r="D83" s="74" t="s">
        <v>113</v>
      </c>
      <c r="G83"/>
    </row>
    <row r="84" spans="2:7" ht="15.75" x14ac:dyDescent="0.3">
      <c r="B84" s="44" t="s">
        <v>99</v>
      </c>
      <c r="C84" s="75">
        <f>+D84/C83</f>
        <v>48.888888888888893</v>
      </c>
      <c r="D84" s="76">
        <f>+(((B49)*C82)*1.1)</f>
        <v>440000.00000000006</v>
      </c>
      <c r="G84"/>
    </row>
    <row r="85" spans="2:7" ht="15.75" x14ac:dyDescent="0.3">
      <c r="B85" s="44" t="s">
        <v>100</v>
      </c>
      <c r="C85" s="77"/>
      <c r="D85" s="74"/>
      <c r="G85"/>
    </row>
    <row r="86" spans="2:7" ht="15.75" x14ac:dyDescent="0.3">
      <c r="B86" s="44" t="s">
        <v>101</v>
      </c>
      <c r="C86" s="77">
        <v>38</v>
      </c>
      <c r="D86" s="78" t="s">
        <v>102</v>
      </c>
      <c r="E86" s="79"/>
      <c r="G86"/>
    </row>
    <row r="87" spans="2:7" ht="15.75" x14ac:dyDescent="0.3">
      <c r="B87" s="44" t="s">
        <v>103</v>
      </c>
      <c r="C87" s="77">
        <f>+C86*C84</f>
        <v>1857.7777777777778</v>
      </c>
      <c r="D87" s="74"/>
      <c r="G87"/>
    </row>
    <row r="88" spans="2:7" ht="15.75" x14ac:dyDescent="0.3">
      <c r="B88" s="44" t="s">
        <v>90</v>
      </c>
      <c r="C88" s="77">
        <v>0</v>
      </c>
      <c r="D88" s="74"/>
      <c r="G88"/>
    </row>
    <row r="89" spans="2:7" ht="15.75" x14ac:dyDescent="0.3">
      <c r="B89" s="44" t="s">
        <v>104</v>
      </c>
      <c r="C89" s="77">
        <v>0</v>
      </c>
      <c r="D89" s="74"/>
      <c r="G89"/>
    </row>
    <row r="90" spans="2:7" ht="15.75" x14ac:dyDescent="0.3">
      <c r="B90" s="1" t="s">
        <v>105</v>
      </c>
      <c r="C90" s="77">
        <v>0</v>
      </c>
      <c r="D90" s="74"/>
      <c r="G90"/>
    </row>
    <row r="91" spans="2:7" ht="15.75" x14ac:dyDescent="0.3">
      <c r="B91" s="44" t="s">
        <v>106</v>
      </c>
      <c r="C91" s="80">
        <f>+C87</f>
        <v>1857.7777777777778</v>
      </c>
      <c r="D91" s="81">
        <f>+C87/B49</f>
        <v>0.18577777777777779</v>
      </c>
      <c r="E91" s="1" t="s">
        <v>107</v>
      </c>
      <c r="G91"/>
    </row>
    <row r="92" spans="2:7" x14ac:dyDescent="0.3">
      <c r="B92" s="44" t="s">
        <v>108</v>
      </c>
      <c r="C92" s="80">
        <f>+C91*H63</f>
        <v>2786.666666666667</v>
      </c>
      <c r="D92" s="81">
        <f>+C92/B49</f>
        <v>0.27866666666666667</v>
      </c>
      <c r="E92" s="1" t="s">
        <v>107</v>
      </c>
      <c r="G92" s="8"/>
    </row>
  </sheetData>
  <mergeCells count="1">
    <mergeCell ref="C79:D79"/>
  </mergeCells>
  <pageMargins left="0.70866141732283472" right="0.70866141732283472" top="0.74803149606299213" bottom="0.74803149606299213" header="0.31496062992125984" footer="0.31496062992125984"/>
  <pageSetup scale="48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Tarjeta offset 10,000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2017-11-24T19:05:58Z</cp:lastPrinted>
  <dcterms:created xsi:type="dcterms:W3CDTF">2017-11-16T18:43:59Z</dcterms:created>
  <dcterms:modified xsi:type="dcterms:W3CDTF">2017-11-24T19:06:42Z</dcterms:modified>
</cp:coreProperties>
</file>