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V:\Atrium\rurallegal\doc\"/>
    </mc:Choice>
  </mc:AlternateContent>
  <xr:revisionPtr revIDLastSave="0" documentId="13_ncr:1_{3B17232A-317B-4F5D-B1F2-22DBB37F0BE9}" xr6:coauthVersionLast="47" xr6:coauthVersionMax="47" xr10:uidLastSave="{00000000-0000-0000-0000-000000000000}"/>
  <bookViews>
    <workbookView xWindow="-108" yWindow="-108" windowWidth="23256" windowHeight="13176" tabRatio="782" firstSheet="1" activeTab="1" xr2:uid="{C6048805-B876-472F-813A-7447540CBDCB}"/>
  </bookViews>
  <sheets>
    <sheet name="Dicas de Uso" sheetId="10" r:id="rId1"/>
    <sheet name="Leia Com Atenção" sheetId="11" r:id="rId2"/>
    <sheet name="Identificação" sheetId="9" r:id="rId3"/>
    <sheet name="Silvicultura" sheetId="1" r:id="rId4"/>
    <sheet name="Receitas" sheetId="4" r:id="rId5"/>
    <sheet name="ResumoSilvicultura" sheetId="2" r:id="rId6"/>
    <sheet name="FluxoCaixaFaixa" sheetId="5" r:id="rId7"/>
    <sheet name="FluxoCaixaModelo" sheetId="6" r:id="rId8"/>
    <sheet name="Gráficos" sheetId="8" r:id="rId9"/>
    <sheet name="Distribuição" sheetId="14" r:id="rId10"/>
    <sheet name="Parametros" sheetId="3" r:id="rId11"/>
    <sheet name="ExTabDinamica" sheetId="13" r:id="rId12"/>
  </sheets>
  <definedNames>
    <definedName name="descFitofisionomia">Identificação!$E$21</definedName>
    <definedName name="descProjeto">Identificação!$D$17</definedName>
    <definedName name="desFinalidade">Identificação!$D$18</definedName>
    <definedName name="nomeMecanizacao">Identificação!$D$25</definedName>
    <definedName name="nomeMunicipio">Identificação!$E$20</definedName>
    <definedName name="nomeRegiaoAdm">Identificação!$E$23</definedName>
    <definedName name="nomeRegiaoEco">Identificação!$E$22</definedName>
    <definedName name="nomeTopografia">Identificação!$D$24</definedName>
    <definedName name="TxDsc">Parametros!$H$2</definedName>
    <definedName name="TxPoup">FluxoCaixaModelo!$M$8</definedName>
    <definedName name="username">Identificação!$D$16</definedName>
  </definedNames>
  <calcPr calcId="191029"/>
  <pivotCaches>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5" l="1"/>
  <c r="E2" i="5"/>
  <c r="T2" i="1"/>
  <c r="K6" i="6"/>
  <c r="L6" i="6"/>
  <c r="K2" i="2"/>
  <c r="D2" i="5"/>
  <c r="M2" i="2"/>
  <c r="N2" i="4"/>
  <c r="O2" i="4" s="1"/>
  <c r="L2" i="2"/>
  <c r="B14" i="6" l="1"/>
  <c r="E14" i="6" s="1"/>
  <c r="B25" i="6"/>
  <c r="E25" i="6" s="1"/>
  <c r="B13" i="6"/>
  <c r="B27" i="6"/>
  <c r="E27" i="6" s="1"/>
  <c r="B26" i="6"/>
  <c r="E26" i="6" s="1"/>
  <c r="B24" i="6"/>
  <c r="E24" i="6" s="1"/>
  <c r="B12" i="6"/>
  <c r="B11" i="6"/>
  <c r="E11" i="6" s="1"/>
  <c r="B22" i="6"/>
  <c r="E22" i="6" s="1"/>
  <c r="B10" i="6"/>
  <c r="B15" i="6"/>
  <c r="E15" i="6" s="1"/>
  <c r="B21" i="6"/>
  <c r="E21" i="6" s="1"/>
  <c r="B23" i="6"/>
  <c r="E23" i="6" s="1"/>
  <c r="B9" i="6"/>
  <c r="B32" i="6"/>
  <c r="E32" i="6" s="1"/>
  <c r="B20" i="6"/>
  <c r="E20" i="6" s="1"/>
  <c r="B8" i="6"/>
  <c r="E8" i="6" s="1"/>
  <c r="B31" i="6"/>
  <c r="E31" i="6" s="1"/>
  <c r="B19" i="6"/>
  <c r="B7" i="6"/>
  <c r="B30" i="6"/>
  <c r="E30" i="6" s="1"/>
  <c r="B18" i="6"/>
  <c r="E18" i="6" s="1"/>
  <c r="B6" i="6"/>
  <c r="E6" i="6" s="1"/>
  <c r="B29" i="6"/>
  <c r="E29" i="6" s="1"/>
  <c r="B17" i="6"/>
  <c r="E17" i="6" s="1"/>
  <c r="B5" i="6"/>
  <c r="E5" i="6" s="1"/>
  <c r="B28" i="6"/>
  <c r="E28" i="6" s="1"/>
  <c r="B16" i="6"/>
  <c r="E16" i="6" s="1"/>
  <c r="B4" i="6"/>
  <c r="E4" i="6" s="1"/>
  <c r="C30" i="6"/>
  <c r="F30" i="6" s="1"/>
  <c r="C27" i="6"/>
  <c r="F27" i="6" s="1"/>
  <c r="C24" i="6"/>
  <c r="F24" i="6" s="1"/>
  <c r="C21" i="6"/>
  <c r="F21" i="6" s="1"/>
  <c r="C18" i="6"/>
  <c r="F18" i="6" s="1"/>
  <c r="C15" i="6"/>
  <c r="F15" i="6" s="1"/>
  <c r="C12" i="6"/>
  <c r="F12" i="6" s="1"/>
  <c r="C9" i="6"/>
  <c r="F9" i="6" s="1"/>
  <c r="C6" i="6"/>
  <c r="F6" i="6" s="1"/>
  <c r="C32" i="6"/>
  <c r="F32" i="6" s="1"/>
  <c r="C29" i="6"/>
  <c r="F29" i="6" s="1"/>
  <c r="C26" i="6"/>
  <c r="F26" i="6" s="1"/>
  <c r="C23" i="6"/>
  <c r="F23" i="6" s="1"/>
  <c r="C20" i="6"/>
  <c r="F20" i="6" s="1"/>
  <c r="C17" i="6"/>
  <c r="F17" i="6" s="1"/>
  <c r="C14" i="6"/>
  <c r="F14" i="6" s="1"/>
  <c r="C11" i="6"/>
  <c r="F11" i="6" s="1"/>
  <c r="C8" i="6"/>
  <c r="F8" i="6" s="1"/>
  <c r="C5" i="6"/>
  <c r="F5" i="6" s="1"/>
  <c r="C31" i="6"/>
  <c r="F31" i="6" s="1"/>
  <c r="C28" i="6"/>
  <c r="F28" i="6" s="1"/>
  <c r="C25" i="6"/>
  <c r="F25" i="6" s="1"/>
  <c r="C22" i="6"/>
  <c r="F22" i="6" s="1"/>
  <c r="C19" i="6"/>
  <c r="F19" i="6" s="1"/>
  <c r="C16" i="6"/>
  <c r="F16" i="6" s="1"/>
  <c r="C13" i="6"/>
  <c r="F13" i="6" s="1"/>
  <c r="C10" i="6"/>
  <c r="F10" i="6" s="1"/>
  <c r="C7" i="6"/>
  <c r="F7" i="6" s="1"/>
  <c r="C4" i="6"/>
  <c r="F4" i="6" s="1"/>
  <c r="E19" i="6"/>
  <c r="E7" i="6"/>
  <c r="U2" i="1"/>
  <c r="O2" i="2" s="1"/>
  <c r="N2" i="2"/>
  <c r="G24" i="6" l="1"/>
  <c r="G32" i="6"/>
  <c r="G19" i="6"/>
  <c r="G31" i="6"/>
  <c r="G15" i="6"/>
  <c r="G18" i="6"/>
  <c r="D10" i="6"/>
  <c r="G30" i="6"/>
  <c r="G22" i="6"/>
  <c r="G11" i="6"/>
  <c r="G27" i="6"/>
  <c r="G20" i="6"/>
  <c r="G5" i="6"/>
  <c r="G23" i="6"/>
  <c r="G21" i="6"/>
  <c r="G8" i="6"/>
  <c r="D12" i="6"/>
  <c r="G14" i="6"/>
  <c r="G17" i="6"/>
  <c r="D13" i="6"/>
  <c r="D28" i="6"/>
  <c r="D18" i="6"/>
  <c r="D30" i="6"/>
  <c r="D22" i="6"/>
  <c r="D24" i="6"/>
  <c r="D25" i="6"/>
  <c r="D9" i="6"/>
  <c r="G4" i="6"/>
  <c r="E12" i="6"/>
  <c r="G12" i="6" s="1"/>
  <c r="G7" i="6"/>
  <c r="D5" i="6"/>
  <c r="G26" i="6"/>
  <c r="D7" i="6"/>
  <c r="D23" i="6"/>
  <c r="D17" i="6"/>
  <c r="D19" i="6"/>
  <c r="D8" i="6"/>
  <c r="E10" i="6"/>
  <c r="G10" i="6" s="1"/>
  <c r="E13" i="6"/>
  <c r="G13" i="6" s="1"/>
  <c r="G29" i="6"/>
  <c r="G16" i="6"/>
  <c r="D4" i="6"/>
  <c r="D29" i="6"/>
  <c r="D11" i="6"/>
  <c r="D26" i="6"/>
  <c r="D14" i="6"/>
  <c r="G6" i="6"/>
  <c r="D31" i="6"/>
  <c r="D20" i="6"/>
  <c r="D21" i="6"/>
  <c r="E9" i="6"/>
  <c r="G9" i="6" s="1"/>
  <c r="D16" i="6"/>
  <c r="G25" i="6"/>
  <c r="G28" i="6"/>
  <c r="D6" i="6"/>
  <c r="D32" i="6"/>
  <c r="D15" i="6"/>
  <c r="D27" i="6"/>
  <c r="B3" i="6"/>
  <c r="G2" i="5" l="1"/>
  <c r="E3" i="6"/>
  <c r="B1" i="6" l="1"/>
  <c r="C3" i="6"/>
  <c r="D3" i="6" s="1"/>
  <c r="H3" i="6" s="1"/>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E1" i="6"/>
  <c r="M5" i="6" l="1"/>
  <c r="M4" i="6"/>
  <c r="G3" i="5"/>
  <c r="F3" i="6"/>
  <c r="G3" i="6" s="1"/>
  <c r="C1" i="6"/>
  <c r="I3" i="6" l="1"/>
  <c r="I4" i="6" s="1"/>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M6" i="6"/>
  <c r="H1" i="6"/>
  <c r="F1" i="6"/>
  <c r="M3" i="6"/>
  <c r="G1" i="6"/>
  <c r="D1" i="6"/>
  <c r="I1" i="6" l="1"/>
</calcChain>
</file>

<file path=xl/sharedStrings.xml><?xml version="1.0" encoding="utf-8"?>
<sst xmlns="http://schemas.openxmlformats.org/spreadsheetml/2006/main" count="1449" uniqueCount="323">
  <si>
    <t>Verde</t>
  </si>
  <si>
    <t>Floresta Ombrófila Densa</t>
  </si>
  <si>
    <t>Sudeste</t>
  </si>
  <si>
    <t>Campinas</t>
  </si>
  <si>
    <t>Manual</t>
  </si>
  <si>
    <t>Araucária_embrapa</t>
  </si>
  <si>
    <t>semente</t>
  </si>
  <si>
    <t>Recomposição</t>
  </si>
  <si>
    <t>Adubação manual (base 1: 0 - 20 dias)</t>
  </si>
  <si>
    <t>H/H</t>
  </si>
  <si>
    <t>Adubação manual (base 2: 60 - 90 dias)</t>
  </si>
  <si>
    <t>Irrigação</t>
  </si>
  <si>
    <t>Plantio manual</t>
  </si>
  <si>
    <t>Replantio</t>
  </si>
  <si>
    <t>Transporte e distribuição de mudas</t>
  </si>
  <si>
    <t>Adubação manual (cobertura: 12 meses)</t>
  </si>
  <si>
    <t>Capina manual (coroamento)</t>
  </si>
  <si>
    <t>Controle de formiga (isca granulada)</t>
  </si>
  <si>
    <t>Monitoramento de formiga</t>
  </si>
  <si>
    <t>Roçada semi-mecanizada</t>
  </si>
  <si>
    <t>Adubação manual (cobertura: 24 meses)</t>
  </si>
  <si>
    <t>Monitoramento ambiental</t>
  </si>
  <si>
    <t>Balizamento e marcação de covas</t>
  </si>
  <si>
    <t>Calagem (área total)</t>
  </si>
  <si>
    <t>Coveamento semi-mecanizado</t>
  </si>
  <si>
    <t>Limpeza da área semi-mecanizada</t>
  </si>
  <si>
    <t>Marrom</t>
  </si>
  <si>
    <t>idCombinacao</t>
  </si>
  <si>
    <t>Faixa</t>
  </si>
  <si>
    <t>FitoFisionomia</t>
  </si>
  <si>
    <t>RegiaoEco</t>
  </si>
  <si>
    <t>RegiaoAdm</t>
  </si>
  <si>
    <t>Topografia</t>
  </si>
  <si>
    <t>Mecanizacao</t>
  </si>
  <si>
    <t>Especie</t>
  </si>
  <si>
    <t>areaOcupacao</t>
  </si>
  <si>
    <t>numArvores</t>
  </si>
  <si>
    <t>Produto</t>
  </si>
  <si>
    <t>Classe</t>
  </si>
  <si>
    <t>Etapa</t>
  </si>
  <si>
    <t>Ano</t>
  </si>
  <si>
    <t>Operacao</t>
  </si>
  <si>
    <t>Recurso</t>
  </si>
  <si>
    <t>qtdRecurso</t>
  </si>
  <si>
    <t>siglaUnidade</t>
  </si>
  <si>
    <t>Preco</t>
  </si>
  <si>
    <t>qtdRecEspFaixa</t>
  </si>
  <si>
    <t>ValorEspFaixa</t>
  </si>
  <si>
    <t>Unidade</t>
  </si>
  <si>
    <t>Idade</t>
  </si>
  <si>
    <t>ProdPlanta</t>
  </si>
  <si>
    <t>ProdFaixa</t>
  </si>
  <si>
    <t>ano</t>
  </si>
  <si>
    <t>VTReceitas</t>
  </si>
  <si>
    <t>VTCustos</t>
  </si>
  <si>
    <t>VTLiquido</t>
  </si>
  <si>
    <t>VPReceitas</t>
  </si>
  <si>
    <t>VPCustos</t>
  </si>
  <si>
    <t>VPLiquido</t>
  </si>
  <si>
    <t>QtdFaixas</t>
  </si>
  <si>
    <t>Multiplicador</t>
  </si>
  <si>
    <t>TxDsc</t>
  </si>
  <si>
    <t>TIR</t>
  </si>
  <si>
    <t>PayBack</t>
  </si>
  <si>
    <t>Investimento</t>
  </si>
  <si>
    <t>anos</t>
  </si>
  <si>
    <t>R$</t>
  </si>
  <si>
    <t>Investimento Financeiro</t>
  </si>
  <si>
    <t>VAcumulado</t>
  </si>
  <si>
    <t>Poupança</t>
  </si>
  <si>
    <t>Totais</t>
  </si>
  <si>
    <t>Silvana Ribeiro Nobre</t>
  </si>
  <si>
    <t>Opção Topografia:</t>
  </si>
  <si>
    <t>Autor do Projeto:</t>
  </si>
  <si>
    <t>Nome do Projeto:</t>
  </si>
  <si>
    <t>Localização:</t>
  </si>
  <si>
    <t xml:space="preserve">   - Município:</t>
  </si>
  <si>
    <t xml:space="preserve">   - Fitofisionomia:</t>
  </si>
  <si>
    <t xml:space="preserve">   - Região Ecológica:</t>
  </si>
  <si>
    <t xml:space="preserve">   - Região Administrativa:</t>
  </si>
  <si>
    <t>Opção Mecanização:</t>
  </si>
  <si>
    <t>Dicas de uso</t>
  </si>
  <si>
    <r>
      <t xml:space="preserve">2 - A aba </t>
    </r>
    <r>
      <rPr>
        <b/>
        <sz val="11"/>
        <color theme="1"/>
        <rFont val="Calibri"/>
        <family val="2"/>
        <scheme val="minor"/>
      </rPr>
      <t>Premissas</t>
    </r>
    <r>
      <rPr>
        <sz val="11"/>
        <color theme="1"/>
        <rFont val="Calibri"/>
        <family val="2"/>
        <scheme val="minor"/>
      </rPr>
      <t xml:space="preserve"> contém as premissas dos cálculos e recomendações.</t>
    </r>
  </si>
  <si>
    <t>Column Labels</t>
  </si>
  <si>
    <t>Grand Total</t>
  </si>
  <si>
    <t>Row Labels</t>
  </si>
  <si>
    <t>Sum of ValorEspFaixa</t>
  </si>
  <si>
    <t xml:space="preserve">Compilar, organizar e processar as melhores informações técnicas e científicas disponíveis, visando apresentar alternativas mais rentáveis de florestas multifuncionais para produtores rurais considerando suas preferências e a localização da sua propriedade. </t>
  </si>
  <si>
    <t>O aplicativo visa trazer recomendações referentes à:</t>
  </si>
  <si>
    <t>As classes foram definidas conforme especificação abaixo:</t>
  </si>
  <si>
    <t xml:space="preserve">O usuário deverá informar em qual classe seu projeto será realizado. </t>
  </si>
  <si>
    <t xml:space="preserve">*Não foram feitas recomendações para áreas com declividade acima de 45%. Sugere-se uma avaliação específica da propriedade para estes casos. </t>
  </si>
  <si>
    <t>Item</t>
  </si>
  <si>
    <t>Data da tomada</t>
  </si>
  <si>
    <t>Fontes</t>
  </si>
  <si>
    <t>Rendimento de atividade (H/H)</t>
  </si>
  <si>
    <t>Rendimento de máquinas (H/M)</t>
  </si>
  <si>
    <t>(Trator Pneus 4x4 75cv-125cv)</t>
  </si>
  <si>
    <t>Preço de insumos</t>
  </si>
  <si>
    <t>Preço de equipamentos e ferramentas</t>
  </si>
  <si>
    <t>Teste-AP1</t>
  </si>
  <si>
    <t>Terreno Plano</t>
  </si>
  <si>
    <t>Cabreuva</t>
  </si>
  <si>
    <t>Castanhas; sementes</t>
  </si>
  <si>
    <t>Colheita</t>
  </si>
  <si>
    <t>Coleta</t>
  </si>
  <si>
    <t>Balde/Caixa</t>
  </si>
  <si>
    <t>descIntervencao</t>
  </si>
  <si>
    <t>Recomendação para Plantio de Florestas Multifuncionais</t>
  </si>
  <si>
    <t>1.      OBJETIVO DO APLICATIVO REFLORESTA-SP</t>
  </si>
  <si>
    <r>
      <t>2.</t>
    </r>
    <r>
      <rPr>
        <b/>
        <sz val="12"/>
        <color theme="1"/>
        <rFont val="Times New Roman"/>
        <family val="1"/>
      </rPr>
      <t xml:space="preserve">      </t>
    </r>
    <r>
      <rPr>
        <b/>
        <sz val="12"/>
        <color theme="1"/>
        <rFont val="Calibri"/>
        <family val="2"/>
        <scheme val="minor"/>
      </rPr>
      <t>PREMISSAS</t>
    </r>
  </si>
  <si>
    <r>
      <t>3.</t>
    </r>
    <r>
      <rPr>
        <b/>
        <sz val="12"/>
        <color theme="1"/>
        <rFont val="Times New Roman"/>
        <family val="1"/>
      </rPr>
      <t xml:space="preserve">      </t>
    </r>
    <r>
      <rPr>
        <b/>
        <sz val="12"/>
        <color theme="1"/>
        <rFont val="Calibri"/>
        <family val="2"/>
        <scheme val="minor"/>
      </rPr>
      <t>RESSALVAS</t>
    </r>
  </si>
  <si>
    <t>Esta pasta de trabalho contém um projeto elaborado pelo APP do Programa Refloresta-SP para as seguintes condições e preferências informadas pelo autor do projeto:</t>
  </si>
  <si>
    <t>o</t>
  </si>
  <si>
    <t>-</t>
  </si>
  <si>
    <t>Espécies que devem ficar na bordadura</t>
  </si>
  <si>
    <t>Ʌ</t>
  </si>
  <si>
    <t>Espécies que produzem madeira</t>
  </si>
  <si>
    <t>Υ</t>
  </si>
  <si>
    <t>Espécies que produzem produtos não madeireiros</t>
  </si>
  <si>
    <t>Faixa Verde</t>
  </si>
  <si>
    <t>Faixa Marrom</t>
  </si>
  <si>
    <t>D</t>
  </si>
  <si>
    <t>Finalidade:</t>
  </si>
  <si>
    <t>AUA - Área de Uso Alternativo</t>
  </si>
  <si>
    <t>Grupo</t>
  </si>
  <si>
    <t>NrArvores</t>
  </si>
  <si>
    <t>Espécies Diversidade</t>
  </si>
  <si>
    <t>Madeireira</t>
  </si>
  <si>
    <r>
      <t xml:space="preserve">1 - A aba de </t>
    </r>
    <r>
      <rPr>
        <b/>
        <sz val="11"/>
        <color theme="1"/>
        <rFont val="Calibri"/>
        <family val="2"/>
        <scheme val="minor"/>
      </rPr>
      <t>Identificação</t>
    </r>
    <r>
      <rPr>
        <sz val="11"/>
        <color theme="1"/>
        <rFont val="Calibri"/>
        <family val="2"/>
        <scheme val="minor"/>
      </rPr>
      <t xml:space="preserve"> contém os dados básicos do seu projeto com as suas escolhas.</t>
    </r>
  </si>
  <si>
    <r>
      <t xml:space="preserve">3 - A aba </t>
    </r>
    <r>
      <rPr>
        <b/>
        <sz val="11"/>
        <color theme="1"/>
        <rFont val="Calibri"/>
        <family val="2"/>
        <scheme val="minor"/>
      </rPr>
      <t>Silvicultura</t>
    </r>
    <r>
      <rPr>
        <sz val="11"/>
        <color theme="1"/>
        <rFont val="Calibri"/>
        <family val="2"/>
        <scheme val="minor"/>
      </rPr>
      <t xml:space="preserve"> contém todas as operações silviculturais recomendadas com todos os recursos que você vai precisar para realizar cada operação do seu projeto.</t>
    </r>
  </si>
  <si>
    <r>
      <t xml:space="preserve">4 - A aba </t>
    </r>
    <r>
      <rPr>
        <b/>
        <sz val="11"/>
        <color theme="1"/>
        <rFont val="Calibri"/>
        <family val="2"/>
        <scheme val="minor"/>
      </rPr>
      <t>Receitas</t>
    </r>
    <r>
      <rPr>
        <sz val="11"/>
        <color theme="1"/>
        <rFont val="Calibri"/>
        <family val="2"/>
        <scheme val="minor"/>
      </rPr>
      <t xml:space="preserve"> contém todas as receitas esperadas provenientes dos produtos que devem ser produzidos por cada uma das espécies que compõe as combinações que você escolheu ano a ano.</t>
    </r>
  </si>
  <si>
    <r>
      <t xml:space="preserve">8 - Na aba </t>
    </r>
    <r>
      <rPr>
        <b/>
        <sz val="11"/>
        <rFont val="Calibri"/>
        <family val="2"/>
        <scheme val="minor"/>
      </rPr>
      <t xml:space="preserve">Receitas, </t>
    </r>
    <r>
      <rPr>
        <sz val="11"/>
        <rFont val="Calibri"/>
        <family val="2"/>
        <scheme val="minor"/>
      </rPr>
      <t>as colunas N e O contém fórmulas com os seguintes cálculos respectivamente: (N) a produção por produto, por espécie, por faixa que é a multiplicação da produção por planta pelo número de árvores da espécie na faixa. (O) o valor dessa produção da coluna N, que é a multiplicação da coluna N pelo preço do produto.</t>
    </r>
  </si>
  <si>
    <r>
      <t xml:space="preserve">9 - A aba </t>
    </r>
    <r>
      <rPr>
        <b/>
        <sz val="11"/>
        <rFont val="Calibri"/>
        <family val="2"/>
        <scheme val="minor"/>
      </rPr>
      <t>ResumoSilvicultura</t>
    </r>
    <r>
      <rPr>
        <sz val="11"/>
        <rFont val="Calibri"/>
        <family val="2"/>
        <scheme val="minor"/>
      </rPr>
      <t xml:space="preserve"> se baseia no conteúdo da aba Silvicultura. Mas os dados estão somados por ano, operação e recurso. Independente da espécie que você vai plantar, você pode saber as operações a serem realizadas e os recursos a serem utilizados. Ela está totalmente protegida.</t>
    </r>
  </si>
  <si>
    <r>
      <t xml:space="preserve">10 - A aba </t>
    </r>
    <r>
      <rPr>
        <b/>
        <sz val="11"/>
        <rFont val="Calibri"/>
        <family val="2"/>
        <scheme val="minor"/>
      </rPr>
      <t>FluxoCaixaFaixa</t>
    </r>
    <r>
      <rPr>
        <sz val="11"/>
        <rFont val="Calibri"/>
        <family val="2"/>
        <scheme val="minor"/>
      </rPr>
      <t xml:space="preserve"> se baseia no conteúdo da aba Silvicultura e Receitas. Mas aqui os dados estão somados por tipo de faixa e ano. Os valores de cada faixa estão multiplicados por quantas faixas de cada tipo tem no seu modelo. Por exemplo, se você escolheu um modelo que tem duas faixas marrons e duas verdes, os valores estão multiplicados por 2. O campo Multiplicador traz essa quantidade, quantas faixas daquele tipo tem no modelo que vc escolheu. Esta aba também é totalmetne protegida.</t>
    </r>
  </si>
  <si>
    <r>
      <t xml:space="preserve">11 - A aba </t>
    </r>
    <r>
      <rPr>
        <b/>
        <sz val="11"/>
        <rFont val="Calibri"/>
        <family val="2"/>
        <scheme val="minor"/>
      </rPr>
      <t>FluxoCaixaModelo</t>
    </r>
    <r>
      <rPr>
        <sz val="11"/>
        <rFont val="Calibri"/>
        <family val="2"/>
        <scheme val="minor"/>
      </rPr>
      <t xml:space="preserve"> se baseia no conteúdo da </t>
    </r>
    <r>
      <rPr>
        <b/>
        <sz val="11"/>
        <rFont val="Calibri"/>
        <family val="2"/>
        <scheme val="minor"/>
      </rPr>
      <t>FluxoCaixaFaixa</t>
    </r>
    <r>
      <rPr>
        <sz val="11"/>
        <rFont val="Calibri"/>
        <family val="2"/>
        <scheme val="minor"/>
      </rPr>
      <t>. Mas aqui os dados estão somados por ano. Calculamos aqui o Valor total (valores reais) e os valores descontados usando a Taxa de desconto que está na aba Parametros. Você pode alterar essa taxa de desconto e Fluxo de caixa será automaticamente recalculado, inclusive o gráfico da aba</t>
    </r>
    <r>
      <rPr>
        <b/>
        <sz val="11"/>
        <rFont val="Calibri"/>
        <family val="2"/>
        <scheme val="minor"/>
      </rPr>
      <t xml:space="preserve"> Gráficos</t>
    </r>
    <r>
      <rPr>
        <sz val="11"/>
        <rFont val="Calibri"/>
        <family val="2"/>
        <scheme val="minor"/>
      </rPr>
      <t>. Esta aba também é totalmente protegida.</t>
    </r>
  </si>
  <si>
    <r>
      <t xml:space="preserve">5 - Na aba </t>
    </r>
    <r>
      <rPr>
        <b/>
        <sz val="11"/>
        <rFont val="Calibri"/>
        <family val="2"/>
        <scheme val="minor"/>
      </rPr>
      <t>Silvicultura</t>
    </r>
    <r>
      <rPr>
        <sz val="11"/>
        <rFont val="Calibri"/>
        <family val="2"/>
        <scheme val="minor"/>
      </rPr>
      <t xml:space="preserve"> você pode alterar as colunas Q (Quantidade de Recursos) e S (Preços dos Recursos). As demais estão protegidas. Você pode também incluir linhas de novas espécies, novas operações e novos recursos.
A coluna Q se refere à quantidade por hectare de recursos (descritos na coluna P) necessária para realizar a operação da coluna O. Os preços estão na unidade mostrada na coluna R. </t>
    </r>
  </si>
  <si>
    <r>
      <t xml:space="preserve">6 - Na aba </t>
    </r>
    <r>
      <rPr>
        <b/>
        <sz val="11"/>
        <rFont val="Calibri"/>
        <family val="2"/>
        <scheme val="minor"/>
      </rPr>
      <t>Silvicultura</t>
    </r>
    <r>
      <rPr>
        <sz val="11"/>
        <rFont val="Calibri"/>
        <family val="2"/>
        <scheme val="minor"/>
      </rPr>
      <t xml:space="preserve"> as colunas T e U contém fórmulas com os seguintes cálculos respectivamente: a quantidade de recursos necessária por espécie na faixa; e o valor dessa quantidade, ou seja, quantidade multiplicada pelo preço. </t>
    </r>
  </si>
  <si>
    <r>
      <t xml:space="preserve">12 - A aba </t>
    </r>
    <r>
      <rPr>
        <b/>
        <sz val="11"/>
        <rFont val="Calibri"/>
        <family val="2"/>
        <scheme val="minor"/>
      </rPr>
      <t>Distribuição</t>
    </r>
    <r>
      <rPr>
        <sz val="11"/>
        <rFont val="Calibri"/>
        <family val="2"/>
        <scheme val="minor"/>
      </rPr>
      <t xml:space="preserve"> mostra a nossa sugestão de como as espécies poderiam ser distribuídas no solo. Dividimos as espécies em três grupos e alocamos as plantas nas faixas. Procuramos não deixar linhas de espécies do mesmo grupo sozinhas. De preferencia, tentamos colcoar duas ou três linhas com espécies do mesmo grupo para facilitar o manejo. Mas você precisará rever essa distribuição de acordo com o formato do seu terreno.</t>
    </r>
  </si>
  <si>
    <r>
      <t xml:space="preserve">13 - A aba </t>
    </r>
    <r>
      <rPr>
        <b/>
        <sz val="11"/>
        <rFont val="Calibri"/>
        <family val="2"/>
        <scheme val="minor"/>
      </rPr>
      <t>ExTadDinamica</t>
    </r>
    <r>
      <rPr>
        <sz val="11"/>
        <rFont val="Calibri"/>
        <family val="2"/>
        <scheme val="minor"/>
      </rPr>
      <t xml:space="preserve"> se baseia no conteúdo da </t>
    </r>
    <r>
      <rPr>
        <b/>
        <sz val="11"/>
        <rFont val="Calibri"/>
        <family val="2"/>
        <scheme val="minor"/>
      </rPr>
      <t>Silvicultura</t>
    </r>
    <r>
      <rPr>
        <sz val="11"/>
        <rFont val="Calibri"/>
        <family val="2"/>
        <scheme val="minor"/>
      </rPr>
      <t>. Ela não está protegida, você pode usá-la como quiser. Sugerimos que você recalcule antes de analisar. Filtrar por faixa e por classe de custos caso queira ver os dados assim, ou informe se quer ver todos os dados. Esse exemplo em particular está somando os custos por operação, por faixa e classe de custo recomposição.</t>
    </r>
  </si>
  <si>
    <t>14 - Se você é um usuário de Excel experiente, você pode desproteger as planilhas usando a senha "refloresta".</t>
  </si>
  <si>
    <t>NomeCientifico</t>
  </si>
  <si>
    <t>Araucaria angustifolia (Bertol.) Kuntze</t>
  </si>
  <si>
    <t>Dicas para a distribuição das mudas no terreno</t>
  </si>
  <si>
    <t xml:space="preserve">          O desenho mostrado nesta aba é uma representação esquemática do modelo escolhido por você. Sabemos que seu terreno não é quadrado e plano, portanto você terá que planejar cuidadosamente a distribuição das linhas e das mudas e dos acessos para facilitar o manejo e a colheita.  
          Sugerimos que você busque o apoio de um técnico florestal para este planejamento. A disposição das mudas no terreno é muito importante para a realização das atividades de manejo e para a colheita e escoamento dos produtos.  
          Se você pretende produzir madeira, leve em conta que vai plantar uma muda pequena e deverá retirar uma tora muito pesada. Se a distribuição das plantas e os acessos não forem bem planejados a exploração no futuro poderá ser dificultada.  
          No caso das espécies não madeireiras, como frutas, as atividades de manejo e colheita serão mais frequentes e serão facilitadas com um bom planejamento.  
          A primeira coisa a observar é o relevo, que deve orientar a definição dos acessos e carreadores e a disposição das linhas de plantio. As linhas devem ser dispostas em nível para evitar processos erosivos.  
          Veja que as espécies estão classificadas em quatro grupos:  
               - Espécies que devem ser plantadas nas bordas da área 
              - Espécies que produzem madeira 
              - Espécies que produzem produtos não madeireiros 
              - Espécies para aumentar a diversidade. 
          Recomendamos que as espécies madeireiras e as não madeireiras sejam plantadas em linhas separadas (linhas só com as madeireiras e linhas só com as não madeireiras) e que as linhas sejam dispostas duas a duas para facilitar o manejo.  
          Se o modelo escolhido não prevê mudas de espécies madeireiras e não madeireiras em quantidade suficiente para preencher todas as linhas do desenho, o sistema incluiu espécies nativas de ocorrência regional até completar o número de mudas a serem plantadas na área. Isto aumentará a diversidade e irá favorecer que as espécies madeireiras cresçam com o fuste reto, o que melhora a qualidade da madeira. 
          Algumas espécies são raras na natureza. Plantas destas espécies não devem ser agrupadas para evitar a incidência de doenças e pragas. Por esta razão, estas espécies aparecem nos modelos com um número pequeno de indivíduos (no máximo 50 por ha). Recomendamos que as espécies raras sejam dispostas nas linhas de madeireiras com a maior distância entre as mudas.  </t>
  </si>
  <si>
    <t>ם</t>
  </si>
  <si>
    <r>
      <t>I</t>
    </r>
    <r>
      <rPr>
        <b/>
        <sz val="11"/>
        <rFont val="Calibri"/>
        <family val="2"/>
      </rPr>
      <t>dCombinação - </t>
    </r>
    <r>
      <rPr>
        <sz val="11"/>
        <rFont val="Calibri"/>
        <family val="2"/>
      </rPr>
      <t>Número sequencial identificador da combinação de espécies. Fizemos várias combinações possíveis para cada condição do Estado de São Paulo e você escolheu algumas delas para compor o seu projeto. </t>
    </r>
  </si>
  <si>
    <r>
      <t xml:space="preserve">Faixa </t>
    </r>
    <r>
      <rPr>
        <sz val="11"/>
        <rFont val="Calibri"/>
        <family val="2"/>
      </rPr>
      <t>– As faixas listadas na tabela são referentes ao modelo escolhido por você na fase de cadastro do projeto. Existem os seguintes tipos de faixa: verde, marrom, roxa, laranja e branca. As faixas são apresentadas em agrupamentos distintos, a depender da localização do projeto. </t>
    </r>
  </si>
  <si>
    <r>
      <t xml:space="preserve">RegiãoEco </t>
    </r>
    <r>
      <rPr>
        <sz val="11"/>
        <rFont val="Calibri"/>
        <family val="2"/>
      </rPr>
      <t>- Regiões Ecológicas do Estado de São Paulo </t>
    </r>
  </si>
  <si>
    <r>
      <t xml:space="preserve">RegiãoAdm </t>
    </r>
    <r>
      <rPr>
        <sz val="11"/>
        <rFont val="Calibri"/>
        <family val="2"/>
      </rPr>
      <t>- Região Administrativas do Estado de São Paulo </t>
    </r>
  </si>
  <si>
    <r>
      <t>Topografia</t>
    </r>
    <r>
      <rPr>
        <sz val="11"/>
        <rFont val="Calibri"/>
        <family val="2"/>
      </rPr>
      <t xml:space="preserve"> - Os quatro tipos de topografia - níveis de declividade – para os quais fizemos tabelas de custos diferentes </t>
    </r>
  </si>
  <si>
    <r>
      <t>Mecanização</t>
    </r>
    <r>
      <rPr>
        <sz val="11"/>
        <rFont val="Calibri"/>
        <family val="2"/>
      </rPr>
      <t xml:space="preserve"> - Os dois níveis de mecanização para os quais fizemos tabelas de custos diferentes </t>
    </r>
  </si>
  <si>
    <r>
      <t xml:space="preserve">Espécie </t>
    </r>
    <r>
      <rPr>
        <sz val="11"/>
        <rFont val="Calibri"/>
        <family val="2"/>
      </rPr>
      <t>- Nome popular das espécies sugeridas na combinação selecionada. </t>
    </r>
  </si>
  <si>
    <r>
      <t>AreaOcupação</t>
    </r>
    <r>
      <rPr>
        <sz val="11"/>
        <rFont val="Calibri"/>
        <family val="2"/>
      </rPr>
      <t xml:space="preserve"> - Área que os indivíduos de uma determinada espécie ocupam </t>
    </r>
  </si>
  <si>
    <r>
      <t>NumÁrvores</t>
    </r>
    <r>
      <rPr>
        <sz val="11"/>
        <rFont val="Calibri"/>
        <family val="2"/>
      </rPr>
      <t xml:space="preserve"> - Quantidades de árvores da espécie que serão plantadas na faixa </t>
    </r>
  </si>
  <si>
    <r>
      <t>Produto</t>
    </r>
    <r>
      <rPr>
        <sz val="11"/>
        <rFont val="Calibri"/>
        <family val="2"/>
      </rPr>
      <t xml:space="preserve"> - Produto comercializável de uma determinada espécie </t>
    </r>
  </si>
  <si>
    <r>
      <t>Classe</t>
    </r>
    <r>
      <rPr>
        <sz val="11"/>
        <rFont val="Calibri"/>
        <family val="2"/>
      </rPr>
      <t xml:space="preserve"> – Refere-se à classe de custo. Classificamos os custos quanto às condições que os custos ocorrem, por exemplo, existem custos que incidem sobre todas as espécies, outros só às frutíferas como as podas, outras só às madeireiras como as desramas e os desbastes. </t>
    </r>
  </si>
  <si>
    <r>
      <t>Etapa</t>
    </r>
    <r>
      <rPr>
        <sz val="11"/>
        <rFont val="Calibri"/>
        <family val="2"/>
      </rPr>
      <t xml:space="preserve"> - Etapa do ciclo do manejo em que o custo acontece como a implantação, manutenção e etc. </t>
    </r>
  </si>
  <si>
    <r>
      <t xml:space="preserve">Ano </t>
    </r>
    <r>
      <rPr>
        <sz val="11"/>
        <rFont val="Calibri"/>
        <family val="2"/>
      </rPr>
      <t>– Nas abas Silvicultura e ResumoSilvicultura refere-se ao ano em que deverão ser realizadas as Operações listadas. Nas abas FluxoCaixaFaixa e FluxoCaixaModelo, refere-se ao ano em que foram previstos custos e receitas. </t>
    </r>
  </si>
  <si>
    <r>
      <t xml:space="preserve">Operação </t>
    </r>
    <r>
      <rPr>
        <sz val="11"/>
        <rFont val="Calibri"/>
        <family val="2"/>
      </rPr>
      <t>- Lista de ações que deverão ser realizadas para cada Espécie listada, em cada Ano. </t>
    </r>
  </si>
  <si>
    <r>
      <t xml:space="preserve">Recurso </t>
    </r>
    <r>
      <rPr>
        <sz val="11"/>
        <rFont val="Calibri"/>
        <family val="2"/>
      </rPr>
      <t>– Refere-se a todos os serviços, materiais, insumos, mudas, entre outros, que você vai precisar usar. </t>
    </r>
  </si>
  <si>
    <r>
      <t xml:space="preserve">QtdRecurso </t>
    </r>
    <r>
      <rPr>
        <sz val="11"/>
        <rFont val="Calibri"/>
        <family val="2"/>
      </rPr>
      <t>– É a quantidade de recurso indicada na coluna Recurso que será necessária. </t>
    </r>
  </si>
  <si>
    <r>
      <t>SiglaUnidade</t>
    </r>
    <r>
      <rPr>
        <sz val="11"/>
        <rFont val="Calibri"/>
        <family val="2"/>
      </rPr>
      <t xml:space="preserve"> - É a unidade referente à quantidade de recurso indicada na coluna qtdRecurso. </t>
    </r>
  </si>
  <si>
    <r>
      <t xml:space="preserve">Preço </t>
    </r>
    <r>
      <rPr>
        <sz val="11"/>
        <rFont val="Calibri"/>
        <family val="2"/>
      </rPr>
      <t>- Na aba Silvicultura, é o preço referente ao Recurso indicado (aba Recurso), considerando a quantidade indicada (colunas qtdRecurso e siglaUnidade). Na aba Receitas, refere-se ao valor correspondente à produção por planta indicada na coluna ProdPlanta. </t>
    </r>
  </si>
  <si>
    <r>
      <t>QtdRecEspFaixa</t>
    </r>
    <r>
      <rPr>
        <sz val="11"/>
        <color rgb="FF444444"/>
        <rFont val="Calibri"/>
        <family val="2"/>
      </rPr>
      <t xml:space="preserve"> - Quantidade de recursos gastos com a espécie na faixa </t>
    </r>
  </si>
  <si>
    <r>
      <t>ValorEspFaixa</t>
    </r>
    <r>
      <rPr>
        <sz val="11"/>
        <color rgb="FF444444"/>
        <rFont val="Calibri"/>
        <family val="2"/>
      </rPr>
      <t xml:space="preserve"> - Valor dos recursos gastos com a espécie na faixa, é a quantidade (item anterior) multiplocado pelo preço do recurso na região adminsitrativa em qu eo projeto está. </t>
    </r>
  </si>
  <si>
    <r>
      <t xml:space="preserve">Idade </t>
    </r>
    <r>
      <rPr>
        <sz val="11"/>
        <color rgb="FF444444"/>
        <rFont val="Calibri"/>
        <family val="2"/>
      </rPr>
      <t>– Idade da espécie plantada na qual a produção acontece. </t>
    </r>
  </si>
  <si>
    <r>
      <t>DescIntervenção</t>
    </r>
    <r>
      <rPr>
        <sz val="11"/>
        <color rgb="FF444444"/>
        <rFont val="Calibri"/>
        <family val="2"/>
      </rPr>
      <t xml:space="preserve"> - Intervenção que ocorre na floresta com o objetivo de produção (desbastes, cortes e colheitas) </t>
    </r>
  </si>
  <si>
    <r>
      <t xml:space="preserve">ProdFaixa </t>
    </r>
    <r>
      <rPr>
        <sz val="11"/>
        <color rgb="FF444444"/>
        <rFont val="Calibri"/>
        <family val="2"/>
      </rPr>
      <t>– A produção por faixa equivale à multiplicação da produção estimada por planta (coluna ProdPlanta) pelo número de árvores (coluna numArvores) de cada espécie, conforme a coluna Idade.  </t>
    </r>
  </si>
  <si>
    <r>
      <t>ValorEspFaixa</t>
    </r>
    <r>
      <rPr>
        <sz val="11"/>
        <color rgb="FF444444"/>
        <rFont val="Calibri"/>
        <family val="2"/>
      </rPr>
      <t xml:space="preserve"> – O valor da espécie por faixa equivale à multiplicação da produção por faixa (coluna ProdFaixa) pelo preço informado (coluna Preço). </t>
    </r>
  </si>
  <si>
    <r>
      <rPr>
        <b/>
        <sz val="11"/>
        <rFont val="Calibri"/>
        <family val="2"/>
      </rPr>
      <t>Fitofisionomia</t>
    </r>
    <r>
      <rPr>
        <sz val="11"/>
        <rFont val="Calibri"/>
        <family val="2"/>
      </rPr>
      <t xml:space="preserve"> - Flora característica das regiões do Estado. Classificação do Inventário.</t>
    </r>
  </si>
  <si>
    <t>Aqui você vai encontrar uma breve explicação do significado das colunas de todas as abas da planilha recebida pelo usuário do APP Refloresta-SP:</t>
  </si>
  <si>
    <r>
      <rPr>
        <b/>
        <sz val="11"/>
        <color rgb="FF444444"/>
        <rFont val="Calibri"/>
        <family val="2"/>
      </rPr>
      <t>ProdPlanta</t>
    </r>
    <r>
      <rPr>
        <sz val="11"/>
        <color rgb="FF444444"/>
        <rFont val="Calibri"/>
        <family val="2"/>
      </rPr>
      <t xml:space="preserve"> – Refere-se à produção estimada por planta, por árvore </t>
    </r>
  </si>
  <si>
    <r>
      <t xml:space="preserve">7 - Na aba </t>
    </r>
    <r>
      <rPr>
        <b/>
        <sz val="11"/>
        <color theme="1"/>
        <rFont val="Calibri"/>
        <family val="2"/>
        <scheme val="minor"/>
      </rPr>
      <t>Receitas</t>
    </r>
    <r>
      <rPr>
        <sz val="11"/>
        <color theme="1"/>
        <rFont val="Calibri"/>
        <family val="2"/>
        <scheme val="minor"/>
      </rPr>
      <t xml:space="preserve"> você pode alterar as colunas L (Produção por Planta) e M (Preços dos produtos). As demais estão protegidas. Você pode também incluir linhas de novas espécies, novos produtos e novas colheitas. A produção está na unidade</t>
    </r>
    <r>
      <rPr>
        <sz val="11"/>
        <color rgb="FFFF0000"/>
        <rFont val="Calibri"/>
        <family val="2"/>
        <scheme val="minor"/>
      </rPr>
      <t xml:space="preserve"> </t>
    </r>
    <r>
      <rPr>
        <sz val="11"/>
        <rFont val="Calibri"/>
        <family val="2"/>
        <scheme val="minor"/>
      </rPr>
      <t>do</t>
    </r>
    <r>
      <rPr>
        <sz val="11"/>
        <color theme="1"/>
        <rFont val="Calibri"/>
        <family val="2"/>
        <scheme val="minor"/>
      </rPr>
      <t xml:space="preserve"> produto por planta. E os preços estão em Reais por </t>
    </r>
    <r>
      <rPr>
        <sz val="11"/>
        <rFont val="Calibri"/>
        <family val="2"/>
        <scheme val="minor"/>
      </rPr>
      <t>unidade</t>
    </r>
    <r>
      <rPr>
        <sz val="11"/>
        <color theme="1"/>
        <rFont val="Calibri"/>
        <family val="2"/>
        <scheme val="minor"/>
      </rPr>
      <t xml:space="preserve"> do produto.</t>
    </r>
  </si>
  <si>
    <t>Legenda da distribuição de mudas no terreno</t>
  </si>
  <si>
    <t>Quantidade de mudas por espécie no hectare e em que grupo cada espécie foi incluída</t>
  </si>
  <si>
    <t>areaFaixa</t>
  </si>
  <si>
    <r>
      <t>o</t>
    </r>
    <r>
      <rPr>
        <sz val="7"/>
        <color theme="1"/>
        <rFont val="Times New Roman"/>
        <family val="1"/>
      </rPr>
      <t xml:space="preserve">  </t>
    </r>
    <r>
      <rPr>
        <sz val="11"/>
        <color theme="1"/>
        <rFont val="Calibri"/>
        <family val="2"/>
        <scheme val="minor"/>
      </rPr>
      <t>Quais espécies plantar</t>
    </r>
  </si>
  <si>
    <r>
      <t>o</t>
    </r>
    <r>
      <rPr>
        <sz val="7"/>
        <color theme="1"/>
        <rFont val="Times New Roman"/>
        <family val="1"/>
      </rPr>
      <t xml:space="preserve">  </t>
    </r>
    <r>
      <rPr>
        <sz val="11"/>
        <color theme="1"/>
        <rFont val="Calibri"/>
        <family val="2"/>
        <scheme val="minor"/>
      </rPr>
      <t>Como plantar: distribuição e quantidades por espécie</t>
    </r>
  </si>
  <si>
    <r>
      <t>o</t>
    </r>
    <r>
      <rPr>
        <sz val="7"/>
        <color theme="1"/>
        <rFont val="Times New Roman"/>
        <family val="1"/>
      </rPr>
      <t xml:space="preserve">  </t>
    </r>
    <r>
      <rPr>
        <sz val="11"/>
        <color theme="1"/>
        <rFont val="Calibri"/>
        <family val="2"/>
        <scheme val="minor"/>
      </rPr>
      <t>Operações silviculturais e recursos necessários</t>
    </r>
  </si>
  <si>
    <r>
      <t>o</t>
    </r>
    <r>
      <rPr>
        <sz val="7"/>
        <color theme="1"/>
        <rFont val="Times New Roman"/>
        <family val="1"/>
      </rPr>
      <t xml:space="preserve">  </t>
    </r>
    <r>
      <rPr>
        <sz val="11"/>
        <color theme="1"/>
        <rFont val="Calibri"/>
        <family val="2"/>
        <scheme val="minor"/>
      </rPr>
      <t>Produção esperada</t>
    </r>
  </si>
  <si>
    <r>
      <t>o</t>
    </r>
    <r>
      <rPr>
        <sz val="7"/>
        <color theme="1"/>
        <rFont val="Times New Roman"/>
        <family val="1"/>
      </rPr>
      <t xml:space="preserve">  </t>
    </r>
    <r>
      <rPr>
        <sz val="11"/>
        <color theme="1"/>
        <rFont val="Calibri"/>
        <family val="2"/>
        <scheme val="minor"/>
      </rPr>
      <t>Fluxo de caixa (despesas e receitas esperadas ao longo do tempo)</t>
    </r>
  </si>
  <si>
    <r>
      <t>o</t>
    </r>
    <r>
      <rPr>
        <sz val="7"/>
        <color theme="1"/>
        <rFont val="Times New Roman"/>
        <family val="1"/>
      </rPr>
      <t xml:space="preserve">  </t>
    </r>
    <r>
      <rPr>
        <sz val="11"/>
        <color theme="1"/>
        <rFont val="Calibri"/>
        <family val="2"/>
        <scheme val="minor"/>
      </rPr>
      <t xml:space="preserve">Indicadores para estimar o retorno econômico </t>
    </r>
  </si>
  <si>
    <r>
      <t>o</t>
    </r>
    <r>
      <rPr>
        <sz val="7"/>
        <color theme="1"/>
        <rFont val="Times New Roman"/>
        <family val="1"/>
      </rPr>
      <t xml:space="preserve">  </t>
    </r>
    <r>
      <rPr>
        <sz val="11"/>
        <color theme="1"/>
        <rFont val="Calibri"/>
        <family val="2"/>
        <scheme val="minor"/>
      </rPr>
      <t xml:space="preserve">TIR = ganhos financeiros ao longo do tempo </t>
    </r>
  </si>
  <si>
    <r>
      <t>o</t>
    </r>
    <r>
      <rPr>
        <sz val="7"/>
        <color theme="1"/>
        <rFont val="Times New Roman"/>
        <family val="1"/>
      </rPr>
      <t xml:space="preserve">  </t>
    </r>
    <r>
      <rPr>
        <sz val="11"/>
        <color theme="1"/>
        <rFont val="Calibri"/>
        <family val="2"/>
        <scheme val="minor"/>
      </rPr>
      <t>Payback = tempo para recuperar o investimento</t>
    </r>
  </si>
  <si>
    <r>
      <t>o</t>
    </r>
    <r>
      <rPr>
        <sz val="7"/>
        <color theme="1"/>
        <rFont val="Times New Roman"/>
        <family val="1"/>
      </rPr>
      <t xml:space="preserve">  </t>
    </r>
    <r>
      <rPr>
        <sz val="11"/>
        <color theme="1"/>
        <rFont val="Calibri"/>
        <family val="2"/>
        <scheme val="minor"/>
      </rPr>
      <t>VPL = rentabilidade do projeto</t>
    </r>
  </si>
  <si>
    <r>
      <t>o</t>
    </r>
    <r>
      <rPr>
        <sz val="7"/>
        <color theme="1"/>
        <rFont val="Times New Roman"/>
        <family val="1"/>
      </rPr>
      <t xml:space="preserve">  </t>
    </r>
    <r>
      <rPr>
        <sz val="11"/>
        <color theme="1"/>
        <rFont val="Calibri"/>
        <family val="2"/>
        <scheme val="minor"/>
      </rPr>
      <t>Valor do investimento necessário para implementar o projeto</t>
    </r>
  </si>
  <si>
    <t>O Refloresta-SP é um aplicativo de recomendações para a implantação de florestas multifuncionais com finalidade de uso econômico de espécies nativas e/ou exóticas respeitando as características silviculturais e ecológicas das espécies.</t>
  </si>
  <si>
    <t>Para a elaboração das recomendações, foram considerados os seguintes aspectos (figura 1):</t>
  </si>
  <si>
    <r>
      <t>1-</t>
    </r>
    <r>
      <rPr>
        <sz val="7"/>
        <color theme="1"/>
        <rFont val="Times New Roman"/>
        <family val="1"/>
      </rPr>
      <t xml:space="preserve">   </t>
    </r>
    <r>
      <rPr>
        <sz val="11"/>
        <color theme="1"/>
        <rFont val="Calibri"/>
        <family val="2"/>
        <scheme val="minor"/>
      </rPr>
      <t xml:space="preserve">Distribuição das espécies no Estado de São Paulo, considerando sua adaptação a diferentes tipos de vegetação (fitofisionomias) e regiões ecológicas </t>
    </r>
  </si>
  <si>
    <r>
      <t>2-</t>
    </r>
    <r>
      <rPr>
        <sz val="7"/>
        <color theme="1"/>
        <rFont val="Times New Roman"/>
        <family val="1"/>
      </rPr>
      <t xml:space="preserve">   </t>
    </r>
    <r>
      <rPr>
        <sz val="11"/>
        <color theme="1"/>
        <rFont val="Calibri"/>
        <family val="2"/>
        <scheme val="minor"/>
      </rPr>
      <t>Restrições legais aplicáveis à localização da área, ou seja, se o plantio será realizado em Área de Preservação Permanente (APP) de imóveis com área de até 4 módulos fiscais, Reserva Legal (RL) ou Área de Uso Alternativo do solo (AUA). O usuário deverá informar em que tipo de área deseja plantar.</t>
    </r>
  </si>
  <si>
    <r>
      <t>3-</t>
    </r>
    <r>
      <rPr>
        <sz val="7"/>
        <color theme="1"/>
        <rFont val="Times New Roman"/>
        <family val="1"/>
      </rPr>
      <t xml:space="preserve">   </t>
    </r>
    <r>
      <rPr>
        <sz val="11"/>
        <color theme="1"/>
        <rFont val="Calibri"/>
        <family val="2"/>
        <scheme val="minor"/>
      </rPr>
      <t>Priorização de espécies nativas e exóticas recomendadas para o local e que já possuam dados de produtividade e tratos silviculturais que estejam consolidados ou em fase avançada de experimentação, obtidos a partir de consultas a empresas, instituições de pesquisa e organizações públicas ou privadas com experiência na área (atualizado continuamente).</t>
    </r>
  </si>
  <si>
    <r>
      <t>4-</t>
    </r>
    <r>
      <rPr>
        <sz val="7"/>
        <color theme="1"/>
        <rFont val="Times New Roman"/>
        <family val="1"/>
      </rPr>
      <t xml:space="preserve">   </t>
    </r>
    <r>
      <rPr>
        <sz val="11"/>
        <color theme="1"/>
        <rFont val="Calibri"/>
        <family val="2"/>
        <scheme val="minor"/>
      </rPr>
      <t>Detalhamento das etapas de implantação, manutenção e colheita, indicando as atividades e insumos necessários, considerando valores médios em R$/ha obtidos para o Estado de São Paulo.</t>
    </r>
  </si>
  <si>
    <r>
      <t>5-</t>
    </r>
    <r>
      <rPr>
        <sz val="7"/>
        <color theme="1"/>
        <rFont val="Times New Roman"/>
        <family val="1"/>
      </rPr>
      <t xml:space="preserve">   </t>
    </r>
    <r>
      <rPr>
        <sz val="11"/>
        <color theme="1"/>
        <rFont val="Calibri"/>
        <family val="2"/>
        <scheme val="minor"/>
      </rPr>
      <t>Para a combinação das espécies considerou-se uma área de 01 (um) hectare, plantada em um espaçamento de 3 m X 3 m, ou múltiplo de três, resultando em uma densidade de aproximadamente 1.100 indivíduos por hectare.</t>
    </r>
  </si>
  <si>
    <r>
      <t>6-</t>
    </r>
    <r>
      <rPr>
        <sz val="7"/>
        <color theme="1"/>
        <rFont val="Times New Roman"/>
        <family val="1"/>
      </rPr>
      <t xml:space="preserve">   </t>
    </r>
    <r>
      <rPr>
        <sz val="11"/>
        <color theme="1"/>
        <rFont val="Calibri"/>
        <family val="2"/>
        <scheme val="minor"/>
      </rPr>
      <t xml:space="preserve">De maneira geral, considerou-se que cada espécie poderia representar até 20% do número total de indivíduos plantados (225 indivíduos por ha), de modo a combinar no mínimo cinco espécies por hectare. Esse valor varia para algumas espécies que apresentam características ecológicas específicas, como no caso de espécies naturalmente raras (que ocorrem em baixa densidade em florestas nativas), ou que não toleram plantios em alta densidade por questões silviculturais, a exemplo do cedro. </t>
    </r>
  </si>
  <si>
    <t>Figura 1 – Fluxograma da elaboração das recomendações no aplicativo Refloresta-SP</t>
  </si>
  <si>
    <t>O Aplicativo Refloresta-SP não se destina a orientar as ações de restauração ecológica de áreas em que a única finalidade é a preservação da natureza e, sim, a implantar florestas multifuncionais em áreas onde é possível haver alguma forma de uso econômico.</t>
  </si>
  <si>
    <t>Desse modo, não foram geradas recomendações de plantio para formações campestres, como campo úmido, campo limpo, campo sujo, campo rupestre e campo de altitude ou formações com influência fluvial.  Para as áreas de cerrado sentido restrito que ocorrem no Estado de São Paulo foram feitas recomendações considerando uma baixa cobertura de árvores por hectare, considerando a possibilidade de manutenção de pastagens ou agricultura consorciadas com árvores, quando se trata de áreas em Reserva Legal.</t>
  </si>
  <si>
    <r>
      <t>1.1.</t>
    </r>
    <r>
      <rPr>
        <sz val="7"/>
        <color rgb="FF1F3763"/>
        <rFont val="Times New Roman"/>
        <family val="1"/>
      </rPr>
      <t xml:space="preserve">  </t>
    </r>
    <r>
      <rPr>
        <sz val="12"/>
        <color rgb="FF1F3763"/>
        <rFont val="Calibri Light"/>
        <family val="2"/>
      </rPr>
      <t>Microplanejamento com apoio técnico</t>
    </r>
  </si>
  <si>
    <t xml:space="preserve">É importante ressaltar que o uso do aplicativo não exclui o importante papel dos técnicos que irão apoiar os produtores e demais interessados na implantação das florestas multifuncionais. Os técnicos serão os responsáveis por apoiar o microplanejamento dentro da propriedade, considerando as operações de implantação, manejo e colheita, e adequar a seleção das espécies recomendadas conforme a disponibilidade e interesse do produtor, bem como a recomendação de adubação e uso de insumos considerando as características do solo no local. </t>
  </si>
  <si>
    <r>
      <t>1.1.</t>
    </r>
    <r>
      <rPr>
        <sz val="7"/>
        <color rgb="FF1F3763"/>
        <rFont val="Times New Roman"/>
        <family val="1"/>
      </rPr>
      <t xml:space="preserve">  </t>
    </r>
    <r>
      <rPr>
        <sz val="12"/>
        <color rgb="FF1F3763"/>
        <rFont val="Calibri Light"/>
        <family val="2"/>
      </rPr>
      <t>Contínua atualização da base de dados</t>
    </r>
  </si>
  <si>
    <t>Para alguns locais do estado a melhor alternativa existente até o momento não resulta em bons resultados econômicos. Estamos em um processo dinâmico de geração de informações e melhoria constante do banco de dados. Optamos por apresentar o que é conhecido agora e deixamos a opção de edição do banco de dados para inclusão de outras informações, até mesmo aquelas que você possa ter. Não hesite em compartilhar conosco!</t>
  </si>
  <si>
    <t>Atualmente, o banco de dados do Aplicativo Refloresta-SP inclui espécies que já possuem registros de produtividade, inclusive as que  ainda não possuem mercado consolidado e, portanto, não foram encontrados dados de preços para inclusão. Desse modo, algumas espécies que podem ser apresentadas nos modelos gerados, ainda que adaptadas regionalmente e com potencial produtivo, não geram receitas no fluxo de caixa.</t>
  </si>
  <si>
    <t>4. CONCEITOS IMPORTANTES</t>
  </si>
  <si>
    <r>
      <t>1.1.</t>
    </r>
    <r>
      <rPr>
        <sz val="7"/>
        <color rgb="FF1F3763"/>
        <rFont val="Times New Roman"/>
        <family val="1"/>
      </rPr>
      <t xml:space="preserve">  </t>
    </r>
    <r>
      <rPr>
        <sz val="12"/>
        <color rgb="FF1F3763"/>
        <rFont val="Calibri Light"/>
        <family val="2"/>
      </rPr>
      <t>Faixas e Modelos</t>
    </r>
  </si>
  <si>
    <t xml:space="preserve">Os modelos gerados no aplicativo consideram plantios em faixas de 25 m ou 12,5 m de largura por 100 m de comprimento, para totalizar um hectare de área. Foram utilizadas cores para identificar cada tipo de faixa. A combinação das faixas gera os modelos de plantios. A figura 2 mostra o que pode e o que não pode ser plantado em cada um dos tipos de faixas.   </t>
  </si>
  <si>
    <t>Para cada local dentro da propriedade (APP, RL ou AUA), as faixas podem ser combinadas de forma diferente formando um hectare.</t>
  </si>
  <si>
    <t xml:space="preserve">Figura 2 – Regras adotadas para as faixas e modelos gerados no aplicativo Refloresta – SP </t>
  </si>
  <si>
    <t>conforme a finalidade do plantio informada pelo usuário.</t>
  </si>
  <si>
    <t>5. PASSOS DA GERAÇÃO DE RECOMENDAÇÕES</t>
  </si>
  <si>
    <t>O sistema do aplicativo Refloresta-SP segue os seguintes passos para gerar as recomendações:</t>
  </si>
  <si>
    <t>A – Considerando:</t>
  </si>
  <si>
    <t>B – Ranqueamento das espécies</t>
  </si>
  <si>
    <t>C – Ranqueamento das combinações</t>
  </si>
  <si>
    <t>D – Seleção das melhores combinações</t>
  </si>
  <si>
    <t>7. FONTES DE DADOS</t>
  </si>
  <si>
    <t xml:space="preserve">6. GLOSSÁRIO </t>
  </si>
  <si>
    <r>
      <t>1.</t>
    </r>
    <r>
      <rPr>
        <b/>
        <sz val="12"/>
        <color theme="1"/>
        <rFont val="Times New Roman"/>
        <family val="1"/>
      </rPr>
      <t xml:space="preserve">      </t>
    </r>
    <r>
      <rPr>
        <b/>
        <sz val="12"/>
        <color theme="1"/>
        <rFont val="Calibri"/>
        <family val="2"/>
        <scheme val="minor"/>
      </rPr>
      <t>Espécies</t>
    </r>
  </si>
  <si>
    <t xml:space="preserve">O banco de dados é composto por espécies arbóreas nativas e exóticas (que não apresente potencial invasor) que sejam adaptadas aos tipos de vegetação presentes no Estado de São Paulo. Os atributos utilizados para incluir as espécies no banco de dados foram: </t>
  </si>
  <si>
    <r>
      <t>·</t>
    </r>
    <r>
      <rPr>
        <sz val="7"/>
        <color theme="1"/>
        <rFont val="Times New Roman"/>
        <family val="1"/>
      </rPr>
      <t xml:space="preserve">        </t>
    </r>
    <r>
      <rPr>
        <sz val="11"/>
        <color theme="1"/>
        <rFont val="Calibri"/>
        <family val="2"/>
        <scheme val="minor"/>
      </rPr>
      <t>Tipo de vegetação e região do Estado em que ocorrem naturalmente, e no caso de espécies exóticas, locais onde ela esteja adaptada em sistemas produtivos (ex: abacate, urucum e seringueira).</t>
    </r>
  </si>
  <si>
    <r>
      <t>·</t>
    </r>
    <r>
      <rPr>
        <sz val="7"/>
        <color theme="1"/>
        <rFont val="Times New Roman"/>
        <family val="1"/>
      </rPr>
      <t xml:space="preserve">        </t>
    </r>
    <r>
      <rPr>
        <sz val="11"/>
        <color theme="1"/>
        <rFont val="Calibri"/>
        <family val="2"/>
        <scheme val="minor"/>
      </rPr>
      <t>Espécies com potencial produtivo (madeireiro e não-madeireiro).</t>
    </r>
  </si>
  <si>
    <t xml:space="preserve">As características ecológicas (abundância de indivíduos adultos em florestas nativas) e silviculturais (doenças, pragas e espaçamentos e manejo em plantios) das espécies foram consideradas para atribuir o número máximo de indivíduos recomendados por hectare. </t>
  </si>
  <si>
    <t xml:space="preserve">A distribuição das espécies dentro do Estado de São Paulo considerou os tipos de vegetação (fitofisionomias) e região ecológica. Essas bases foram obtidas a partir das seguintes fontes: </t>
  </si>
  <si>
    <r>
      <t>·</t>
    </r>
    <r>
      <rPr>
        <sz val="7"/>
        <color theme="1"/>
        <rFont val="Times New Roman"/>
        <family val="1"/>
      </rPr>
      <t xml:space="preserve">        </t>
    </r>
    <r>
      <rPr>
        <b/>
        <sz val="11"/>
        <color theme="1"/>
        <rFont val="Calibri"/>
        <family val="2"/>
        <scheme val="minor"/>
      </rPr>
      <t xml:space="preserve">Fitofisionomias: </t>
    </r>
  </si>
  <si>
    <r>
      <t>o</t>
    </r>
    <r>
      <rPr>
        <sz val="7"/>
        <color theme="1"/>
        <rFont val="Times New Roman"/>
        <family val="1"/>
      </rPr>
      <t xml:space="preserve">   </t>
    </r>
    <r>
      <rPr>
        <sz val="11"/>
        <color theme="1"/>
        <rFont val="Calibri"/>
        <family val="2"/>
        <scheme val="minor"/>
      </rPr>
      <t>Inventário Florestal do Estado de São Paulo (atualizado em 2022 pelo IPA)</t>
    </r>
  </si>
  <si>
    <r>
      <t>·</t>
    </r>
    <r>
      <rPr>
        <sz val="7"/>
        <color theme="1"/>
        <rFont val="Times New Roman"/>
        <family val="1"/>
      </rPr>
      <t xml:space="preserve">        </t>
    </r>
    <r>
      <rPr>
        <b/>
        <sz val="11"/>
        <color theme="1"/>
        <rFont val="Calibri"/>
        <family val="2"/>
        <scheme val="minor"/>
      </rPr>
      <t>Região Ecológica</t>
    </r>
  </si>
  <si>
    <t>o   Lista de espécies indicadas para restauração Ecológica para diversas regiões do Estado de São Paulo (Barbosa et al. (2017))</t>
  </si>
  <si>
    <t xml:space="preserve">o   SPECIES LINK: Distribuição de espécies nativas para o Estado de São Paulo. </t>
  </si>
  <si>
    <t xml:space="preserve">Os cenários de custos consideraram os insumos, equipamentos e mão-de-obra necessários para a implantação e manutenção de plantios em um hectare de uma propriedade rural. Considerou-se um horizonte de 30 anos para a elaboração dos fluxos de caixa e indicadores econômicos. </t>
  </si>
  <si>
    <t xml:space="preserve">Não foi considerada a execução das atividades por uma empresa terceirizada. Desse modo, custos administrativos e o lucro de empresas prestadoras de serviço não foram considerados nos cálculos. Caso o usuário contrate uma empresa para implantar e manejar seu plantio, o custo final por hectare provavelmente será superior ao projetado pelo Aplicativo. </t>
  </si>
  <si>
    <r>
      <t>Foram considerados quatro intervalos de declividade do terreno, para detalhamento dos custos das operações. O</t>
    </r>
    <r>
      <rPr>
        <sz val="11"/>
        <color rgb="FF000000"/>
        <rFont val="Calibri"/>
        <family val="2"/>
        <scheme val="minor"/>
      </rPr>
      <t xml:space="preserve"> aumento de declividade contribui para o aumento dos custos operacionais em decorrência da redução de rendimento, tanto de hora/homem (H/H) quanto de hora/máquina (H/M).</t>
    </r>
  </si>
  <si>
    <r>
      <t>1.</t>
    </r>
    <r>
      <rPr>
        <sz val="7"/>
        <color rgb="FF333333"/>
        <rFont val="Times New Roman"/>
        <family val="1"/>
      </rPr>
      <t xml:space="preserve">   </t>
    </r>
    <r>
      <rPr>
        <sz val="11"/>
        <color rgb="FF333333"/>
        <rFont val="Calibri"/>
        <family val="2"/>
        <scheme val="minor"/>
      </rPr>
      <t>Plano (0 a 8% de declividade)</t>
    </r>
  </si>
  <si>
    <r>
      <t>2.</t>
    </r>
    <r>
      <rPr>
        <sz val="7"/>
        <color rgb="FF333333"/>
        <rFont val="Times New Roman"/>
        <family val="1"/>
      </rPr>
      <t xml:space="preserve">   </t>
    </r>
    <r>
      <rPr>
        <sz val="11"/>
        <color rgb="FF333333"/>
        <rFont val="Calibri"/>
        <family val="2"/>
        <scheme val="minor"/>
      </rPr>
      <t>Suave Ondulado (8 a 12%)</t>
    </r>
  </si>
  <si>
    <r>
      <t>3.</t>
    </r>
    <r>
      <rPr>
        <sz val="7"/>
        <color rgb="FF333333"/>
        <rFont val="Times New Roman"/>
        <family val="1"/>
      </rPr>
      <t xml:space="preserve">   </t>
    </r>
    <r>
      <rPr>
        <sz val="11"/>
        <color rgb="FF333333"/>
        <rFont val="Calibri"/>
        <family val="2"/>
        <scheme val="minor"/>
      </rPr>
      <t>Ondulado (12 a 20%)</t>
    </r>
  </si>
  <si>
    <r>
      <t>4.</t>
    </r>
    <r>
      <rPr>
        <sz val="7"/>
        <color rgb="FF333333"/>
        <rFont val="Times New Roman"/>
        <family val="1"/>
      </rPr>
      <t xml:space="preserve">   </t>
    </r>
    <r>
      <rPr>
        <sz val="11"/>
        <color rgb="FF333333"/>
        <rFont val="Calibri"/>
        <family val="2"/>
        <scheme val="minor"/>
      </rPr>
      <t>Montanhoso (20 a 45%)</t>
    </r>
  </si>
  <si>
    <t>2.1     Topografia</t>
  </si>
  <si>
    <t>2.2     Mão de Obra</t>
  </si>
  <si>
    <t xml:space="preserve">Foram obtidos os valores médios dos salários de 2020 a partir do site da RAIS (MTE; https://bi.mte.gov.br/bgcaged/). Calculou-se a média dos salários por região administrativa. Atribuiu-se 39,37% de encargos trabalhistas, considerando-se uma empresa cadastrada no Simples Nacional. O valor do salário + encargos foi então dividido por 20 dias/mês, e dividido por 8 horas/dia, para chegar ao valor de hora/homem (H/H) para cada categoria. </t>
  </si>
  <si>
    <t>2.3     Operações e Recursos</t>
  </si>
  <si>
    <t>Foram obtidos os valores médios de rendimento, tanto de hora/homem (H/H) e hora/máquina (H/M) quanto de insumos e equipamentos, para cada uma das atividades aplicadas às etapas de operações silviculturais. Exigências específicas de manejo, principalmente de manutenção (ex.: aplicação de inseticidas, fungicidas, adubos), devem ser consideradas após a emissão da recomendação, no momento do planejamento da implantação e das ações de manutenção com apoio técnico.</t>
  </si>
  <si>
    <t>O custo total das operações está associado aos custos de mão-de-obra (item 1.2).</t>
  </si>
  <si>
    <t>Tabela 1. Exemplo dos itens considerados na construção dos custos dos projetos no Aplicativo Refloresta-SP.</t>
  </si>
  <si>
    <t>2.     Custos</t>
  </si>
  <si>
    <t>3.     Produtos e Preços</t>
  </si>
  <si>
    <t>3.1    Produtos Não madeireiros</t>
  </si>
  <si>
    <t>Preços</t>
  </si>
  <si>
    <t>A principal fonte considerada para a tomada de preços de produtos não-madeireiros foi a CONAB, especificamente os valores tabelados nas seguintes políticas nacionais:</t>
  </si>
  <si>
    <t>Considerou-se 70% do valor aplicado em 2022, para descontar o custo de logística entre a propriedade rural e o ponto de entrega do produto.</t>
  </si>
  <si>
    <t>Para produtos de espécies nativas que ainda não são tabelados pela CONAB, foram consultados:</t>
  </si>
  <si>
    <t>As atualizações dos preços dos produtos serão atualizadas anualmente pelo Comitê Técnico Científico do Aplicativo Refloresta-SP.</t>
  </si>
  <si>
    <t xml:space="preserve">•   PGPM Bio (Política de Garantia de Preços Mínimos para os Produtos da Sociobiodiversidade) </t>
  </si>
  <si>
    <t>•   PGPAF (Programa de Garantia de Preços para a Agricultura Familiar)</t>
  </si>
  <si>
    <t>•   PAB CONAB SP (Preços de Referência Pab CONAB SP 2022)</t>
  </si>
  <si>
    <t xml:space="preserve">•   Artigos publicados </t>
  </si>
  <si>
    <t xml:space="preserve">•   Consulta direta </t>
  </si>
  <si>
    <t>•   CONAB</t>
  </si>
  <si>
    <t>Produtividade</t>
  </si>
  <si>
    <t>As produtividades dos produtos não-madeireiros foram obtidas a partir de diversas fontes:</t>
  </si>
  <si>
    <r>
      <t>·</t>
    </r>
    <r>
      <rPr>
        <sz val="7"/>
        <color theme="1"/>
        <rFont val="Times New Roman"/>
        <family val="1"/>
      </rPr>
      <t xml:space="preserve">        </t>
    </r>
    <r>
      <rPr>
        <sz val="11"/>
        <color theme="1"/>
        <rFont val="Calibri"/>
        <family val="2"/>
        <scheme val="minor"/>
      </rPr>
      <t>Artigos publicados</t>
    </r>
  </si>
  <si>
    <r>
      <t>·</t>
    </r>
    <r>
      <rPr>
        <sz val="7"/>
        <color theme="1"/>
        <rFont val="Times New Roman"/>
        <family val="1"/>
      </rPr>
      <t xml:space="preserve">        </t>
    </r>
    <r>
      <rPr>
        <sz val="11"/>
        <color theme="1"/>
        <rFont val="Calibri"/>
        <family val="2"/>
        <scheme val="minor"/>
      </rPr>
      <t>Consulta direta a produtores e pesquisadores</t>
    </r>
  </si>
  <si>
    <r>
      <t>·</t>
    </r>
    <r>
      <rPr>
        <sz val="7"/>
        <color theme="1"/>
        <rFont val="Times New Roman"/>
        <family val="1"/>
      </rPr>
      <t xml:space="preserve">        </t>
    </r>
    <r>
      <rPr>
        <sz val="11"/>
        <color theme="1"/>
        <rFont val="Calibri"/>
        <family val="2"/>
        <scheme val="minor"/>
      </rPr>
      <t>Publicações técnicas da Embrapa</t>
    </r>
  </si>
  <si>
    <r>
      <t>·</t>
    </r>
    <r>
      <rPr>
        <sz val="7"/>
        <color theme="1"/>
        <rFont val="Times New Roman"/>
        <family val="1"/>
      </rPr>
      <t xml:space="preserve">        </t>
    </r>
    <r>
      <rPr>
        <sz val="11"/>
        <color theme="1"/>
        <rFont val="Calibri"/>
        <family val="2"/>
        <scheme val="minor"/>
      </rPr>
      <t>Agrianual 2021</t>
    </r>
  </si>
  <si>
    <t xml:space="preserve">Os dados de produtividade para as espécies nativas ainda são bastante variáveis, quando existentes. Para garantir projeções conservadoras da produção ao longo de 30 anos, foram consideradas produtividades até 50% inferiores ao esperado em plantios em pomares de monocultivo, buscando assegurar que as estimativas não fossem superestimadas. </t>
  </si>
  <si>
    <t xml:space="preserve">Os valores de produtividade (ex: kg/ha) serão atualizados anualmente pelo Comitê Técnico Científico do Aplicativo Refloresta-SP. </t>
  </si>
  <si>
    <t>Mel</t>
  </si>
  <si>
    <r>
      <t xml:space="preserve">A produção de mel foi considerada nos modelos por ser um produto com mercado consolidado e que se enquadra muito bem em plantios florestais. Para as projeções foram consideradas 20 caixas por hectare, e a produtividade média de colmeias de </t>
    </r>
    <r>
      <rPr>
        <i/>
        <sz val="11"/>
        <color theme="1"/>
        <rFont val="Calibri"/>
        <family val="2"/>
        <scheme val="minor"/>
      </rPr>
      <t>Apis melifera.</t>
    </r>
    <r>
      <rPr>
        <sz val="11"/>
        <color theme="1"/>
        <rFont val="Calibri"/>
        <family val="2"/>
        <scheme val="minor"/>
      </rPr>
      <t xml:space="preserve"> </t>
    </r>
  </si>
  <si>
    <t>Carbono</t>
  </si>
  <si>
    <t>(MCTI,2020)</t>
  </si>
  <si>
    <t>Nos modelos fornecidos pelo Aplicativo, são apresentadas estimativas de carbono removido pelos plantios. A estimativa é gerada a partir dos fatores secundários utilizados para cálculo das remoções de carbono apresentados na tabela 29 do  Quarto Inventário Nacional De Emissões E Remoções Antrópicas De Gases De Efeito Estufa. Para as fisionomias florestais e savânicas nos Biomas Mata Atlântica e Cerrado foram considerados os fatores aplicados para “floresta secundária com outros históricos (tC/ha ano)”, para as formações campestres do Bioma Cerrado foi considerado o fator de remoção de campo secundário  (tC/ha ano).</t>
  </si>
  <si>
    <t>3.2    Produtos Madeireiros</t>
  </si>
  <si>
    <r>
      <t>Preços</t>
    </r>
    <r>
      <rPr>
        <sz val="8"/>
        <rFont val="Calibri"/>
        <family val="2"/>
      </rPr>
      <t> </t>
    </r>
  </si>
  <si>
    <t>Foram consideradas 4 faixas de diâmetros (DAP – Diâmetro a altura do peito) das árvores para previsão dos desbastes:</t>
  </si>
  <si>
    <r>
      <t>i)</t>
    </r>
    <r>
      <rPr>
        <sz val="7"/>
        <color theme="1"/>
        <rFont val="Times New Roman"/>
        <family val="1"/>
      </rPr>
      <t xml:space="preserve">     </t>
    </r>
    <r>
      <rPr>
        <sz val="11"/>
        <color theme="1"/>
        <rFont val="Calibri"/>
        <family val="2"/>
        <scheme val="minor"/>
      </rPr>
      <t>0 – 12 cm</t>
    </r>
  </si>
  <si>
    <r>
      <t>ii)</t>
    </r>
    <r>
      <rPr>
        <sz val="7"/>
        <color theme="1"/>
        <rFont val="Times New Roman"/>
        <family val="1"/>
      </rPr>
      <t xml:space="preserve">   </t>
    </r>
    <r>
      <rPr>
        <sz val="11"/>
        <color theme="1"/>
        <rFont val="Calibri"/>
        <family val="2"/>
        <scheme val="minor"/>
      </rPr>
      <t>12 – 25 cm</t>
    </r>
  </si>
  <si>
    <r>
      <t>iii)</t>
    </r>
    <r>
      <rPr>
        <sz val="7"/>
        <color theme="1"/>
        <rFont val="Times New Roman"/>
        <family val="1"/>
      </rPr>
      <t xml:space="preserve">  </t>
    </r>
    <r>
      <rPr>
        <sz val="11"/>
        <color theme="1"/>
        <rFont val="Calibri"/>
        <family val="2"/>
        <scheme val="minor"/>
      </rPr>
      <t>25 – 40 cm</t>
    </r>
  </si>
  <si>
    <r>
      <t>iv)</t>
    </r>
    <r>
      <rPr>
        <sz val="7"/>
        <color theme="1"/>
        <rFont val="Times New Roman"/>
        <family val="1"/>
      </rPr>
      <t xml:space="preserve">  </t>
    </r>
    <r>
      <rPr>
        <sz val="11"/>
        <color theme="1"/>
        <rFont val="Calibri"/>
        <family val="2"/>
        <scheme val="minor"/>
      </rPr>
      <t>40 – 80 cm</t>
    </r>
  </si>
  <si>
    <r>
      <t xml:space="preserve">Para cada faixa foram aplicados preços que refletissem a categoria de uso. Exemplo: classe i) lenha; classe ii) serraria. </t>
    </r>
    <r>
      <rPr>
        <sz val="8"/>
        <color theme="1"/>
        <rFont val="Calibri"/>
        <family val="2"/>
        <scheme val="minor"/>
      </rPr>
      <t>  </t>
    </r>
  </si>
  <si>
    <r>
      <t>As espécies foram categorizadas em três grupos conforme as características da madeira (densidade, trabalhabilidade e uso).</t>
    </r>
    <r>
      <rPr>
        <sz val="8"/>
        <color theme="1"/>
        <rFont val="Calibri"/>
        <family val="2"/>
        <scheme val="minor"/>
      </rPr>
      <t> </t>
    </r>
  </si>
  <si>
    <t xml:space="preserve">É importante ressaltar que essas estimativas foram feitas a partir de equações, e que o desenvolvimento das espécies em campo irá variar conforme as condições de solo, clima e manejo. Por isso, é importante consultar uma assistência técnica para o acompanhamento dos plantios, do manejo e do momento correto de desbaste para a obtenção dos produtos planejados. </t>
  </si>
  <si>
    <t>Equações de crescimento</t>
  </si>
  <si>
    <t xml:space="preserve">Para as projeções de produção de madeira das espécies nativas foram utilizadas equações diamétricas conforme </t>
  </si>
  <si>
    <t>Nunes et al. (2015).</t>
  </si>
  <si>
    <t xml:space="preserve">As equações serão atualizadas anualmente pelo Comitê Técnico Científico do Aplicativo Refloresta-SP. </t>
  </si>
  <si>
    <t>4.    Manejo</t>
  </si>
  <si>
    <t xml:space="preserve">Para espécies frutíferas foram consideradas as etapas de podas de condução e produção, e para as espécies madeireiras foram consideradas as etapas de desrama. Não foi considerada a etapa de desbaste, pois a modelagem considerou o preço da madeira em pé para facilitar os cálculos. Essas atividades estão detalhadas na planilha final que o usuário irá receber, conforme o modelo selecionado. </t>
  </si>
  <si>
    <r>
      <t>·</t>
    </r>
    <r>
      <rPr>
        <sz val="7"/>
        <color theme="1"/>
        <rFont val="Times New Roman"/>
        <family val="1"/>
      </rPr>
      <t xml:space="preserve">        </t>
    </r>
    <r>
      <rPr>
        <sz val="11"/>
        <color theme="1"/>
        <rFont val="Calibri"/>
        <family val="2"/>
        <scheme val="minor"/>
      </rPr>
      <t>Manejo do bambu-gigante</t>
    </r>
  </si>
  <si>
    <r>
      <t>No aplicativo Refloresta-SP é apresentada a possibilidade de incluir o bambu-gigante (</t>
    </r>
    <r>
      <rPr>
        <i/>
        <sz val="11"/>
        <color theme="1"/>
        <rFont val="Calibri"/>
        <family val="2"/>
        <scheme val="minor"/>
      </rPr>
      <t>Dendrocalamus asper</t>
    </r>
    <r>
      <rPr>
        <sz val="11"/>
        <color theme="1"/>
        <rFont val="Calibri"/>
        <family val="2"/>
        <scheme val="minor"/>
      </rPr>
      <t>) como espécie para uso não-madeireiro, para a produção de broto de bambu, que já possui mercado consolidado na região metropolitana de São Paulo. Entretanto, ressaltamos que a inclusão do bambu na propriedade se restrinja a faixas localizadas nas bordas da área de plantio para facilitar o manejo, e sugerimos que o produtor conte com assistência técnica especializada para acompanhamento.</t>
    </r>
    <r>
      <rPr>
        <b/>
        <sz val="11"/>
        <color theme="1"/>
        <rFont val="Calibri"/>
        <family val="2"/>
        <scheme val="minor"/>
      </rPr>
      <t xml:space="preserve"> </t>
    </r>
  </si>
  <si>
    <t>5.    Informações geográficas e administrativas</t>
  </si>
  <si>
    <t>5.1  Regiãoes adminsitrativas</t>
  </si>
  <si>
    <t>5.2  Dados do CAR</t>
  </si>
  <si>
    <t>5.3  Dados climáticos</t>
  </si>
  <si>
    <t xml:space="preserve">Limites das regiões administrativas do Estado de São Paulo, Instituto Geográfico e Cartográfico - IGC, escala 1:50.000, disponível em </t>
  </si>
  <si>
    <t>http://datageo.ambiente.sp.gov.br/</t>
  </si>
  <si>
    <t xml:space="preserve">Limites das Propriedades cadastradas do SICAR-SP, disponível em </t>
  </si>
  <si>
    <t>http://datageo.ambiente.sp.gov.br/, acesso em abril/2021</t>
  </si>
  <si>
    <t xml:space="preserve">Alvares,   C.A., Stape, J.L., Sentelhas, P.C., Gonçalves, J.L.M.; Sparovek, G. Köppen’s   climate classification map for Brazil. Meteorologische Zeitschrift, v. 22, n.   6, p. 711-728, 2013. | 2013, disponível em </t>
  </si>
  <si>
    <t>https://www2.ipef.br/geodatabase/</t>
  </si>
  <si>
    <t>Atividades/Equipamentos/Insumos</t>
  </si>
  <si>
    <t>Plantio; coveamento; Adubação manual; outros</t>
  </si>
  <si>
    <t>Jun/2015; Maio a Nov 2022</t>
  </si>
  <si>
    <t>AGRIANUAL ; CEDAGRO; TNC; EMBRAPA; EMPRESAS</t>
  </si>
  <si>
    <t>Trator + roçadeira; Trator + adubadora; Trator + carreta; Outros</t>
  </si>
  <si>
    <t>Ago a Nov/2022</t>
  </si>
  <si>
    <t>AGRIANUAL; EMPRESAS</t>
  </si>
  <si>
    <t>Rendimento de insumos (qtde/ha)</t>
  </si>
  <si>
    <t>Adubo; herbicida; Calcário; Outros.</t>
  </si>
  <si>
    <t>Jun/2015 ; Ago a Nov/2022</t>
  </si>
  <si>
    <t>AGRIANUAL; EMBRAPA; TNC</t>
  </si>
  <si>
    <t>Adubo; herbicida; calcário; outros</t>
  </si>
  <si>
    <t>Set/2022 a Nov/2022</t>
  </si>
  <si>
    <t>IEA; MERCADOS/INTERNET</t>
  </si>
  <si>
    <t>Moto-roçadeira; Pulverizador costal; - Motosserra; outros</t>
  </si>
  <si>
    <t>MERCADOS/INTERNET</t>
  </si>
  <si>
    <t>Tabela 1. (ao lado)</t>
  </si>
  <si>
    <t>Entrelinhas</t>
  </si>
  <si>
    <t>EntrePlantas</t>
  </si>
  <si>
    <t>AreaOcupacaoIndividual</t>
  </si>
  <si>
    <r>
      <rPr>
        <sz val="7"/>
        <color theme="1"/>
        <rFont val="Times New Roman"/>
        <family val="1"/>
      </rPr>
      <t xml:space="preserve"> </t>
    </r>
    <r>
      <rPr>
        <sz val="11"/>
        <color theme="1"/>
        <rFont val="Calibri"/>
        <family val="2"/>
        <scheme val="minor"/>
      </rPr>
      <t>A região do estado e o tipo de vegetação (fitofisionomia) onde está a propriedade para buscar no banco de dados quais as espécies estão adaptadas àquele local.</t>
    </r>
  </si>
  <si>
    <r>
      <rPr>
        <sz val="7"/>
        <color theme="1"/>
        <rFont val="Times New Roman"/>
        <family val="1"/>
      </rPr>
      <t xml:space="preserve"> </t>
    </r>
    <r>
      <rPr>
        <sz val="11"/>
        <color theme="1"/>
        <rFont val="Calibri"/>
        <family val="2"/>
        <scheme val="minor"/>
      </rPr>
      <t xml:space="preserve">Onde o proprietário vai plantar dentro da sua propriedade, se na APP – Área de Preservação Permanente (exclusivamente no caso de imóveis com até 4 módulos fiscais), RL-Reserva Legal ou AUA-Área de Uso Alternativo. </t>
    </r>
  </si>
  <si>
    <r>
      <rPr>
        <sz val="7"/>
        <color theme="1"/>
        <rFont val="Times New Roman"/>
        <family val="1"/>
      </rPr>
      <t xml:space="preserve"> </t>
    </r>
    <r>
      <rPr>
        <sz val="11"/>
        <color theme="1"/>
        <rFont val="Calibri"/>
        <family val="2"/>
        <scheme val="minor"/>
      </rPr>
      <t>A distribuição de plantio escolhida pelo usuário, isto é, quais as faixas que serão combinadas (descritas no item anterior).</t>
    </r>
  </si>
  <si>
    <t>As espécies adaptadas são ranqueadas por um sistema multicritério que considera variáveis econômicas, ecológicas e de conservação para  o plantio nas faixas escolhidas. Os pesos do sistema multicritério são validados pelo comitê técnico- científico.</t>
  </si>
  <si>
    <t>As espécies, na ordem do ranking, são combinadas seguindo as regras de quantos indivíduos podem ser plantados por hectare. O ranking da combinação é calculado a partir da soma dos rankings das espécies ponderada pelo número de indivíduos de cada espécie na combinação.</t>
  </si>
  <si>
    <t xml:space="preserve">As combinações são ordenadas pela Taxa Interna de Retorno (TIR%) do fluxo de caixa produzido pela combinação de espécies, e as melhores combinações são apresentadas ao usuário, que seleciona a de sua preferência.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</si>
</sst>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_(* #,##0.00_);_(* \(#,##0.00\);_(* &quot;-&quot;??_);_(@_)"/>
    <numFmt numFmtId="166" formatCode="0.00_);[Red]\(0.00\)"/>
    <numFmt numFmtId="167" formatCode="#,##0.0000"/>
    <numFmt numFmtId="168" formatCode="0.0000"/>
    <numFmt numFmtId="169" formatCode="_(* #,##0_);_(* \(#,##0\);_(* &quot;-&quot;??_);_(@_)"/>
  </numFmts>
  <fonts count="36" x14ac:knownFonts="1">
    <font>
      <sz val="11"/>
      <color theme="1"/>
      <name val="Calibri"/>
      <family val="2"/>
      <scheme val="minor"/>
    </font>
    <font>
      <sz val="11"/>
      <name val="Calibri"/>
      <family val="2"/>
    </font>
    <font>
      <sz val="11"/>
      <name val="Calibri"/>
      <family val="2"/>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i/>
      <sz val="11"/>
      <color theme="0" tint="-0.499984740745262"/>
      <name val="Calibri"/>
      <family val="2"/>
      <scheme val="minor"/>
    </font>
    <font>
      <sz val="12"/>
      <color theme="1"/>
      <name val="Calibri"/>
      <family val="2"/>
      <scheme val="minor"/>
    </font>
    <font>
      <sz val="14"/>
      <color theme="1"/>
      <name val="Calibri"/>
      <family val="2"/>
      <scheme val="minor"/>
    </font>
    <font>
      <u/>
      <sz val="11"/>
      <color theme="10"/>
      <name val="Calibri"/>
      <family val="2"/>
      <scheme val="minor"/>
    </font>
    <font>
      <sz val="7"/>
      <color theme="1"/>
      <name val="Times New Roman"/>
      <family val="1"/>
    </font>
    <font>
      <sz val="11"/>
      <color rgb="FF000000"/>
      <name val="Calibri"/>
      <family val="2"/>
      <scheme val="minor"/>
    </font>
    <font>
      <sz val="11"/>
      <color rgb="FF333333"/>
      <name val="Calibri"/>
      <family val="2"/>
      <scheme val="minor"/>
    </font>
    <font>
      <sz val="7"/>
      <color rgb="FF333333"/>
      <name val="Times New Roman"/>
      <family val="1"/>
    </font>
    <font>
      <sz val="8"/>
      <name val="Calibri"/>
      <family val="2"/>
      <scheme val="minor"/>
    </font>
    <font>
      <sz val="11"/>
      <color rgb="FF006100"/>
      <name val="Calibri"/>
      <family val="2"/>
      <scheme val="minor"/>
    </font>
    <font>
      <sz val="11"/>
      <color rgb="FFFF0000"/>
      <name val="Calibri"/>
      <family val="2"/>
      <scheme val="minor"/>
    </font>
    <font>
      <b/>
      <sz val="12"/>
      <color theme="1"/>
      <name val="Calibri"/>
      <family val="2"/>
      <scheme val="minor"/>
    </font>
    <font>
      <b/>
      <sz val="12"/>
      <color theme="1"/>
      <name val="Times New Roman"/>
      <family val="1"/>
    </font>
    <font>
      <b/>
      <sz val="12"/>
      <name val="Calibri"/>
      <family val="2"/>
      <scheme val="minor"/>
    </font>
    <font>
      <i/>
      <sz val="11"/>
      <color theme="1"/>
      <name val="Calibri"/>
      <family val="2"/>
      <scheme val="minor"/>
    </font>
    <font>
      <b/>
      <sz val="11"/>
      <name val="Calibri"/>
      <family val="2"/>
      <scheme val="minor"/>
    </font>
    <font>
      <sz val="11"/>
      <color theme="1"/>
      <name val="Calibri"/>
      <family val="2"/>
    </font>
    <font>
      <b/>
      <sz val="11"/>
      <name val="Calibri"/>
      <family val="2"/>
    </font>
    <font>
      <b/>
      <sz val="11"/>
      <color rgb="FF444444"/>
      <name val="Calibri"/>
      <family val="2"/>
    </font>
    <font>
      <sz val="11"/>
      <color rgb="FF444444"/>
      <name val="Calibri"/>
      <family val="2"/>
    </font>
    <font>
      <b/>
      <sz val="14"/>
      <color theme="1"/>
      <name val="Calibri"/>
      <family val="2"/>
      <scheme val="minor"/>
    </font>
    <font>
      <sz val="11"/>
      <color theme="1"/>
      <name val="Courier New"/>
      <family val="3"/>
    </font>
    <font>
      <i/>
      <sz val="10"/>
      <color theme="2" tint="-0.749992370372631"/>
      <name val="Calibri"/>
      <family val="2"/>
      <scheme val="minor"/>
    </font>
    <font>
      <sz val="12"/>
      <color rgb="FF1F3763"/>
      <name val="Calibri Light"/>
      <family val="2"/>
    </font>
    <font>
      <sz val="7"/>
      <color rgb="FF1F3763"/>
      <name val="Times New Roman"/>
      <family val="1"/>
    </font>
    <font>
      <sz val="11"/>
      <color theme="1"/>
      <name val="Symbol"/>
      <family val="1"/>
      <charset val="2"/>
    </font>
    <font>
      <i/>
      <sz val="11"/>
      <color rgb="FF2F5496"/>
      <name val="Calibri Light"/>
      <family val="2"/>
    </font>
    <font>
      <sz val="8"/>
      <name val="Calibri"/>
      <family val="2"/>
    </font>
    <font>
      <sz val="8"/>
      <color theme="1"/>
      <name val="Calibri"/>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6"/>
        <bgColor theme="6"/>
      </patternFill>
    </fill>
    <fill>
      <patternFill patternType="solid">
        <fgColor theme="4" tint="0.79998168889431442"/>
        <bgColor indexed="64"/>
      </patternFill>
    </fill>
    <fill>
      <patternFill patternType="solid">
        <fgColor theme="9" tint="0.79998168889431442"/>
        <bgColor indexed="64"/>
      </patternFill>
    </fill>
    <fill>
      <patternFill patternType="solid">
        <fgColor rgb="FFD9E1F2"/>
        <bgColor indexed="64"/>
      </patternFill>
    </fill>
    <fill>
      <patternFill patternType="solid">
        <fgColor theme="9" tint="0.39997558519241921"/>
        <bgColor indexed="64"/>
      </patternFill>
    </fill>
    <fill>
      <patternFill patternType="solid">
        <fgColor rgb="FFC6EFCE"/>
      </patternFill>
    </fill>
    <fill>
      <patternFill patternType="solid">
        <fgColor theme="9" tint="0.59999389629810485"/>
        <bgColor indexed="64"/>
      </patternFill>
    </fill>
    <fill>
      <patternFill patternType="solid">
        <fgColor theme="5" tint="-0.249977111117893"/>
        <bgColor indexed="64"/>
      </patternFill>
    </fill>
    <fill>
      <patternFill patternType="solid">
        <fgColor rgb="FFF1F7ED"/>
        <bgColor indexed="64"/>
      </patternFill>
    </fill>
    <fill>
      <patternFill patternType="solid">
        <fgColor theme="2" tint="-0.249977111117893"/>
        <bgColor indexed="64"/>
      </patternFill>
    </fill>
    <fill>
      <patternFill patternType="solid">
        <fgColor rgb="FF8EAADB"/>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6" tint="0.39997558519241921"/>
      </bottom>
      <diagonal/>
    </border>
    <border>
      <left style="thin">
        <color theme="0"/>
      </left>
      <right style="thin">
        <color theme="0"/>
      </right>
      <top style="thin">
        <color theme="0"/>
      </top>
      <bottom style="thin">
        <color theme="0"/>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theme="1" tint="0.14996795556505021"/>
      </left>
      <right/>
      <top style="hair">
        <color theme="1" tint="0.14996795556505021"/>
      </top>
      <bottom style="hair">
        <color theme="1" tint="0.14996795556505021"/>
      </bottom>
      <diagonal/>
    </border>
    <border>
      <left/>
      <right/>
      <top style="hair">
        <color theme="1" tint="0.14996795556505021"/>
      </top>
      <bottom style="hair">
        <color theme="1" tint="0.14996795556505021"/>
      </bottom>
      <diagonal/>
    </border>
    <border>
      <left/>
      <right style="hair">
        <color theme="1" tint="0.14996795556505021"/>
      </right>
      <top style="hair">
        <color theme="1" tint="0.14996795556505021"/>
      </top>
      <bottom style="hair">
        <color theme="1" tint="0.1499679555650502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diagonal/>
    </border>
    <border>
      <left/>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top/>
      <bottom/>
      <diagonal/>
    </border>
    <border>
      <left/>
      <right style="hair">
        <color theme="0" tint="-0.499984740745262"/>
      </right>
      <top/>
      <bottom/>
      <diagonal/>
    </border>
    <border>
      <left style="hair">
        <color theme="0" tint="-0.499984740745262"/>
      </left>
      <right/>
      <top/>
      <bottom style="hair">
        <color theme="0" tint="-0.499984740745262"/>
      </bottom>
      <diagonal/>
    </border>
    <border>
      <left/>
      <right/>
      <top/>
      <bottom style="hair">
        <color theme="0" tint="-0.499984740745262"/>
      </bottom>
      <diagonal/>
    </border>
    <border>
      <left/>
      <right style="hair">
        <color theme="0" tint="-0.499984740745262"/>
      </right>
      <top/>
      <bottom style="hair">
        <color theme="0" tint="-0.499984740745262"/>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hair">
        <color theme="1" tint="0.14996795556505021"/>
      </top>
      <bottom/>
      <diagonal/>
    </border>
    <border>
      <left style="hair">
        <color theme="1" tint="0.14993743705557422"/>
      </left>
      <right/>
      <top style="hair">
        <color theme="1" tint="0.14996795556505021"/>
      </top>
      <bottom/>
      <diagonal/>
    </border>
    <border>
      <left/>
      <right style="hair">
        <color theme="1" tint="0.14993743705557422"/>
      </right>
      <top style="hair">
        <color theme="1" tint="0.14996795556505021"/>
      </top>
      <bottom/>
      <diagonal/>
    </border>
    <border>
      <left style="hair">
        <color theme="1" tint="0.14993743705557422"/>
      </left>
      <right/>
      <top/>
      <bottom style="hair">
        <color theme="1" tint="0.14993743705557422"/>
      </bottom>
      <diagonal/>
    </border>
    <border>
      <left/>
      <right/>
      <top/>
      <bottom style="hair">
        <color theme="1" tint="0.14993743705557422"/>
      </bottom>
      <diagonal/>
    </border>
    <border>
      <left/>
      <right style="hair">
        <color theme="1" tint="0.14993743705557422"/>
      </right>
      <top/>
      <bottom style="hair">
        <color theme="1" tint="0.14993743705557422"/>
      </bottom>
      <diagonal/>
    </border>
    <border>
      <left style="hair">
        <color theme="0" tint="-0.499984740745262"/>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style="hair">
        <color theme="0" tint="-0.499984740745262"/>
      </right>
      <top/>
      <bottom style="hair">
        <color theme="0"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8EA9DB"/>
      </left>
      <right/>
      <top style="medium">
        <color rgb="FF8EA9DB"/>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rgb="FF8EA9DB"/>
      </left>
      <right/>
      <top/>
      <bottom style="medium">
        <color rgb="FF8EA9DB"/>
      </bottom>
      <diagonal/>
    </border>
    <border>
      <left/>
      <right/>
      <top/>
      <bottom style="medium">
        <color rgb="FF8EA9DB"/>
      </bottom>
      <diagonal/>
    </border>
    <border>
      <left/>
      <right style="medium">
        <color rgb="FF8EA9DB"/>
      </right>
      <top/>
      <bottom style="medium">
        <color rgb="FF8EA9DB"/>
      </bottom>
      <diagonal/>
    </border>
    <border>
      <left style="medium">
        <color rgb="FF8EA9DB"/>
      </left>
      <right/>
      <top/>
      <bottom/>
      <diagonal/>
    </border>
    <border>
      <left/>
      <right/>
      <top style="medium">
        <color rgb="FF8EA9DB"/>
      </top>
      <bottom/>
      <diagonal/>
    </border>
    <border>
      <left/>
      <right style="medium">
        <color rgb="FF8EA9DB"/>
      </right>
      <top style="medium">
        <color rgb="FF8EA9DB"/>
      </top>
      <bottom/>
      <diagonal/>
    </border>
  </borders>
  <cellStyleXfs count="5">
    <xf numFmtId="0" fontId="0" fillId="0" borderId="0"/>
    <xf numFmtId="165" fontId="3" fillId="0" borderId="0" applyFont="0" applyFill="0" applyBorder="0" applyAlignment="0" applyProtection="0"/>
    <xf numFmtId="9" fontId="3" fillId="0" borderId="0" applyFont="0" applyFill="0" applyBorder="0" applyAlignment="0" applyProtection="0"/>
    <xf numFmtId="0" fontId="10" fillId="0" borderId="0" applyNumberFormat="0" applyFill="0" applyBorder="0" applyAlignment="0" applyProtection="0"/>
    <xf numFmtId="0" fontId="16" fillId="9" borderId="0" applyNumberFormat="0" applyBorder="0" applyAlignment="0" applyProtection="0"/>
  </cellStyleXfs>
  <cellXfs count="207">
    <xf numFmtId="0" fontId="0" fillId="0" borderId="0" xfId="0"/>
    <xf numFmtId="168" fontId="0" fillId="0" borderId="0" xfId="0" applyNumberFormat="1"/>
    <xf numFmtId="0" fontId="4" fillId="0" borderId="0" xfId="0" applyFont="1"/>
    <xf numFmtId="168" fontId="4" fillId="0" borderId="0" xfId="0" applyNumberFormat="1" applyFont="1"/>
    <xf numFmtId="14" fontId="0" fillId="0" borderId="0" xfId="0" applyNumberFormat="1"/>
    <xf numFmtId="166" fontId="0" fillId="0" borderId="0" xfId="0" applyNumberFormat="1"/>
    <xf numFmtId="167" fontId="0" fillId="0" borderId="0" xfId="0" applyNumberFormat="1"/>
    <xf numFmtId="166" fontId="6" fillId="0" borderId="0" xfId="0" applyNumberFormat="1" applyFont="1"/>
    <xf numFmtId="2" fontId="5" fillId="0" borderId="0" xfId="0" applyNumberFormat="1" applyFont="1"/>
    <xf numFmtId="2" fontId="0" fillId="0" borderId="0" xfId="0" applyNumberFormat="1"/>
    <xf numFmtId="2" fontId="4" fillId="0" borderId="0" xfId="0" applyNumberFormat="1" applyFont="1"/>
    <xf numFmtId="0" fontId="4" fillId="3" borderId="1" xfId="0" applyFont="1" applyFill="1" applyBorder="1"/>
    <xf numFmtId="40" fontId="0" fillId="0" borderId="0" xfId="1" applyNumberFormat="1" applyFont="1"/>
    <xf numFmtId="164" fontId="0" fillId="0" borderId="0" xfId="0" applyNumberFormat="1"/>
    <xf numFmtId="0" fontId="4" fillId="4" borderId="4" xfId="0" applyFont="1" applyFill="1" applyBorder="1"/>
    <xf numFmtId="40" fontId="4" fillId="4" borderId="5" xfId="1" applyNumberFormat="1" applyFont="1" applyFill="1" applyBorder="1"/>
    <xf numFmtId="40" fontId="4" fillId="4" borderId="6" xfId="0" applyNumberFormat="1" applyFont="1" applyFill="1" applyBorder="1"/>
    <xf numFmtId="40" fontId="0" fillId="0" borderId="0" xfId="0" applyNumberFormat="1"/>
    <xf numFmtId="38" fontId="0" fillId="0" borderId="0" xfId="0" applyNumberFormat="1"/>
    <xf numFmtId="0" fontId="0" fillId="5" borderId="7" xfId="0" applyFill="1" applyBorder="1"/>
    <xf numFmtId="0" fontId="0" fillId="5" borderId="8" xfId="0" applyFill="1" applyBorder="1"/>
    <xf numFmtId="0" fontId="0" fillId="5" borderId="9" xfId="0" applyFill="1" applyBorder="1"/>
    <xf numFmtId="0" fontId="0" fillId="5" borderId="10" xfId="0" applyFill="1" applyBorder="1"/>
    <xf numFmtId="0" fontId="0" fillId="5" borderId="0" xfId="0" applyFill="1"/>
    <xf numFmtId="0" fontId="0" fillId="5" borderId="11" xfId="0" applyFill="1" applyBorder="1"/>
    <xf numFmtId="0" fontId="0" fillId="5" borderId="12" xfId="0" applyFill="1" applyBorder="1"/>
    <xf numFmtId="9" fontId="0" fillId="5" borderId="13" xfId="2" applyFont="1" applyFill="1" applyBorder="1"/>
    <xf numFmtId="0" fontId="0" fillId="5" borderId="14" xfId="0" applyFill="1" applyBorder="1"/>
    <xf numFmtId="9" fontId="0" fillId="5" borderId="15" xfId="0" applyNumberFormat="1" applyFill="1" applyBorder="1"/>
    <xf numFmtId="38" fontId="0" fillId="5" borderId="16" xfId="0" applyNumberFormat="1" applyFill="1" applyBorder="1"/>
    <xf numFmtId="38" fontId="0" fillId="5" borderId="17" xfId="0" applyNumberFormat="1" applyFill="1" applyBorder="1"/>
    <xf numFmtId="38" fontId="4" fillId="4" borderId="0" xfId="0" applyNumberFormat="1" applyFont="1" applyFill="1"/>
    <xf numFmtId="10" fontId="0" fillId="5" borderId="1" xfId="2" applyNumberFormat="1" applyFont="1" applyFill="1" applyBorder="1"/>
    <xf numFmtId="0" fontId="0" fillId="5" borderId="1" xfId="0" applyFill="1" applyBorder="1"/>
    <xf numFmtId="0" fontId="0" fillId="0" borderId="4" xfId="0" applyBorder="1"/>
    <xf numFmtId="40" fontId="0" fillId="0" borderId="5" xfId="1" applyNumberFormat="1" applyFont="1" applyFill="1" applyBorder="1"/>
    <xf numFmtId="40" fontId="0" fillId="0" borderId="5" xfId="0" applyNumberFormat="1" applyBorder="1"/>
    <xf numFmtId="40" fontId="0" fillId="0" borderId="6" xfId="0" applyNumberFormat="1" applyBorder="1"/>
    <xf numFmtId="0" fontId="0" fillId="0" borderId="2" xfId="0" applyBorder="1"/>
    <xf numFmtId="40" fontId="0" fillId="0" borderId="3" xfId="1" applyNumberFormat="1" applyFont="1" applyFill="1" applyBorder="1"/>
    <xf numFmtId="40" fontId="0" fillId="0" borderId="3" xfId="0" applyNumberFormat="1" applyBorder="1"/>
    <xf numFmtId="40" fontId="7" fillId="0" borderId="0" xfId="1" applyNumberFormat="1" applyFont="1"/>
    <xf numFmtId="0" fontId="7" fillId="0" borderId="0" xfId="0" applyFont="1"/>
    <xf numFmtId="0" fontId="6" fillId="0" borderId="0" xfId="0" applyFont="1"/>
    <xf numFmtId="0" fontId="0" fillId="0" borderId="0" xfId="0" applyProtection="1">
      <protection locked="0"/>
    </xf>
    <xf numFmtId="2" fontId="0" fillId="0" borderId="0" xfId="0" applyNumberFormat="1" applyProtection="1">
      <protection locked="0"/>
    </xf>
    <xf numFmtId="1" fontId="0" fillId="0" borderId="0" xfId="0" applyNumberFormat="1"/>
    <xf numFmtId="0" fontId="0" fillId="0" borderId="0" xfId="0" pivotButton="1"/>
    <xf numFmtId="0" fontId="0" fillId="0" borderId="0" xfId="0" applyAlignment="1">
      <alignment horizontal="left"/>
    </xf>
    <xf numFmtId="169" fontId="0" fillId="0" borderId="0" xfId="0" applyNumberFormat="1"/>
    <xf numFmtId="9" fontId="0" fillId="2" borderId="1" xfId="2" applyFont="1" applyFill="1" applyBorder="1" applyProtection="1">
      <protection locked="0"/>
    </xf>
    <xf numFmtId="0" fontId="0" fillId="0" borderId="18" xfId="0" applyBorder="1"/>
    <xf numFmtId="0" fontId="0" fillId="0" borderId="19" xfId="0" applyBorder="1"/>
    <xf numFmtId="0" fontId="5" fillId="0" borderId="19" xfId="0" applyFont="1" applyBorder="1" applyAlignment="1">
      <alignment horizontal="left" vertical="center" indent="7"/>
    </xf>
    <xf numFmtId="0" fontId="0" fillId="0" borderId="19" xfId="0" applyBorder="1" applyAlignment="1">
      <alignment horizontal="justify" vertical="center"/>
    </xf>
    <xf numFmtId="0" fontId="0" fillId="0" borderId="19" xfId="0" applyBorder="1" applyAlignment="1">
      <alignment horizontal="left" vertical="center" indent="7"/>
    </xf>
    <xf numFmtId="0" fontId="0" fillId="0" borderId="19" xfId="0" applyBorder="1" applyAlignment="1">
      <alignment vertical="center" wrapText="1"/>
    </xf>
    <xf numFmtId="0" fontId="0" fillId="0" borderId="19" xfId="0" applyBorder="1" applyAlignment="1">
      <alignment vertical="center"/>
    </xf>
    <xf numFmtId="0" fontId="5" fillId="0" borderId="19" xfId="0" applyFont="1" applyBorder="1" applyAlignment="1">
      <alignment horizontal="left" vertical="center" indent="5"/>
    </xf>
    <xf numFmtId="0" fontId="0" fillId="0" borderId="19" xfId="0" applyBorder="1" applyAlignment="1">
      <alignment horizontal="left" vertical="center" indent="5"/>
    </xf>
    <xf numFmtId="0" fontId="0" fillId="0" borderId="19" xfId="0" applyBorder="1" applyAlignment="1">
      <alignment wrapText="1"/>
    </xf>
    <xf numFmtId="0" fontId="18" fillId="0" borderId="19" xfId="0" applyFont="1" applyBorder="1" applyAlignment="1">
      <alignment horizontal="left" vertical="center" indent="5"/>
    </xf>
    <xf numFmtId="0" fontId="0" fillId="6" borderId="19" xfId="0" applyFill="1" applyBorder="1" applyAlignment="1">
      <alignment horizontal="left" vertical="center" wrapText="1"/>
    </xf>
    <xf numFmtId="0" fontId="0" fillId="6" borderId="19" xfId="0" applyFill="1" applyBorder="1" applyAlignment="1">
      <alignment vertical="center" wrapText="1"/>
    </xf>
    <xf numFmtId="0" fontId="0" fillId="0" borderId="0" xfId="0" applyAlignment="1">
      <alignment horizontal="center" vertical="center"/>
    </xf>
    <xf numFmtId="40" fontId="0" fillId="0" borderId="0" xfId="1" applyNumberFormat="1" applyFont="1" applyFill="1" applyBorder="1"/>
    <xf numFmtId="169" fontId="0" fillId="0" borderId="0" xfId="1" applyNumberFormat="1" applyFont="1" applyFill="1" applyBorder="1"/>
    <xf numFmtId="169" fontId="0" fillId="0" borderId="5" xfId="1" applyNumberFormat="1" applyFont="1" applyFill="1" applyBorder="1"/>
    <xf numFmtId="0" fontId="6" fillId="6" borderId="19" xfId="0" applyFont="1" applyFill="1" applyBorder="1" applyAlignment="1">
      <alignment vertical="center" wrapText="1"/>
    </xf>
    <xf numFmtId="0" fontId="6" fillId="0" borderId="19" xfId="0" applyFont="1" applyBorder="1"/>
    <xf numFmtId="0" fontId="23" fillId="11" borderId="0" xfId="0" applyFont="1" applyFill="1" applyAlignment="1">
      <alignment horizontal="center" vertical="center"/>
    </xf>
    <xf numFmtId="0" fontId="0" fillId="0" borderId="0" xfId="0" applyAlignment="1">
      <alignment vertical="top" wrapText="1"/>
    </xf>
    <xf numFmtId="0" fontId="0" fillId="0" borderId="37" xfId="0" applyBorder="1"/>
    <xf numFmtId="0" fontId="0" fillId="0" borderId="38" xfId="0" applyBorder="1"/>
    <xf numFmtId="0" fontId="0" fillId="0" borderId="39" xfId="0" applyBorder="1" applyAlignment="1">
      <alignment vertical="center"/>
    </xf>
    <xf numFmtId="0" fontId="2" fillId="0" borderId="0" xfId="0" applyFont="1" applyAlignment="1">
      <alignment horizontal="left" vertical="top"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27" fillId="6" borderId="19" xfId="0" applyFont="1" applyFill="1" applyBorder="1" applyAlignment="1">
      <alignment horizontal="center" vertical="center"/>
    </xf>
    <xf numFmtId="0" fontId="0" fillId="6" borderId="20" xfId="0" applyFill="1" applyBorder="1" applyAlignment="1">
      <alignment horizontal="center" vertical="center"/>
    </xf>
    <xf numFmtId="0" fontId="0" fillId="6" borderId="0" xfId="0" applyFill="1" applyAlignment="1">
      <alignment horizontal="center" vertical="center"/>
    </xf>
    <xf numFmtId="0" fontId="0" fillId="6" borderId="0" xfId="0" applyFill="1" applyAlignment="1">
      <alignment horizontal="left" vertical="center"/>
    </xf>
    <xf numFmtId="0" fontId="0" fillId="6" borderId="21" xfId="0" applyFill="1" applyBorder="1"/>
    <xf numFmtId="0" fontId="23" fillId="6" borderId="20" xfId="0" applyFont="1" applyFill="1" applyBorder="1" applyAlignment="1">
      <alignment horizontal="center" vertical="center"/>
    </xf>
    <xf numFmtId="0" fontId="23" fillId="6" borderId="22" xfId="0" applyFont="1" applyFill="1" applyBorder="1" applyAlignment="1">
      <alignment horizontal="center" vertical="center"/>
    </xf>
    <xf numFmtId="0" fontId="0" fillId="6" borderId="23" xfId="0" applyFill="1" applyBorder="1" applyAlignment="1">
      <alignment horizontal="center" vertical="center"/>
    </xf>
    <xf numFmtId="0" fontId="0" fillId="6" borderId="23" xfId="0" applyFill="1" applyBorder="1" applyAlignment="1">
      <alignment horizontal="left" vertical="center"/>
    </xf>
    <xf numFmtId="0" fontId="0" fillId="6" borderId="24" xfId="0" applyFill="1" applyBorder="1"/>
    <xf numFmtId="0" fontId="5" fillId="12" borderId="26" xfId="0" applyFont="1" applyFill="1" applyBorder="1" applyAlignment="1">
      <alignment vertical="center"/>
    </xf>
    <xf numFmtId="0" fontId="5" fillId="12" borderId="27" xfId="0" applyFont="1" applyFill="1" applyBorder="1" applyAlignment="1">
      <alignment vertical="center"/>
    </xf>
    <xf numFmtId="0" fontId="0" fillId="6" borderId="0" xfId="0" applyFill="1"/>
    <xf numFmtId="0" fontId="0" fillId="6" borderId="0" xfId="0" applyFill="1" applyAlignment="1">
      <alignment horizontal="left"/>
    </xf>
    <xf numFmtId="0" fontId="0" fillId="8" borderId="0" xfId="0" applyFill="1"/>
    <xf numFmtId="0" fontId="0" fillId="6" borderId="29" xfId="0" applyFill="1" applyBorder="1"/>
    <xf numFmtId="0" fontId="0" fillId="6" borderId="30" xfId="0" applyFill="1" applyBorder="1"/>
    <xf numFmtId="0" fontId="0" fillId="6" borderId="31" xfId="0" applyFill="1" applyBorder="1"/>
    <xf numFmtId="0" fontId="0" fillId="6" borderId="32" xfId="0" applyFill="1" applyBorder="1"/>
    <xf numFmtId="0" fontId="0" fillId="8" borderId="33" xfId="0" applyFill="1" applyBorder="1"/>
    <xf numFmtId="0" fontId="0" fillId="6" borderId="33" xfId="0" applyFill="1" applyBorder="1"/>
    <xf numFmtId="0" fontId="0" fillId="6" borderId="34" xfId="0" applyFill="1" applyBorder="1"/>
    <xf numFmtId="0" fontId="0" fillId="6" borderId="35" xfId="0" applyFill="1" applyBorder="1"/>
    <xf numFmtId="0" fontId="0" fillId="8" borderId="35" xfId="0" applyFill="1" applyBorder="1"/>
    <xf numFmtId="0" fontId="0" fillId="6" borderId="36" xfId="0" applyFill="1" applyBorder="1"/>
    <xf numFmtId="0" fontId="0" fillId="6" borderId="46" xfId="0" applyFill="1" applyBorder="1"/>
    <xf numFmtId="0" fontId="0" fillId="10" borderId="46" xfId="0" applyFill="1" applyBorder="1" applyAlignment="1">
      <alignment horizontal="center" vertical="center"/>
    </xf>
    <xf numFmtId="0" fontId="0" fillId="10" borderId="47" xfId="0" applyFill="1" applyBorder="1" applyAlignment="1">
      <alignment horizontal="center" vertical="center"/>
    </xf>
    <xf numFmtId="0" fontId="0" fillId="10" borderId="48" xfId="0" applyFill="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11" borderId="48" xfId="0" applyFill="1" applyBorder="1" applyAlignment="1">
      <alignment horizontal="center" vertical="center"/>
    </xf>
    <xf numFmtId="0" fontId="23" fillId="10" borderId="29" xfId="0" applyFont="1" applyFill="1" applyBorder="1" applyAlignment="1">
      <alignment horizontal="center" vertical="center"/>
    </xf>
    <xf numFmtId="0" fontId="23" fillId="10" borderId="30" xfId="0" applyFont="1" applyFill="1" applyBorder="1" applyAlignment="1">
      <alignment horizontal="center" vertical="center"/>
    </xf>
    <xf numFmtId="0" fontId="0" fillId="10" borderId="30" xfId="0" applyFill="1" applyBorder="1" applyAlignment="1">
      <alignment horizontal="center" vertical="center"/>
    </xf>
    <xf numFmtId="0" fontId="0" fillId="11" borderId="30" xfId="0" applyFill="1" applyBorder="1" applyAlignment="1">
      <alignment horizontal="center" vertical="center"/>
    </xf>
    <xf numFmtId="0" fontId="0" fillId="11" borderId="31" xfId="0" applyFill="1" applyBorder="1" applyAlignment="1">
      <alignment horizontal="center" vertical="center"/>
    </xf>
    <xf numFmtId="0" fontId="0" fillId="10" borderId="32" xfId="0" applyFill="1" applyBorder="1" applyAlignment="1">
      <alignment horizontal="center" vertical="center"/>
    </xf>
    <xf numFmtId="0" fontId="23" fillId="10" borderId="0" xfId="0" applyFont="1"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0" fontId="0" fillId="11" borderId="33" xfId="0" applyFill="1" applyBorder="1" applyAlignment="1">
      <alignment horizontal="center" vertical="center"/>
    </xf>
    <xf numFmtId="0" fontId="0" fillId="10" borderId="34" xfId="0" applyFill="1" applyBorder="1" applyAlignment="1">
      <alignment horizontal="center" vertical="center"/>
    </xf>
    <xf numFmtId="0" fontId="23" fillId="10" borderId="35" xfId="0" applyFont="1" applyFill="1" applyBorder="1" applyAlignment="1">
      <alignment horizontal="center" vertical="center"/>
    </xf>
    <xf numFmtId="0" fontId="0" fillId="10" borderId="35" xfId="0" applyFill="1" applyBorder="1" applyAlignment="1">
      <alignment horizontal="center" vertical="center"/>
    </xf>
    <xf numFmtId="0" fontId="0" fillId="11" borderId="35" xfId="0" applyFill="1" applyBorder="1" applyAlignment="1">
      <alignment horizontal="center" vertical="center"/>
    </xf>
    <xf numFmtId="0" fontId="0" fillId="11" borderId="36" xfId="0" applyFill="1" applyBorder="1" applyAlignment="1">
      <alignment horizontal="center" vertical="center"/>
    </xf>
    <xf numFmtId="0" fontId="0" fillId="0" borderId="49" xfId="0" applyBorder="1"/>
    <xf numFmtId="0" fontId="0" fillId="0" borderId="50" xfId="0" applyBorder="1"/>
    <xf numFmtId="0" fontId="0" fillId="0" borderId="51" xfId="0" applyBorder="1"/>
    <xf numFmtId="0" fontId="28" fillId="0" borderId="0" xfId="0" applyFont="1" applyAlignment="1">
      <alignment horizontal="justify" vertical="center"/>
    </xf>
    <xf numFmtId="0" fontId="0" fillId="0" borderId="0" xfId="0" applyAlignment="1">
      <alignment horizontal="justify" vertical="center"/>
    </xf>
    <xf numFmtId="0" fontId="28" fillId="0" borderId="0" xfId="0" applyFont="1" applyAlignment="1">
      <alignment horizontal="left" vertical="center" indent="5"/>
    </xf>
    <xf numFmtId="0" fontId="28" fillId="0" borderId="0" xfId="0" applyFont="1" applyAlignment="1">
      <alignment horizontal="left" vertical="center" indent="22"/>
    </xf>
    <xf numFmtId="0" fontId="29" fillId="0" borderId="0" xfId="0" applyFont="1" applyAlignment="1">
      <alignment horizontal="center" vertical="center"/>
    </xf>
    <xf numFmtId="0" fontId="30" fillId="0" borderId="0" xfId="0" applyFont="1" applyAlignment="1">
      <alignment horizontal="left" vertical="center" indent="5"/>
    </xf>
    <xf numFmtId="0" fontId="12" fillId="0" borderId="0" xfId="0" applyFont="1" applyAlignment="1">
      <alignment horizontal="justify" vertical="center"/>
    </xf>
    <xf numFmtId="0" fontId="0" fillId="0" borderId="0" xfId="0" applyAlignment="1">
      <alignment vertical="center"/>
    </xf>
    <xf numFmtId="0" fontId="20" fillId="0" borderId="0" xfId="4" applyFont="1" applyFill="1" applyBorder="1" applyAlignment="1">
      <alignment horizontal="center" vertical="center"/>
    </xf>
    <xf numFmtId="0" fontId="32" fillId="0" borderId="0" xfId="0" applyFont="1" applyAlignment="1">
      <alignment horizontal="left" vertical="center" indent="1"/>
    </xf>
    <xf numFmtId="0" fontId="32" fillId="0" borderId="0" xfId="0" applyFont="1" applyAlignment="1">
      <alignment horizontal="left" vertical="center" indent="2"/>
    </xf>
    <xf numFmtId="0" fontId="32" fillId="0" borderId="0" xfId="0" applyFont="1" applyAlignment="1">
      <alignment horizontal="left" vertical="center" indent="4"/>
    </xf>
    <xf numFmtId="0" fontId="0" fillId="0" borderId="0" xfId="0" applyAlignment="1">
      <alignment horizontal="left" vertical="center" indent="1"/>
    </xf>
    <xf numFmtId="0" fontId="20" fillId="6" borderId="19" xfId="4" applyFont="1" applyFill="1" applyBorder="1" applyAlignment="1">
      <alignment horizontal="left" vertical="center"/>
    </xf>
    <xf numFmtId="0" fontId="10" fillId="0" borderId="0" xfId="3" applyAlignment="1">
      <alignment horizontal="justify" vertical="center"/>
    </xf>
    <xf numFmtId="0" fontId="32" fillId="0" borderId="0" xfId="0" applyFont="1" applyAlignment="1">
      <alignment horizontal="left" vertical="center" wrapText="1" indent="2"/>
    </xf>
    <xf numFmtId="0" fontId="0" fillId="0" borderId="19" xfId="0" applyBorder="1" applyAlignment="1">
      <alignment horizontal="left" indent="2"/>
    </xf>
    <xf numFmtId="0" fontId="0" fillId="0" borderId="19" xfId="0" applyBorder="1" applyAlignment="1">
      <alignment horizontal="left" indent="5"/>
    </xf>
    <xf numFmtId="0" fontId="10" fillId="0" borderId="0" xfId="3" applyAlignment="1">
      <alignment horizontal="left" vertical="center" indent="4"/>
    </xf>
    <xf numFmtId="0" fontId="10" fillId="0" borderId="0" xfId="3" applyAlignment="1">
      <alignment horizontal="left" vertical="center" indent="5"/>
    </xf>
    <xf numFmtId="0" fontId="8" fillId="0" borderId="19" xfId="0" applyFont="1" applyBorder="1" applyAlignment="1">
      <alignment horizontal="left" vertical="center" indent="5"/>
    </xf>
    <xf numFmtId="0" fontId="13" fillId="0" borderId="0" xfId="0" applyFont="1" applyAlignment="1">
      <alignment horizontal="left" vertical="center" indent="3"/>
    </xf>
    <xf numFmtId="0" fontId="33" fillId="0" borderId="0" xfId="0" applyFont="1" applyAlignment="1">
      <alignment horizontal="left" vertical="center" indent="1"/>
    </xf>
    <xf numFmtId="0" fontId="0" fillId="0" borderId="0" xfId="0" applyAlignment="1">
      <alignment horizontal="left" vertical="center" indent="3"/>
    </xf>
    <xf numFmtId="0" fontId="0" fillId="0" borderId="0" xfId="0" applyAlignment="1">
      <alignment horizontal="left" vertical="center" indent="4"/>
    </xf>
    <xf numFmtId="0" fontId="35" fillId="0" borderId="0" xfId="0" applyFont="1" applyAlignment="1">
      <alignment vertical="center"/>
    </xf>
    <xf numFmtId="0" fontId="10" fillId="0" borderId="0" xfId="3"/>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6" xfId="0" applyFont="1" applyFill="1" applyBorder="1" applyAlignment="1">
      <alignment horizontal="center" vertical="center" wrapText="1"/>
    </xf>
    <xf numFmtId="0" fontId="12" fillId="7" borderId="57" xfId="0" applyFont="1" applyFill="1" applyBorder="1" applyAlignment="1">
      <alignment vertical="center" wrapText="1"/>
    </xf>
    <xf numFmtId="0" fontId="12" fillId="7" borderId="58" xfId="0" applyFont="1" applyFill="1" applyBorder="1" applyAlignment="1">
      <alignment vertical="center" wrapText="1"/>
    </xf>
    <xf numFmtId="0" fontId="12" fillId="7" borderId="58" xfId="0" applyFont="1" applyFill="1" applyBorder="1" applyAlignment="1">
      <alignment horizontal="left" vertical="center" wrapText="1"/>
    </xf>
    <xf numFmtId="0" fontId="12" fillId="7" borderId="59" xfId="0" applyFont="1" applyFill="1" applyBorder="1" applyAlignment="1">
      <alignment vertical="center" wrapText="1"/>
    </xf>
    <xf numFmtId="0" fontId="0" fillId="0" borderId="60" xfId="0" applyBorder="1" applyAlignment="1">
      <alignment vertical="center" wrapText="1"/>
    </xf>
    <xf numFmtId="0" fontId="0" fillId="0" borderId="57" xfId="0" applyBorder="1" applyAlignment="1">
      <alignment vertical="center" wrapText="1"/>
    </xf>
    <xf numFmtId="0" fontId="0" fillId="0" borderId="58" xfId="0" applyBorder="1" applyAlignment="1">
      <alignment vertical="center" wrapText="1"/>
    </xf>
    <xf numFmtId="0" fontId="0" fillId="0" borderId="58" xfId="0" applyBorder="1" applyAlignment="1">
      <alignment horizontal="left" vertical="center" wrapText="1"/>
    </xf>
    <xf numFmtId="0" fontId="0" fillId="0" borderId="59" xfId="0" applyBorder="1" applyAlignment="1">
      <alignment vertical="center" wrapText="1"/>
    </xf>
    <xf numFmtId="17" fontId="12" fillId="7" borderId="58" xfId="0" applyNumberFormat="1" applyFont="1" applyFill="1" applyBorder="1" applyAlignment="1">
      <alignment horizontal="left" vertical="center" wrapText="1"/>
    </xf>
    <xf numFmtId="40" fontId="0" fillId="0" borderId="0" xfId="1" applyNumberFormat="1" applyFont="1" applyFill="1"/>
    <xf numFmtId="0" fontId="0" fillId="0" borderId="61" xfId="0" applyBorder="1" applyAlignment="1">
      <alignment vertical="center" wrapText="1"/>
    </xf>
    <xf numFmtId="0" fontId="0" fillId="0" borderId="58" xfId="0" applyBorder="1" applyAlignment="1">
      <alignment vertical="center" wrapText="1"/>
    </xf>
    <xf numFmtId="0" fontId="0" fillId="0" borderId="61" xfId="0" applyBorder="1" applyAlignment="1">
      <alignment horizontal="left" vertical="center" wrapText="1"/>
    </xf>
    <xf numFmtId="0" fontId="0" fillId="0" borderId="58" xfId="0" applyBorder="1" applyAlignment="1">
      <alignment horizontal="left" vertical="center" wrapText="1"/>
    </xf>
    <xf numFmtId="0" fontId="0" fillId="0" borderId="62" xfId="0" applyBorder="1" applyAlignment="1">
      <alignment vertical="center" wrapText="1"/>
    </xf>
    <xf numFmtId="0" fontId="0" fillId="0" borderId="59" xfId="0" applyBorder="1" applyAlignment="1">
      <alignment vertical="center" wrapText="1"/>
    </xf>
    <xf numFmtId="0" fontId="0" fillId="6" borderId="0" xfId="0" applyFill="1" applyAlignment="1">
      <alignment horizontal="left"/>
    </xf>
    <xf numFmtId="0" fontId="9" fillId="6" borderId="0" xfId="0" applyFont="1" applyFill="1" applyAlignment="1">
      <alignment horizontal="left" wrapText="1"/>
    </xf>
    <xf numFmtId="0" fontId="9" fillId="6" borderId="33" xfId="0" applyFont="1" applyFill="1" applyBorder="1" applyAlignment="1">
      <alignment horizontal="left" wrapText="1"/>
    </xf>
    <xf numFmtId="0" fontId="0" fillId="6" borderId="30" xfId="0" applyFill="1" applyBorder="1" applyAlignment="1">
      <alignment horizontal="left"/>
    </xf>
    <xf numFmtId="0" fontId="8" fillId="6" borderId="47" xfId="0" applyFont="1" applyFill="1" applyBorder="1" applyAlignment="1">
      <alignment horizontal="left" vertical="center" wrapText="1"/>
    </xf>
    <xf numFmtId="0" fontId="8" fillId="6" borderId="48" xfId="0" applyFont="1" applyFill="1" applyBorder="1" applyAlignment="1">
      <alignment horizontal="left" vertical="center" wrapText="1"/>
    </xf>
    <xf numFmtId="0" fontId="0" fillId="5" borderId="52" xfId="0" applyFill="1" applyBorder="1" applyAlignment="1">
      <alignment horizontal="left"/>
    </xf>
    <xf numFmtId="0" fontId="0" fillId="5" borderId="53" xfId="0" applyFill="1" applyBorder="1" applyAlignment="1">
      <alignment horizontal="left"/>
    </xf>
    <xf numFmtId="0" fontId="5" fillId="12" borderId="25" xfId="0" applyFont="1" applyFill="1" applyBorder="1" applyAlignment="1">
      <alignment horizontal="left" vertical="center"/>
    </xf>
    <xf numFmtId="0" fontId="5" fillId="12" borderId="26" xfId="0" applyFont="1" applyFill="1" applyBorder="1" applyAlignment="1">
      <alignment horizontal="left" vertical="center"/>
    </xf>
    <xf numFmtId="0" fontId="5" fillId="12" borderId="27" xfId="0" applyFont="1" applyFill="1" applyBorder="1" applyAlignment="1">
      <alignment horizontal="left" vertical="center"/>
    </xf>
    <xf numFmtId="0" fontId="4" fillId="13" borderId="25" xfId="0" applyFont="1" applyFill="1" applyBorder="1" applyAlignment="1">
      <alignment horizontal="left" vertical="center"/>
    </xf>
    <xf numFmtId="0" fontId="4" fillId="13" borderId="26" xfId="0" applyFont="1" applyFill="1" applyBorder="1" applyAlignment="1">
      <alignment horizontal="left" vertical="center"/>
    </xf>
    <xf numFmtId="0" fontId="0" fillId="12" borderId="29" xfId="0" applyFill="1" applyBorder="1" applyAlignment="1">
      <alignment horizontal="left" vertical="top" wrapText="1"/>
    </xf>
    <xf numFmtId="0" fontId="0" fillId="12" borderId="30" xfId="0" applyFill="1" applyBorder="1" applyAlignment="1">
      <alignment horizontal="left" vertical="top" wrapText="1"/>
    </xf>
    <xf numFmtId="0" fontId="0" fillId="12" borderId="31" xfId="0" applyFill="1" applyBorder="1" applyAlignment="1">
      <alignment horizontal="left" vertical="top" wrapText="1"/>
    </xf>
    <xf numFmtId="0" fontId="0" fillId="12" borderId="32" xfId="0" applyFill="1" applyBorder="1" applyAlignment="1">
      <alignment horizontal="left" vertical="top" wrapText="1"/>
    </xf>
    <xf numFmtId="0" fontId="0" fillId="12" borderId="0" xfId="0" applyFill="1" applyAlignment="1">
      <alignment horizontal="left" vertical="top" wrapText="1"/>
    </xf>
    <xf numFmtId="0" fontId="0" fillId="12" borderId="33" xfId="0" applyFill="1" applyBorder="1" applyAlignment="1">
      <alignment horizontal="left" vertical="top" wrapText="1"/>
    </xf>
    <xf numFmtId="0" fontId="0" fillId="12" borderId="34" xfId="0" applyFill="1" applyBorder="1" applyAlignment="1">
      <alignment horizontal="left" vertical="top" wrapText="1"/>
    </xf>
    <xf numFmtId="0" fontId="0" fillId="12" borderId="35" xfId="0" applyFill="1" applyBorder="1" applyAlignment="1">
      <alignment horizontal="left" vertical="top" wrapText="1"/>
    </xf>
    <xf numFmtId="0" fontId="0" fillId="12" borderId="36" xfId="0" applyFill="1" applyBorder="1" applyAlignment="1">
      <alignment horizontal="left" vertical="top" wrapText="1"/>
    </xf>
    <xf numFmtId="0" fontId="5" fillId="6" borderId="41" xfId="0" applyFont="1" applyFill="1" applyBorder="1" applyAlignment="1">
      <alignment horizontal="center" vertical="center"/>
    </xf>
    <xf numFmtId="0" fontId="5" fillId="6" borderId="40" xfId="0" applyFont="1" applyFill="1" applyBorder="1" applyAlignment="1">
      <alignment horizontal="center" vertical="center"/>
    </xf>
    <xf numFmtId="0" fontId="5" fillId="6" borderId="42" xfId="0" applyFont="1" applyFill="1" applyBorder="1" applyAlignment="1">
      <alignment horizontal="center" vertical="center"/>
    </xf>
    <xf numFmtId="0" fontId="5" fillId="6" borderId="43"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5" xfId="0" applyFont="1" applyFill="1" applyBorder="1" applyAlignment="1">
      <alignment horizontal="center" vertical="center"/>
    </xf>
    <xf numFmtId="0" fontId="0" fillId="0" borderId="28" xfId="0" applyBorder="1" applyAlignment="1">
      <alignment horizontal="center" vertical="center"/>
    </xf>
    <xf numFmtId="0" fontId="32" fillId="0" borderId="0" xfId="0" applyFont="1" applyBorder="1" applyAlignment="1">
      <alignment horizontal="left" vertical="center" wrapText="1" indent="4"/>
    </xf>
    <xf numFmtId="0" fontId="0" fillId="0" borderId="0" xfId="0" applyFont="1" applyAlignment="1">
      <alignment horizontal="left" vertical="center" wrapText="1" indent="4"/>
    </xf>
  </cellXfs>
  <cellStyles count="5">
    <cellStyle name="Comma" xfId="1" builtinId="3"/>
    <cellStyle name="Good" xfId="4" builtinId="26"/>
    <cellStyle name="Hyperlink" xfId="3" builtinId="8"/>
    <cellStyle name="Normal" xfId="0" builtinId="0"/>
    <cellStyle name="Percent" xfId="2" builtinId="5"/>
  </cellStyles>
  <dxfs count="68">
    <dxf>
      <numFmt numFmtId="169" formatCode="_(* #,##0_);_(* \(#,##0\);_(* &quot;-&quot;??_);_(@_)"/>
    </dxf>
    <dxf>
      <numFmt numFmtId="169" formatCode="_(* #,##0_);_(* \(#,##0\);_(* &quot;-&quot;??_);_(@_)"/>
    </dxf>
    <dxf>
      <font>
        <b val="0"/>
        <i val="0"/>
        <strike val="0"/>
        <condense val="0"/>
        <extend val="0"/>
        <outline val="0"/>
        <shadow val="0"/>
        <u val="none"/>
        <vertAlign val="baseline"/>
        <sz val="11"/>
        <color theme="1"/>
        <name val="Calibri"/>
        <family val="2"/>
        <scheme val="minor"/>
      </font>
      <fill>
        <patternFill patternType="none">
          <fgColor theme="6" tint="0.79998168889431442"/>
          <bgColor auto="1"/>
        </patternFill>
      </fill>
    </dxf>
    <dxf>
      <font>
        <b val="0"/>
        <i val="0"/>
        <strike val="0"/>
        <condense val="0"/>
        <extend val="0"/>
        <outline val="0"/>
        <shadow val="0"/>
        <u val="none"/>
        <vertAlign val="baseline"/>
        <sz val="11"/>
        <color theme="1"/>
        <name val="Calibri"/>
        <family val="2"/>
        <scheme val="minor"/>
      </font>
      <fill>
        <patternFill patternType="none">
          <fgColor theme="6" tint="0.79998168889431442"/>
          <bgColor auto="1"/>
        </patternFill>
      </fill>
    </dxf>
    <dxf>
      <font>
        <b val="0"/>
        <i val="0"/>
        <strike val="0"/>
        <condense val="0"/>
        <extend val="0"/>
        <outline val="0"/>
        <shadow val="0"/>
        <u val="none"/>
        <vertAlign val="baseline"/>
        <sz val="11"/>
        <color theme="1"/>
        <name val="Calibri"/>
        <family val="2"/>
        <scheme val="minor"/>
      </font>
      <fill>
        <patternFill patternType="none">
          <fgColor theme="6" tint="0.79998168889431442"/>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69" formatCode="_(* #,##0_);_(* \(#,##0\);_(* &quot;-&quot;??_);_(@_)"/>
      <fill>
        <patternFill patternType="none">
          <fgColor indexed="64"/>
          <bgColor indexed="65"/>
        </patternFill>
      </fill>
      <border diagonalUp="0" diagonalDown="0" outline="0">
        <left/>
        <right/>
        <top style="thin">
          <color theme="6" tint="0.39997558519241921"/>
        </top>
        <bottom/>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outline="0">
        <left/>
        <right/>
        <top style="thin">
          <color theme="6" tint="0.39997558519241921"/>
        </top>
        <bottom/>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dxf>
    <dxf>
      <numFmt numFmtId="170" formatCode="#,##0.00_);[Red]\(#,##0.00\)"/>
    </dxf>
    <dxf>
      <numFmt numFmtId="170" formatCode="#,##0.00_);[Red]\(#,##0.00\)"/>
    </dxf>
    <dxf>
      <numFmt numFmtId="170" formatCode="#,##0.00_);[Red]\(#,##0.00\)"/>
    </dxf>
    <dxf>
      <numFmt numFmtId="170" formatCode="#,##0.00_);[Red]\(#,##0.00\)"/>
    </dxf>
    <dxf>
      <numFmt numFmtId="0" formatCode="General"/>
    </dxf>
    <dxf>
      <numFmt numFmtId="2" formatCode="0.00"/>
      <fill>
        <patternFill patternType="none">
          <fgColor indexed="64"/>
          <bgColor auto="1"/>
        </patternFill>
      </fill>
    </dxf>
    <dxf>
      <numFmt numFmtId="168" formatCode="0.0000"/>
      <fill>
        <patternFill patternType="none">
          <fgColor indexed="64"/>
          <bgColor auto="1"/>
        </patternFill>
      </fill>
    </dxf>
    <dxf>
      <numFmt numFmtId="2" formatCode="0.00"/>
      <fill>
        <patternFill patternType="none">
          <fgColor indexed="64"/>
          <bgColor auto="1"/>
        </patternFill>
      </fill>
    </dxf>
    <dxf>
      <numFmt numFmtId="0" formatCode="General"/>
      <fill>
        <patternFill patternType="none">
          <fgColor indexed="64"/>
          <bgColor auto="1"/>
        </patternFill>
      </fill>
    </dxf>
    <dxf>
      <numFmt numFmtId="168" formatCode="0.000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ill>
        <patternFill patternType="none">
          <fgColor indexed="64"/>
          <bgColor auto="1"/>
        </patternFill>
      </fill>
    </dxf>
    <dxf>
      <border outline="0">
        <top style="thin">
          <color theme="6" tint="0.39997558519241921"/>
        </top>
      </border>
    </dxf>
    <dxf>
      <fill>
        <patternFill patternType="none">
          <fgColor indexed="64"/>
          <bgColor auto="1"/>
        </patternFill>
      </fill>
    </dxf>
    <dxf>
      <border outline="0">
        <bottom style="thin">
          <color theme="6" tint="0.39997558519241921"/>
        </bottom>
      </border>
    </dxf>
    <dxf>
      <fill>
        <patternFill patternType="none">
          <fgColor indexed="64"/>
          <bgColor auto="1"/>
        </patternFill>
      </fill>
    </dxf>
    <dxf>
      <numFmt numFmtId="1" formatCode="0"/>
    </dxf>
    <dxf>
      <numFmt numFmtId="1" formatCode="0"/>
    </dxf>
    <dxf>
      <numFmt numFmtId="2" formatCode="0.00"/>
      <protection locked="0" hidden="0"/>
    </dxf>
    <dxf>
      <protection locked="0" hidden="0"/>
    </dxf>
    <dxf>
      <protection locked="0" hidden="0"/>
    </dxf>
    <dxf>
      <numFmt numFmtId="168" formatCode="0.0000"/>
      <fill>
        <patternFill patternType="none">
          <fgColor indexed="64"/>
          <bgColor auto="1"/>
        </patternFill>
      </fill>
    </dxf>
    <dxf>
      <numFmt numFmtId="167" formatCode="#,##0.0000"/>
      <fill>
        <patternFill patternType="none">
          <fgColor indexed="64"/>
          <bgColor auto="1"/>
        </patternFill>
      </fill>
    </dxf>
    <dxf>
      <numFmt numFmtId="166" formatCode="0.00_);[Red]\(0.00\)"/>
      <fill>
        <patternFill patternType="none">
          <fgColor indexed="64"/>
          <bgColor auto="1"/>
        </patternFill>
      </fill>
      <protection locked="0" hidden="0"/>
    </dxf>
    <dxf>
      <fill>
        <patternFill patternType="none">
          <fgColor indexed="64"/>
          <bgColor auto="1"/>
        </patternFill>
      </fill>
    </dxf>
    <dxf>
      <fill>
        <patternFill patternType="none">
          <fgColor indexed="64"/>
          <bgColor auto="1"/>
        </patternFill>
      </fill>
      <protection locked="0" hidden="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protection locked="1" hidden="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mruColors>
      <color rgb="FFF1F7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Fluxo</a:t>
            </a:r>
            <a:r>
              <a:rPr lang="en-US" sz="2800" baseline="0"/>
              <a:t> de Caixa</a:t>
            </a:r>
            <a:endParaRPr lang="en-US"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3865048118985127"/>
          <c:y val="0.17634259259259263"/>
          <c:w val="0.81812729658792649"/>
          <c:h val="0.77736111111111106"/>
        </c:manualLayout>
      </c:layout>
      <c:scatterChart>
        <c:scatterStyle val="smoothMarker"/>
        <c:varyColors val="0"/>
        <c:ser>
          <c:idx val="0"/>
          <c:order val="0"/>
          <c:tx>
            <c:strRef>
              <c:f>FluxoCaixaModelo!$H$2</c:f>
              <c:strCache>
                <c:ptCount val="1"/>
                <c:pt idx="0">
                  <c:v>VAcumulado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FluxoCaixaModelo!$A$3:$A$32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FluxoCaixaModelo!$H$3:$H$32</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extLst>
            <c:ext xmlns:c16="http://schemas.microsoft.com/office/drawing/2014/chart" uri="{C3380CC4-5D6E-409C-BE32-E72D297353CC}">
              <c16:uniqueId val="{00000000-9AD0-4AF2-BBB3-B87F020BBD46}"/>
            </c:ext>
          </c:extLst>
        </c:ser>
        <c:ser>
          <c:idx val="1"/>
          <c:order val="1"/>
          <c:tx>
            <c:strRef>
              <c:f>FluxoCaixaModelo!$D$2</c:f>
              <c:strCache>
                <c:ptCount val="1"/>
                <c:pt idx="0">
                  <c:v>VTLiquido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FluxoCaixaModelo!$D$3:$D$32</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extLst>
            <c:ext xmlns:c16="http://schemas.microsoft.com/office/drawing/2014/chart" uri="{C3380CC4-5D6E-409C-BE32-E72D297353CC}">
              <c16:uniqueId val="{00000001-9AD0-4AF2-BBB3-B87F020BBD46}"/>
            </c:ext>
          </c:extLst>
        </c:ser>
        <c:ser>
          <c:idx val="2"/>
          <c:order val="2"/>
          <c:tx>
            <c:strRef>
              <c:f>FluxoCaixaModelo!$I$2</c:f>
              <c:strCache>
                <c:ptCount val="1"/>
                <c:pt idx="0">
                  <c:v>Investimento Financeiro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FluxoCaixaModelo!$A$3:$A$32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FluxoCaixaModelo!$I$3:$I$32</c:f>
              <c:numCache>
                <c:formatCode>#,##0_);[Red]\(#,##0\)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extLst>
            <c:ext xmlns:c16="http://schemas.microsoft.com/office/drawing/2014/chart" uri="{C3380CC4-5D6E-409C-BE32-E72D297353CC}">
              <c16:uniqueId val="{00000002-9AD0-4AF2-BBB3-B87F020BBD46}"/>
            </c:ext>
          </c:extLst>
        </c:ser>
        <c:dLbls>
          <c:showLegendKey val="0"/>
          <c:showVal val="0"/>
          <c:showCatName val="0"/>
          <c:showSerName val="0"/>
          <c:showPercent val="0"/>
          <c:showBubbleSize val="0"/>
        </c:dLbls>
        <c:axId val="750736527"/>
        <c:axId val="750736943"/>
      </c:scatterChart>
      <c:valAx>
        <c:axId val="750736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750736943"/>
        <c:crosses val="autoZero"/>
        <c:crossBetween val="midCat"/>
      </c:valAx>
      <c:valAx>
        <c:axId val="750736943"/>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75073652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09B4281-E75C-4073-AB82-EF92B7EC2273}">
  <sheetPr/>
  <sheetViews>
    <sheetView zoomScale="86" workbookViewId="0" zoomToFit="1"/>
  </sheetViews>
  <sheetProtection algorithmName="SHA-512" hashValue="PWq5U6heYN8htzK6vg5yVRcnRvv5J5xFJtpPui2H/kTD1lyOmo7hIsX7w9mnOZVpLEDMSB+QGjQu9RFvN6KkUw==" saltValue="7qnQAhbymficqt+dzwmovA==" spinCount="100000" content="1" objects="1"/>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1777365</xdr:colOff>
      <xdr:row>31</xdr:row>
      <xdr:rowOff>28575</xdr:rowOff>
    </xdr:from>
    <xdr:to>
      <xdr:col>1</xdr:col>
      <xdr:colOff>6990715</xdr:colOff>
      <xdr:row>47</xdr:row>
      <xdr:rowOff>20955</xdr:rowOff>
    </xdr:to>
    <xdr:pic>
      <xdr:nvPicPr>
        <xdr:cNvPr id="2" name="Picture 1" descr="Line chart&#10;&#10;Description automatically generated with medium confidence">
          <a:extLst>
            <a:ext uri="{FF2B5EF4-FFF2-40B4-BE49-F238E27FC236}">
              <a16:creationId xmlns:a16="http://schemas.microsoft.com/office/drawing/2014/main" id="{1482165E-71AF-04DB-3187-F5E0132A770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71" t="4545" b="3934"/>
        <a:stretch/>
      </xdr:blipFill>
      <xdr:spPr bwMode="auto">
        <a:xfrm>
          <a:off x="2282190" y="7505700"/>
          <a:ext cx="5224780" cy="2887980"/>
        </a:xfrm>
        <a:prstGeom prst="rect">
          <a:avLst/>
        </a:prstGeom>
        <a:ln>
          <a:solidFill>
            <a:schemeClr val="tx1"/>
          </a:solidFill>
        </a:ln>
        <a:extLst>
          <a:ext uri="{53640926-AAD7-44D8-BBD7-CCE9431645EC}">
            <a14:shadowObscured xmlns:a14="http://schemas.microsoft.com/office/drawing/2010/main"/>
          </a:ext>
        </a:extLst>
      </xdr:spPr>
    </xdr:pic>
    <xdr:clientData/>
  </xdr:twoCellAnchor>
  <xdr:twoCellAnchor editAs="oneCell">
    <xdr:from>
      <xdr:col>1</xdr:col>
      <xdr:colOff>1615439</xdr:colOff>
      <xdr:row>71</xdr:row>
      <xdr:rowOff>15240</xdr:rowOff>
    </xdr:from>
    <xdr:to>
      <xdr:col>1</xdr:col>
      <xdr:colOff>7029449</xdr:colOff>
      <xdr:row>88</xdr:row>
      <xdr:rowOff>15743</xdr:rowOff>
    </xdr:to>
    <xdr:pic>
      <xdr:nvPicPr>
        <xdr:cNvPr id="3" name="Picture 2" descr="Interface gráfica do usuário, Aplicativo&#10;&#10;Descrição gerada automaticamente">
          <a:extLst>
            <a:ext uri="{FF2B5EF4-FFF2-40B4-BE49-F238E27FC236}">
              <a16:creationId xmlns:a16="http://schemas.microsoft.com/office/drawing/2014/main" id="{351C201F-6206-4A19-2892-010031477D42}"/>
            </a:ext>
          </a:extLst>
        </xdr:cNvPr>
        <xdr:cNvPicPr>
          <a:picLocks noChangeAspect="1"/>
        </xdr:cNvPicPr>
      </xdr:nvPicPr>
      <xdr:blipFill rotWithShape="1">
        <a:blip xmlns:r="http://schemas.openxmlformats.org/officeDocument/2006/relationships" r:embed="rId2"/>
        <a:srcRect l="28582" t="29648" r="12827" b="11021"/>
        <a:stretch/>
      </xdr:blipFill>
      <xdr:spPr bwMode="auto">
        <a:xfrm>
          <a:off x="2120264" y="17226915"/>
          <a:ext cx="5423535" cy="3080888"/>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53341</xdr:rowOff>
    </xdr:from>
    <xdr:to>
      <xdr:col>3</xdr:col>
      <xdr:colOff>381000</xdr:colOff>
      <xdr:row>10</xdr:row>
      <xdr:rowOff>91995</xdr:rowOff>
    </xdr:to>
    <xdr:pic>
      <xdr:nvPicPr>
        <xdr:cNvPr id="3" name="Picture 2" descr="A picture containing logo&#10;&#10;Description automatically generated">
          <a:extLst>
            <a:ext uri="{FF2B5EF4-FFF2-40B4-BE49-F238E27FC236}">
              <a16:creationId xmlns:a16="http://schemas.microsoft.com/office/drawing/2014/main" id="{CF6B95F3-69EE-50DF-C0E8-7E73C9D8FB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175261"/>
          <a:ext cx="1600200" cy="1684574"/>
        </a:xfrm>
        <a:prstGeom prst="rect">
          <a:avLst/>
        </a:prstGeom>
      </xdr:spPr>
    </xdr:pic>
    <xdr:clientData/>
  </xdr:twoCellAnchor>
  <xdr:twoCellAnchor editAs="oneCell">
    <xdr:from>
      <xdr:col>3</xdr:col>
      <xdr:colOff>445770</xdr:colOff>
      <xdr:row>1</xdr:row>
      <xdr:rowOff>64770</xdr:rowOff>
    </xdr:from>
    <xdr:to>
      <xdr:col>7</xdr:col>
      <xdr:colOff>542925</xdr:colOff>
      <xdr:row>7</xdr:row>
      <xdr:rowOff>123703</xdr:rowOff>
    </xdr:to>
    <xdr:pic>
      <xdr:nvPicPr>
        <xdr:cNvPr id="4" name="Picture 3">
          <a:extLst>
            <a:ext uri="{FF2B5EF4-FFF2-40B4-BE49-F238E27FC236}">
              <a16:creationId xmlns:a16="http://schemas.microsoft.com/office/drawing/2014/main" id="{FE81E547-1B12-4639-A0F9-6DBE0C6A90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9270" y="188595"/>
          <a:ext cx="2535555" cy="1144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10820843" cy="7852587"/>
    <xdr:graphicFrame macro="">
      <xdr:nvGraphicFramePr>
        <xdr:cNvPr id="2" name="Chart 1">
          <a:extLst>
            <a:ext uri="{FF2B5EF4-FFF2-40B4-BE49-F238E27FC236}">
              <a16:creationId xmlns:a16="http://schemas.microsoft.com/office/drawing/2014/main" id="{02113F9F-A747-F67C-7EAE-66D9F10D4F2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ana Nobre" refreshedDate="44922.513884375003" createdVersion="8" refreshedVersion="8" minRefreshableVersion="3" recordCount="2064" xr:uid="{C3D78F3B-6E2E-4DD7-B023-7546116E9B7A}">
  <cacheSource type="worksheet">
    <worksheetSource name="tbSilv"/>
  </cacheSource>
  <cacheFields count="21">
    <cacheField name="idCombinacao" numFmtId="0">
      <sharedItems containsSemiMixedTypes="0" containsString="0" containsNumber="1" containsInteger="1" minValue="7976" maxValue="8108"/>
    </cacheField>
    <cacheField name="Faixa" numFmtId="0">
      <sharedItems count="2">
        <s v="Verde"/>
        <s v="Marrom"/>
      </sharedItems>
    </cacheField>
    <cacheField name="FitoFisionomia" numFmtId="0">
      <sharedItems/>
    </cacheField>
    <cacheField name="RegiaoEco" numFmtId="0">
      <sharedItems/>
    </cacheField>
    <cacheField name="RegiaoAdm" numFmtId="0">
      <sharedItems/>
    </cacheField>
    <cacheField name="Topografia" numFmtId="0">
      <sharedItems/>
    </cacheField>
    <cacheField name="Mecanizacao" numFmtId="0">
      <sharedItems/>
    </cacheField>
    <cacheField name="Especie" numFmtId="0">
      <sharedItems/>
    </cacheField>
    <cacheField name="areaOcupacao" numFmtId="0">
      <sharedItems containsSemiMixedTypes="0" containsString="0" containsNumber="1" containsInteger="1" minValue="151" maxValue="783"/>
    </cacheField>
    <cacheField name="numArvores" numFmtId="0">
      <sharedItems containsSemiMixedTypes="0" containsString="0" containsNumber="1" containsInteger="1" minValue="16" maxValue="87"/>
    </cacheField>
    <cacheField name="Produto" numFmtId="0">
      <sharedItems/>
    </cacheField>
    <cacheField name="Classe" numFmtId="0">
      <sharedItems count="1">
        <s v="Recomposição"/>
      </sharedItems>
    </cacheField>
    <cacheField name="Etapa" numFmtId="0">
      <sharedItems/>
    </cacheField>
    <cacheField name="Ano"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Operacao" numFmtId="0">
      <sharedItems count="17">
        <s v="Adubação manual (base 1: 0 - 20 dias)"/>
        <s v="Adubação manual (base 2: 60 - 90 dias)"/>
        <s v="Irrigação"/>
        <s v="Plantio manual"/>
        <s v="Replantio"/>
        <s v="Transporte e distribuição de mudas"/>
        <s v="Adubação manual (cobertura: 12 meses)"/>
        <s v="Capina manual (coroamento)"/>
        <s v="Controle de formiga (isca granulada)"/>
        <s v="Monitoramento de formiga"/>
        <s v="Roçada semi-mecanizada"/>
        <s v="Adubação manual (cobertura: 24 meses)"/>
        <s v="Monitoramento ambiental"/>
        <s v="Balizamento e marcação de covas"/>
        <s v="Calagem (área total)"/>
        <s v="Coveamento semi-mecanizado"/>
        <s v="Limpeza da área semi-mecanizada"/>
      </sharedItems>
    </cacheField>
    <cacheField name="Recurso" numFmtId="0">
      <sharedItems containsDate="1" containsMixedTypes="1" minDate="2006-06-30T00:00:00" maxDate="2010-10-21T00:00:00"/>
    </cacheField>
    <cacheField name="qtdRecurso" numFmtId="0">
      <sharedItems containsSemiMixedTypes="0" containsString="0" containsNumber="1" minValue="0.5" maxValue="545"/>
    </cacheField>
    <cacheField name="siglaUnidade" numFmtId="0">
      <sharedItems/>
    </cacheField>
    <cacheField name="Preco" numFmtId="166">
      <sharedItems containsSemiMixedTypes="0" containsString="0" containsNumber="1" minValue="1.0999999999999999E-2" maxValue="273.079986572265"/>
    </cacheField>
    <cacheField name="qtdRecEspFaixa" numFmtId="167">
      <sharedItems containsSemiMixedTypes="0" containsString="0" containsNumber="1" minValue="7.5500000000000003E-3" maxValue="42.673499999999997"/>
    </cacheField>
    <cacheField name="ValorEspFaixa" numFmtId="168">
      <sharedItems containsSemiMixedTypes="0" containsString="0" containsNumber="1" minValue="1.5646620000000001E-3" maxValue="425.9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4">
  <r>
    <n v="7976"/>
    <x v="0"/>
    <s v="Floresta Ombrófila Densa"/>
    <s v="Sudeste"/>
    <s v="Campinas"/>
    <s v="ondulado"/>
    <s v="Manual"/>
    <s v="Araucária_embrapa"/>
    <n v="333"/>
    <n v="37"/>
    <s v="semente"/>
    <x v="0"/>
    <s v="Implantação"/>
    <x v="0"/>
    <x v="0"/>
    <d v="2006-06-30T00:00:00"/>
    <n v="3.3"/>
    <s v="sc de 50 kg"/>
    <n v="273.079986572265"/>
    <n v="0.10988999999999999"/>
    <n v="30.008759724426199"/>
  </r>
  <r>
    <n v="7976"/>
    <x v="0"/>
    <s v="Floresta Ombrófila Densa"/>
    <s v="Sudeste"/>
    <s v="Campinas"/>
    <s v="ondulado"/>
    <s v="Manual"/>
    <s v="Araucária_embrapa"/>
    <n v="333"/>
    <n v="37"/>
    <s v="semente"/>
    <x v="0"/>
    <s v="Implantação"/>
    <x v="0"/>
    <x v="0"/>
    <s v="Copo dosador"/>
    <n v="12.37"/>
    <s v="H/H"/>
    <n v="1.0999999999999999E-2"/>
    <n v="0.41192099999999998"/>
    <n v="4.5311309999999999E-3"/>
  </r>
  <r>
    <n v="7976"/>
    <x v="0"/>
    <s v="Floresta Ombrófila Densa"/>
    <s v="Sudeste"/>
    <s v="Campinas"/>
    <s v="ondulado"/>
    <s v="Manual"/>
    <s v="Araucária_embrapa"/>
    <n v="333"/>
    <n v="37"/>
    <s v="semente"/>
    <x v="0"/>
    <s v="Implantação"/>
    <x v="0"/>
    <x v="0"/>
    <s v="Trabalhador agropecuário em geral"/>
    <n v="12.37"/>
    <s v="H/H"/>
    <n v="13.0666856765747"/>
    <n v="0.41192099999999998"/>
    <n v="5.3824422305803266"/>
  </r>
  <r>
    <n v="7976"/>
    <x v="0"/>
    <s v="Floresta Ombrófila Densa"/>
    <s v="Sudeste"/>
    <s v="Campinas"/>
    <s v="ondulado"/>
    <s v="Manual"/>
    <s v="Araucária_embrapa"/>
    <n v="333"/>
    <n v="37"/>
    <s v="semente"/>
    <x v="0"/>
    <s v="Implantação"/>
    <x v="0"/>
    <x v="1"/>
    <d v="2010-10-20T00:00:00"/>
    <n v="3.3"/>
    <s v="sc de 50 kg"/>
    <n v="200.47999572753901"/>
    <n v="0.10988999999999999"/>
    <n v="22.03074673049926"/>
  </r>
  <r>
    <n v="7976"/>
    <x v="0"/>
    <s v="Floresta Ombrófila Densa"/>
    <s v="Sudeste"/>
    <s v="Campinas"/>
    <s v="ondulado"/>
    <s v="Manual"/>
    <s v="Araucária_embrapa"/>
    <n v="333"/>
    <n v="37"/>
    <s v="semente"/>
    <x v="0"/>
    <s v="Implantação"/>
    <x v="0"/>
    <x v="1"/>
    <s v="Plantadeira (coveta lateral)"/>
    <n v="14.13"/>
    <s v="H/H"/>
    <n v="7.9000000000000001E-2"/>
    <n v="0.47052899999999998"/>
    <n v="3.7171790999999996E-2"/>
  </r>
  <r>
    <n v="7976"/>
    <x v="0"/>
    <s v="Floresta Ombrófila Densa"/>
    <s v="Sudeste"/>
    <s v="Campinas"/>
    <s v="ondulado"/>
    <s v="Manual"/>
    <s v="Araucária_embrapa"/>
    <n v="333"/>
    <n v="37"/>
    <s v="semente"/>
    <x v="0"/>
    <s v="Implantação"/>
    <x v="0"/>
    <x v="1"/>
    <s v="Trabalhador agropecuário em geral"/>
    <n v="14.13"/>
    <s v="H/H"/>
    <n v="13.0666856765747"/>
    <n v="0.47052899999999998"/>
    <n v="6.1482545447130166"/>
  </r>
  <r>
    <n v="7976"/>
    <x v="0"/>
    <s v="Floresta Ombrófila Densa"/>
    <s v="Sudeste"/>
    <s v="Campinas"/>
    <s v="ondulado"/>
    <s v="Manual"/>
    <s v="Araucária_embrapa"/>
    <n v="333"/>
    <n v="37"/>
    <s v="semente"/>
    <x v="0"/>
    <s v="Implantação"/>
    <x v="0"/>
    <x v="1"/>
    <s v="Trator 75 - 125 CV + Carreta"/>
    <n v="2.35"/>
    <s v="H/M"/>
    <n v="149.07000732421801"/>
    <n v="7.8255000000000005E-2"/>
    <n v="11.665473423156682"/>
  </r>
  <r>
    <n v="7976"/>
    <x v="0"/>
    <s v="Floresta Ombrófila Densa"/>
    <s v="Sudeste"/>
    <s v="Campinas"/>
    <s v="ondulado"/>
    <s v="Manual"/>
    <s v="Araucária_embrapa"/>
    <n v="333"/>
    <n v="37"/>
    <s v="semente"/>
    <x v="0"/>
    <s v="Implantação"/>
    <x v="0"/>
    <x v="2"/>
    <s v="Trabalhador agropecuário em geral"/>
    <n v="5.88"/>
    <s v="H/H"/>
    <n v="13.0666856765747"/>
    <n v="0.19580400000000001"/>
    <n v="2.5585093222160324"/>
  </r>
  <r>
    <n v="7976"/>
    <x v="0"/>
    <s v="Floresta Ombrófila Densa"/>
    <s v="Sudeste"/>
    <s v="Campinas"/>
    <s v="ondulado"/>
    <s v="Manual"/>
    <s v="Araucária_embrapa"/>
    <n v="333"/>
    <n v="37"/>
    <s v="semente"/>
    <x v="0"/>
    <s v="Implantação"/>
    <x v="0"/>
    <x v="2"/>
    <s v="Trator 75 - 125 CV + Tanque para irrigação"/>
    <n v="1.18"/>
    <s v="H/M"/>
    <n v="157.47999572753901"/>
    <n v="3.9294000000000003E-2"/>
    <n v="6.1880189521179183"/>
  </r>
  <r>
    <n v="7976"/>
    <x v="0"/>
    <s v="Floresta Ombrófila Densa"/>
    <s v="Sudeste"/>
    <s v="Campinas"/>
    <s v="ondulado"/>
    <s v="Manual"/>
    <s v="Araucária_embrapa"/>
    <n v="333"/>
    <n v="37"/>
    <s v="semente"/>
    <x v="0"/>
    <s v="Implantação"/>
    <x v="0"/>
    <x v="3"/>
    <s v="Hidrogel"/>
    <n v="5"/>
    <s v="Kg"/>
    <n v="25.84"/>
    <n v="0.16650000000000001"/>
    <n v="4.3023600000000002"/>
  </r>
  <r>
    <n v="7976"/>
    <x v="0"/>
    <s v="Floresta Ombrófila Densa"/>
    <s v="Sudeste"/>
    <s v="Campinas"/>
    <s v="ondulado"/>
    <s v="Manual"/>
    <s v="Araucária_embrapa"/>
    <n v="333"/>
    <n v="37"/>
    <s v="semente"/>
    <x v="0"/>
    <s v="Implantação"/>
    <x v="0"/>
    <x v="3"/>
    <s v="Trabalhador agropecuário em geral"/>
    <n v="14.13"/>
    <s v="H/H"/>
    <n v="13.0666856765747"/>
    <n v="0.47052899999999998"/>
    <n v="6.1482545447130166"/>
  </r>
  <r>
    <n v="7976"/>
    <x v="0"/>
    <s v="Floresta Ombrófila Densa"/>
    <s v="Sudeste"/>
    <s v="Campinas"/>
    <s v="ondulado"/>
    <s v="Manual"/>
    <s v="Araucária_embrapa"/>
    <n v="333"/>
    <n v="37"/>
    <s v="semente"/>
    <x v="0"/>
    <s v="Implantação"/>
    <x v="0"/>
    <x v="3"/>
    <s v="Trator 75 - 125 CV + Tanque para irrigação"/>
    <n v="2.35"/>
    <s v="H/M"/>
    <n v="157.47999572753901"/>
    <n v="7.8255000000000005E-2"/>
    <n v="12.323597065658566"/>
  </r>
  <r>
    <n v="7976"/>
    <x v="0"/>
    <s v="Floresta Ombrófila Densa"/>
    <s v="Sudeste"/>
    <s v="Campinas"/>
    <s v="ondulado"/>
    <s v="Manual"/>
    <s v="Araucária_embrapa"/>
    <n v="333"/>
    <n v="37"/>
    <s v="semente"/>
    <x v="0"/>
    <s v="Implantação"/>
    <x v="0"/>
    <x v="4"/>
    <s v="Hidrogel"/>
    <n v="1"/>
    <s v="Kg"/>
    <n v="25.84"/>
    <n v="3.3300000000000003E-2"/>
    <n v="0.86047200000000013"/>
  </r>
  <r>
    <n v="7976"/>
    <x v="0"/>
    <s v="Floresta Ombrófila Densa"/>
    <s v="Sudeste"/>
    <s v="Campinas"/>
    <s v="ondulado"/>
    <s v="Manual"/>
    <s v="Araucária_embrapa"/>
    <n v="333"/>
    <n v="37"/>
    <s v="semente"/>
    <x v="0"/>
    <s v="Implantação"/>
    <x v="0"/>
    <x v="4"/>
    <s v="Mudas (biodiversidade)"/>
    <n v="109"/>
    <s v="unidade"/>
    <n v="2"/>
    <n v="3.6297000000000001"/>
    <n v="7.2594000000000003"/>
  </r>
  <r>
    <n v="7976"/>
    <x v="0"/>
    <s v="Floresta Ombrófila Densa"/>
    <s v="Sudeste"/>
    <s v="Campinas"/>
    <s v="ondulado"/>
    <s v="Manual"/>
    <s v="Araucária_embrapa"/>
    <n v="333"/>
    <n v="37"/>
    <s v="semente"/>
    <x v="0"/>
    <s v="Implantação"/>
    <x v="0"/>
    <x v="4"/>
    <s v="Mudas (econômica)"/>
    <n v="109"/>
    <s v="unidade"/>
    <n v="10"/>
    <n v="3.6297000000000001"/>
    <n v="36.297000000000004"/>
  </r>
  <r>
    <n v="7976"/>
    <x v="0"/>
    <s v="Floresta Ombrófila Densa"/>
    <s v="Sudeste"/>
    <s v="Campinas"/>
    <s v="ondulado"/>
    <s v="Manual"/>
    <s v="Araucária_embrapa"/>
    <n v="333"/>
    <n v="37"/>
    <s v="semente"/>
    <x v="0"/>
    <s v="Implantação"/>
    <x v="0"/>
    <x v="4"/>
    <s v="Trabalhador agropecuário em geral"/>
    <n v="4.24"/>
    <s v="H/H"/>
    <n v="13.0666856765747"/>
    <n v="0.14119200000000001"/>
    <n v="1.8449114840469352"/>
  </r>
  <r>
    <n v="7976"/>
    <x v="0"/>
    <s v="Floresta Ombrófila Densa"/>
    <s v="Sudeste"/>
    <s v="Campinas"/>
    <s v="ondulado"/>
    <s v="Manual"/>
    <s v="Araucária_embrapa"/>
    <n v="333"/>
    <n v="37"/>
    <s v="semente"/>
    <x v="0"/>
    <s v="Implantação"/>
    <x v="0"/>
    <x v="5"/>
    <s v="Mudas (biodiversidade)"/>
    <n v="545"/>
    <s v="unidade"/>
    <n v="2"/>
    <n v="18.148499999999999"/>
    <n v="36.296999999999997"/>
  </r>
  <r>
    <n v="7976"/>
    <x v="0"/>
    <s v="Floresta Ombrófila Densa"/>
    <s v="Sudeste"/>
    <s v="Campinas"/>
    <s v="ondulado"/>
    <s v="Manual"/>
    <s v="Araucária_embrapa"/>
    <n v="333"/>
    <n v="37"/>
    <s v="semente"/>
    <x v="0"/>
    <s v="Implantação"/>
    <x v="0"/>
    <x v="5"/>
    <s v="Mudas (econômica)"/>
    <n v="544"/>
    <s v="unidade"/>
    <n v="10"/>
    <n v="18.115200000000002"/>
    <n v="181.15200000000002"/>
  </r>
  <r>
    <n v="7976"/>
    <x v="0"/>
    <s v="Floresta Ombrófila Densa"/>
    <s v="Sudeste"/>
    <s v="Campinas"/>
    <s v="ondulado"/>
    <s v="Manual"/>
    <s v="Araucária_embrapa"/>
    <n v="333"/>
    <n v="37"/>
    <s v="semente"/>
    <x v="0"/>
    <s v="Implantação"/>
    <x v="0"/>
    <x v="5"/>
    <s v="Trabalhador agropecuário em geral"/>
    <n v="10.6"/>
    <s v="H/H"/>
    <n v="13.0666856765747"/>
    <n v="0.35297999999999996"/>
    <n v="4.6122787101173373"/>
  </r>
  <r>
    <n v="7976"/>
    <x v="0"/>
    <s v="Floresta Ombrófila Densa"/>
    <s v="Sudeste"/>
    <s v="Campinas"/>
    <s v="ondulado"/>
    <s v="Manual"/>
    <s v="Araucária_embrapa"/>
    <n v="333"/>
    <n v="37"/>
    <s v="semente"/>
    <x v="0"/>
    <s v="Implantação"/>
    <x v="0"/>
    <x v="5"/>
    <s v="Trator 75 - 125 CV + Carreta"/>
    <n v="1.77"/>
    <s v="H/M"/>
    <n v="149.07000732421801"/>
    <n v="5.8940999999999993E-2"/>
    <n v="8.7863353016967327"/>
  </r>
  <r>
    <n v="7976"/>
    <x v="0"/>
    <s v="Floresta Ombrófila Densa"/>
    <s v="Sudeste"/>
    <s v="Campinas"/>
    <s v="ondulado"/>
    <s v="Manual"/>
    <s v="Araucária_embrapa"/>
    <n v="333"/>
    <n v="37"/>
    <s v="semente"/>
    <x v="0"/>
    <s v="Manutenção"/>
    <x v="1"/>
    <x v="6"/>
    <s v="18-06-24"/>
    <n v="2.6"/>
    <s v="sc de 50 kg"/>
    <n v="268.25"/>
    <n v="8.6580000000000004E-2"/>
    <n v="23.225085"/>
  </r>
  <r>
    <n v="7976"/>
    <x v="0"/>
    <s v="Floresta Ombrófila Densa"/>
    <s v="Sudeste"/>
    <s v="Campinas"/>
    <s v="ondulado"/>
    <s v="Manual"/>
    <s v="Araucária_embrapa"/>
    <n v="333"/>
    <n v="37"/>
    <s v="semente"/>
    <x v="0"/>
    <s v="Manutenção"/>
    <x v="1"/>
    <x v="6"/>
    <s v="Copo dosador"/>
    <n v="9.42"/>
    <s v="H/H"/>
    <n v="1.0999999999999999E-2"/>
    <n v="0.31368600000000002"/>
    <n v="3.4505460000000001E-3"/>
  </r>
  <r>
    <n v="7976"/>
    <x v="0"/>
    <s v="Floresta Ombrófila Densa"/>
    <s v="Sudeste"/>
    <s v="Campinas"/>
    <s v="ondulado"/>
    <s v="Manual"/>
    <s v="Araucária_embrapa"/>
    <n v="333"/>
    <n v="37"/>
    <s v="semente"/>
    <x v="0"/>
    <s v="Manutenção"/>
    <x v="1"/>
    <x v="6"/>
    <s v="Trabalhador agropecuário em geral"/>
    <n v="9.42"/>
    <s v="H/H"/>
    <n v="13.0666856765747"/>
    <n v="0.31368600000000002"/>
    <n v="4.0988363631420119"/>
  </r>
  <r>
    <n v="7976"/>
    <x v="0"/>
    <s v="Floresta Ombrófila Densa"/>
    <s v="Sudeste"/>
    <s v="Campinas"/>
    <s v="ondulado"/>
    <s v="Manual"/>
    <s v="Araucária_embrapa"/>
    <n v="333"/>
    <n v="37"/>
    <s v="semente"/>
    <x v="0"/>
    <s v="Manutenção"/>
    <x v="1"/>
    <x v="6"/>
    <s v="Trator 75 - 125 CV + Carreta"/>
    <n v="1.18"/>
    <s v="H/M"/>
    <n v="149.07000732421801"/>
    <n v="3.9294000000000003E-2"/>
    <n v="5.8575568677978227"/>
  </r>
  <r>
    <n v="7976"/>
    <x v="0"/>
    <s v="Floresta Ombrófila Densa"/>
    <s v="Sudeste"/>
    <s v="Campinas"/>
    <s v="ondulado"/>
    <s v="Manual"/>
    <s v="Araucária_embrapa"/>
    <n v="333"/>
    <n v="37"/>
    <s v="semente"/>
    <x v="0"/>
    <s v="Manutenção"/>
    <x v="1"/>
    <x v="7"/>
    <s v="Enxada"/>
    <n v="38.51"/>
    <s v="H/H"/>
    <n v="1.6E-2"/>
    <n v="1.2823830000000001"/>
    <n v="2.0518128E-2"/>
  </r>
  <r>
    <n v="7976"/>
    <x v="0"/>
    <s v="Floresta Ombrófila Densa"/>
    <s v="Sudeste"/>
    <s v="Campinas"/>
    <s v="ondulado"/>
    <s v="Manual"/>
    <s v="Araucária_embrapa"/>
    <n v="333"/>
    <n v="37"/>
    <s v="semente"/>
    <x v="0"/>
    <s v="Manutenção"/>
    <x v="1"/>
    <x v="7"/>
    <s v="Trabalhador agropecuário em geral"/>
    <n v="38.51"/>
    <s v="H/H"/>
    <n v="13.0666856765747"/>
    <n v="1.2823830000000001"/>
    <n v="16.756495577982893"/>
  </r>
  <r>
    <n v="7976"/>
    <x v="0"/>
    <s v="Floresta Ombrófila Densa"/>
    <s v="Sudeste"/>
    <s v="Campinas"/>
    <s v="ondulado"/>
    <s v="Manual"/>
    <s v="Araucária_embrapa"/>
    <n v="333"/>
    <n v="37"/>
    <s v="semente"/>
    <x v="0"/>
    <s v="Manutenção"/>
    <x v="1"/>
    <x v="8"/>
    <s v="Aplicador manual"/>
    <n v="2.35"/>
    <s v="H/H"/>
    <n v="9.9000000000000005E-2"/>
    <n v="7.8255000000000005E-2"/>
    <n v="7.7472450000000007E-3"/>
  </r>
  <r>
    <n v="7976"/>
    <x v="0"/>
    <s v="Floresta Ombrófila Densa"/>
    <s v="Sudeste"/>
    <s v="Campinas"/>
    <s v="ondulado"/>
    <s v="Manual"/>
    <s v="Araucária_embrapa"/>
    <n v="333"/>
    <n v="37"/>
    <s v="semente"/>
    <x v="0"/>
    <s v="Manutenção"/>
    <x v="1"/>
    <x v="8"/>
    <s v="Sulfluramida"/>
    <n v="2"/>
    <s v="Kg"/>
    <n v="16.2399997711181"/>
    <n v="6.6600000000000006E-2"/>
    <n v="1.0815839847564657"/>
  </r>
  <r>
    <n v="7976"/>
    <x v="0"/>
    <s v="Floresta Ombrófila Densa"/>
    <s v="Sudeste"/>
    <s v="Campinas"/>
    <s v="ondulado"/>
    <s v="Manual"/>
    <s v="Araucária_embrapa"/>
    <n v="333"/>
    <n v="37"/>
    <s v="semente"/>
    <x v="0"/>
    <s v="Manutenção"/>
    <x v="1"/>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
    <x v="10"/>
    <s v="Motorroçadeira 2 CV"/>
    <n v="14.13"/>
    <s v="H/H"/>
    <n v="6.4109999999999996"/>
    <n v="0.47052899999999998"/>
    <n v="3.0165614189999999"/>
  </r>
  <r>
    <n v="7976"/>
    <x v="0"/>
    <s v="Floresta Ombrófila Densa"/>
    <s v="Sudeste"/>
    <s v="Campinas"/>
    <s v="ondulado"/>
    <s v="Manual"/>
    <s v="Araucária_embrapa"/>
    <n v="333"/>
    <n v="37"/>
    <s v="semente"/>
    <x v="0"/>
    <s v="Manutenção"/>
    <x v="1"/>
    <x v="10"/>
    <s v="Trabalhador agropecuário em geral"/>
    <n v="14.13"/>
    <s v="H/H"/>
    <n v="13.0666856765747"/>
    <n v="0.47052899999999998"/>
    <n v="6.1482545447130166"/>
  </r>
  <r>
    <n v="7976"/>
    <x v="0"/>
    <s v="Floresta Ombrófila Densa"/>
    <s v="Sudeste"/>
    <s v="Campinas"/>
    <s v="ondulado"/>
    <s v="Manual"/>
    <s v="Araucária_embrapa"/>
    <n v="333"/>
    <n v="37"/>
    <s v="semente"/>
    <x v="0"/>
    <s v="Manutenção"/>
    <x v="2"/>
    <x v="11"/>
    <s v="18-06-24"/>
    <n v="2.6"/>
    <s v="sc de 50 kg"/>
    <n v="268.25"/>
    <n v="8.6580000000000004E-2"/>
    <n v="23.225085"/>
  </r>
  <r>
    <n v="7976"/>
    <x v="0"/>
    <s v="Floresta Ombrófila Densa"/>
    <s v="Sudeste"/>
    <s v="Campinas"/>
    <s v="ondulado"/>
    <s v="Manual"/>
    <s v="Araucária_embrapa"/>
    <n v="333"/>
    <n v="37"/>
    <s v="semente"/>
    <x v="0"/>
    <s v="Manutenção"/>
    <x v="2"/>
    <x v="11"/>
    <s v="Copo dosador"/>
    <n v="9.42"/>
    <s v="H/H"/>
    <n v="1.0999999999999999E-2"/>
    <n v="0.31368600000000002"/>
    <n v="3.4505460000000001E-3"/>
  </r>
  <r>
    <n v="7976"/>
    <x v="0"/>
    <s v="Floresta Ombrófila Densa"/>
    <s v="Sudeste"/>
    <s v="Campinas"/>
    <s v="ondulado"/>
    <s v="Manual"/>
    <s v="Araucária_embrapa"/>
    <n v="333"/>
    <n v="37"/>
    <s v="semente"/>
    <x v="0"/>
    <s v="Manutenção"/>
    <x v="2"/>
    <x v="11"/>
    <s v="Trabalhador agropecuário em geral"/>
    <n v="9.42"/>
    <s v="H/H"/>
    <n v="13.0666856765747"/>
    <n v="0.31368600000000002"/>
    <n v="4.0988363631420119"/>
  </r>
  <r>
    <n v="7976"/>
    <x v="0"/>
    <s v="Floresta Ombrófila Densa"/>
    <s v="Sudeste"/>
    <s v="Campinas"/>
    <s v="ondulado"/>
    <s v="Manual"/>
    <s v="Araucária_embrapa"/>
    <n v="333"/>
    <n v="37"/>
    <s v="semente"/>
    <x v="0"/>
    <s v="Manutenção"/>
    <x v="2"/>
    <x v="11"/>
    <s v="Trator 75 - 125 CV + Carreta"/>
    <n v="1.18"/>
    <s v="H/M"/>
    <n v="149.07000732421801"/>
    <n v="3.9294000000000003E-2"/>
    <n v="5.8575568677978227"/>
  </r>
  <r>
    <n v="7976"/>
    <x v="0"/>
    <s v="Floresta Ombrófila Densa"/>
    <s v="Sudeste"/>
    <s v="Campinas"/>
    <s v="ondulado"/>
    <s v="Manual"/>
    <s v="Araucária_embrapa"/>
    <n v="333"/>
    <n v="37"/>
    <s v="semente"/>
    <x v="0"/>
    <s v="Manutenção"/>
    <x v="2"/>
    <x v="8"/>
    <s v="Aplicador manual"/>
    <n v="2.35"/>
    <s v="H/H"/>
    <n v="9.9000000000000005E-2"/>
    <n v="7.8255000000000005E-2"/>
    <n v="7.7472450000000007E-3"/>
  </r>
  <r>
    <n v="7976"/>
    <x v="0"/>
    <s v="Floresta Ombrófila Densa"/>
    <s v="Sudeste"/>
    <s v="Campinas"/>
    <s v="ondulado"/>
    <s v="Manual"/>
    <s v="Araucária_embrapa"/>
    <n v="333"/>
    <n v="37"/>
    <s v="semente"/>
    <x v="0"/>
    <s v="Manutenção"/>
    <x v="2"/>
    <x v="8"/>
    <s v="Sulfluramida"/>
    <n v="2"/>
    <s v="Kg"/>
    <n v="16.2399997711181"/>
    <n v="6.6600000000000006E-2"/>
    <n v="1.0815839847564657"/>
  </r>
  <r>
    <n v="7976"/>
    <x v="0"/>
    <s v="Floresta Ombrófila Densa"/>
    <s v="Sudeste"/>
    <s v="Campinas"/>
    <s v="ondulado"/>
    <s v="Manual"/>
    <s v="Araucária_embrapa"/>
    <n v="333"/>
    <n v="37"/>
    <s v="semente"/>
    <x v="0"/>
    <s v="Manutenção"/>
    <x v="2"/>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
    <x v="12"/>
    <s v="Técnico florestal"/>
    <n v="23.55"/>
    <s v="H/H"/>
    <n v="5.9209642410278303"/>
    <n v="0.78421500000000011"/>
    <n v="4.6433089722776408"/>
  </r>
  <r>
    <n v="7976"/>
    <x v="0"/>
    <s v="Floresta Ombrófila Densa"/>
    <s v="Sudeste"/>
    <s v="Campinas"/>
    <s v="ondulado"/>
    <s v="Manual"/>
    <s v="Araucária_embrapa"/>
    <n v="333"/>
    <n v="37"/>
    <s v="semente"/>
    <x v="0"/>
    <s v="Manutenção"/>
    <x v="2"/>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3"/>
    <x v="8"/>
    <s v="Aplicador manual"/>
    <n v="2.35"/>
    <s v="H/H"/>
    <n v="9.9000000000000005E-2"/>
    <n v="7.8255000000000005E-2"/>
    <n v="7.7472450000000007E-3"/>
  </r>
  <r>
    <n v="7976"/>
    <x v="0"/>
    <s v="Floresta Ombrófila Densa"/>
    <s v="Sudeste"/>
    <s v="Campinas"/>
    <s v="ondulado"/>
    <s v="Manual"/>
    <s v="Araucária_embrapa"/>
    <n v="333"/>
    <n v="37"/>
    <s v="semente"/>
    <x v="0"/>
    <s v="Manutenção"/>
    <x v="3"/>
    <x v="8"/>
    <s v="Sulfluramida"/>
    <n v="2"/>
    <s v="Kg"/>
    <n v="16.2399997711181"/>
    <n v="6.6600000000000006E-2"/>
    <n v="1.0815839847564657"/>
  </r>
  <r>
    <n v="7976"/>
    <x v="0"/>
    <s v="Floresta Ombrófila Densa"/>
    <s v="Sudeste"/>
    <s v="Campinas"/>
    <s v="ondulado"/>
    <s v="Manual"/>
    <s v="Araucária_embrapa"/>
    <n v="333"/>
    <n v="37"/>
    <s v="semente"/>
    <x v="0"/>
    <s v="Manutenção"/>
    <x v="3"/>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3"/>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4"/>
    <x v="8"/>
    <s v="Aplicador manual"/>
    <n v="2.35"/>
    <s v="H/H"/>
    <n v="9.9000000000000005E-2"/>
    <n v="7.8255000000000005E-2"/>
    <n v="7.7472450000000007E-3"/>
  </r>
  <r>
    <n v="7976"/>
    <x v="0"/>
    <s v="Floresta Ombrófila Densa"/>
    <s v="Sudeste"/>
    <s v="Campinas"/>
    <s v="ondulado"/>
    <s v="Manual"/>
    <s v="Araucária_embrapa"/>
    <n v="333"/>
    <n v="37"/>
    <s v="semente"/>
    <x v="0"/>
    <s v="Manutenção"/>
    <x v="4"/>
    <x v="8"/>
    <s v="Sulfluramida"/>
    <n v="2"/>
    <s v="Kg"/>
    <n v="16.2399997711181"/>
    <n v="6.6600000000000006E-2"/>
    <n v="1.0815839847564657"/>
  </r>
  <r>
    <n v="7976"/>
    <x v="0"/>
    <s v="Floresta Ombrófila Densa"/>
    <s v="Sudeste"/>
    <s v="Campinas"/>
    <s v="ondulado"/>
    <s v="Manual"/>
    <s v="Araucária_embrapa"/>
    <n v="333"/>
    <n v="37"/>
    <s v="semente"/>
    <x v="0"/>
    <s v="Manutenção"/>
    <x v="4"/>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4"/>
    <x v="12"/>
    <s v="Técnico florestal"/>
    <n v="23.55"/>
    <s v="H/H"/>
    <n v="5.9209642410278303"/>
    <n v="0.78421500000000011"/>
    <n v="4.6433089722776408"/>
  </r>
  <r>
    <n v="7976"/>
    <x v="0"/>
    <s v="Floresta Ombrófila Densa"/>
    <s v="Sudeste"/>
    <s v="Campinas"/>
    <s v="ondulado"/>
    <s v="Manual"/>
    <s v="Araucária_embrapa"/>
    <n v="333"/>
    <n v="37"/>
    <s v="semente"/>
    <x v="0"/>
    <s v="Manutenção"/>
    <x v="4"/>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5"/>
    <x v="8"/>
    <s v="Aplicador manual"/>
    <n v="2.35"/>
    <s v="H/H"/>
    <n v="9.9000000000000005E-2"/>
    <n v="7.8255000000000005E-2"/>
    <n v="7.7472450000000007E-3"/>
  </r>
  <r>
    <n v="7976"/>
    <x v="0"/>
    <s v="Floresta Ombrófila Densa"/>
    <s v="Sudeste"/>
    <s v="Campinas"/>
    <s v="ondulado"/>
    <s v="Manual"/>
    <s v="Araucária_embrapa"/>
    <n v="333"/>
    <n v="37"/>
    <s v="semente"/>
    <x v="0"/>
    <s v="Manutenção"/>
    <x v="5"/>
    <x v="8"/>
    <s v="Sulfluramida"/>
    <n v="2"/>
    <s v="Kg"/>
    <n v="16.2399997711181"/>
    <n v="6.6600000000000006E-2"/>
    <n v="1.0815839847564657"/>
  </r>
  <r>
    <n v="7976"/>
    <x v="0"/>
    <s v="Floresta Ombrófila Densa"/>
    <s v="Sudeste"/>
    <s v="Campinas"/>
    <s v="ondulado"/>
    <s v="Manual"/>
    <s v="Araucária_embrapa"/>
    <n v="333"/>
    <n v="37"/>
    <s v="semente"/>
    <x v="0"/>
    <s v="Manutenção"/>
    <x v="5"/>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5"/>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6"/>
    <x v="8"/>
    <s v="Aplicador manual"/>
    <n v="2.35"/>
    <s v="H/H"/>
    <n v="9.9000000000000005E-2"/>
    <n v="7.8255000000000005E-2"/>
    <n v="7.7472450000000007E-3"/>
  </r>
  <r>
    <n v="7976"/>
    <x v="0"/>
    <s v="Floresta Ombrófila Densa"/>
    <s v="Sudeste"/>
    <s v="Campinas"/>
    <s v="ondulado"/>
    <s v="Manual"/>
    <s v="Araucária_embrapa"/>
    <n v="333"/>
    <n v="37"/>
    <s v="semente"/>
    <x v="0"/>
    <s v="Manutenção"/>
    <x v="6"/>
    <x v="8"/>
    <s v="Sulfluramida"/>
    <n v="2"/>
    <s v="Kg"/>
    <n v="16.2399997711181"/>
    <n v="6.6600000000000006E-2"/>
    <n v="1.0815839847564657"/>
  </r>
  <r>
    <n v="7976"/>
    <x v="0"/>
    <s v="Floresta Ombrófila Densa"/>
    <s v="Sudeste"/>
    <s v="Campinas"/>
    <s v="ondulado"/>
    <s v="Manual"/>
    <s v="Araucária_embrapa"/>
    <n v="333"/>
    <n v="37"/>
    <s v="semente"/>
    <x v="0"/>
    <s v="Manutenção"/>
    <x v="6"/>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6"/>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7"/>
    <x v="8"/>
    <s v="Aplicador manual"/>
    <n v="2.35"/>
    <s v="H/H"/>
    <n v="9.9000000000000005E-2"/>
    <n v="7.8255000000000005E-2"/>
    <n v="7.7472450000000007E-3"/>
  </r>
  <r>
    <n v="7976"/>
    <x v="0"/>
    <s v="Floresta Ombrófila Densa"/>
    <s v="Sudeste"/>
    <s v="Campinas"/>
    <s v="ondulado"/>
    <s v="Manual"/>
    <s v="Araucária_embrapa"/>
    <n v="333"/>
    <n v="37"/>
    <s v="semente"/>
    <x v="0"/>
    <s v="Manutenção"/>
    <x v="7"/>
    <x v="8"/>
    <s v="Sulfluramida"/>
    <n v="2"/>
    <s v="Kg"/>
    <n v="16.2399997711181"/>
    <n v="6.6600000000000006E-2"/>
    <n v="1.0815839847564657"/>
  </r>
  <r>
    <n v="7976"/>
    <x v="0"/>
    <s v="Floresta Ombrófila Densa"/>
    <s v="Sudeste"/>
    <s v="Campinas"/>
    <s v="ondulado"/>
    <s v="Manual"/>
    <s v="Araucária_embrapa"/>
    <n v="333"/>
    <n v="37"/>
    <s v="semente"/>
    <x v="0"/>
    <s v="Manutenção"/>
    <x v="7"/>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7"/>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8"/>
    <x v="8"/>
    <s v="Aplicador manual"/>
    <n v="2.35"/>
    <s v="H/H"/>
    <n v="9.9000000000000005E-2"/>
    <n v="7.8255000000000005E-2"/>
    <n v="7.7472450000000007E-3"/>
  </r>
  <r>
    <n v="7976"/>
    <x v="0"/>
    <s v="Floresta Ombrófila Densa"/>
    <s v="Sudeste"/>
    <s v="Campinas"/>
    <s v="ondulado"/>
    <s v="Manual"/>
    <s v="Araucária_embrapa"/>
    <n v="333"/>
    <n v="37"/>
    <s v="semente"/>
    <x v="0"/>
    <s v="Manutenção"/>
    <x v="8"/>
    <x v="8"/>
    <s v="Sulfluramida"/>
    <n v="2"/>
    <s v="Kg"/>
    <n v="16.2399997711181"/>
    <n v="6.6600000000000006E-2"/>
    <n v="1.0815839847564657"/>
  </r>
  <r>
    <n v="7976"/>
    <x v="0"/>
    <s v="Floresta Ombrófila Densa"/>
    <s v="Sudeste"/>
    <s v="Campinas"/>
    <s v="ondulado"/>
    <s v="Manual"/>
    <s v="Araucária_embrapa"/>
    <n v="333"/>
    <n v="37"/>
    <s v="semente"/>
    <x v="0"/>
    <s v="Manutenção"/>
    <x v="8"/>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8"/>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9"/>
    <x v="8"/>
    <s v="Aplicador manual"/>
    <n v="2.35"/>
    <s v="H/H"/>
    <n v="9.9000000000000005E-2"/>
    <n v="7.8255000000000005E-2"/>
    <n v="7.7472450000000007E-3"/>
  </r>
  <r>
    <n v="7976"/>
    <x v="0"/>
    <s v="Floresta Ombrófila Densa"/>
    <s v="Sudeste"/>
    <s v="Campinas"/>
    <s v="ondulado"/>
    <s v="Manual"/>
    <s v="Araucária_embrapa"/>
    <n v="333"/>
    <n v="37"/>
    <s v="semente"/>
    <x v="0"/>
    <s v="Manutenção"/>
    <x v="9"/>
    <x v="8"/>
    <s v="Sulfluramida"/>
    <n v="2"/>
    <s v="Kg"/>
    <n v="16.2399997711181"/>
    <n v="6.6600000000000006E-2"/>
    <n v="1.0815839847564657"/>
  </r>
  <r>
    <n v="7976"/>
    <x v="0"/>
    <s v="Floresta Ombrófila Densa"/>
    <s v="Sudeste"/>
    <s v="Campinas"/>
    <s v="ondulado"/>
    <s v="Manual"/>
    <s v="Araucária_embrapa"/>
    <n v="333"/>
    <n v="37"/>
    <s v="semente"/>
    <x v="0"/>
    <s v="Manutenção"/>
    <x v="9"/>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9"/>
    <x v="12"/>
    <s v="Técnico florestal"/>
    <n v="23.55"/>
    <s v="H/H"/>
    <n v="5.9209642410278303"/>
    <n v="0.78421500000000011"/>
    <n v="4.6433089722776408"/>
  </r>
  <r>
    <n v="7976"/>
    <x v="0"/>
    <s v="Floresta Ombrófila Densa"/>
    <s v="Sudeste"/>
    <s v="Campinas"/>
    <s v="ondulado"/>
    <s v="Manual"/>
    <s v="Araucária_embrapa"/>
    <n v="333"/>
    <n v="37"/>
    <s v="semente"/>
    <x v="0"/>
    <s v="Manutenção"/>
    <x v="9"/>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0"/>
    <x v="8"/>
    <s v="Aplicador manual"/>
    <n v="2.35"/>
    <s v="H/H"/>
    <n v="9.9000000000000005E-2"/>
    <n v="7.8255000000000005E-2"/>
    <n v="7.7472450000000007E-3"/>
  </r>
  <r>
    <n v="7976"/>
    <x v="0"/>
    <s v="Floresta Ombrófila Densa"/>
    <s v="Sudeste"/>
    <s v="Campinas"/>
    <s v="ondulado"/>
    <s v="Manual"/>
    <s v="Araucária_embrapa"/>
    <n v="333"/>
    <n v="37"/>
    <s v="semente"/>
    <x v="0"/>
    <s v="Manutenção"/>
    <x v="10"/>
    <x v="8"/>
    <s v="Sulfluramida"/>
    <n v="2"/>
    <s v="Kg"/>
    <n v="16.2399997711181"/>
    <n v="6.6600000000000006E-2"/>
    <n v="1.0815839847564657"/>
  </r>
  <r>
    <n v="7976"/>
    <x v="0"/>
    <s v="Floresta Ombrófila Densa"/>
    <s v="Sudeste"/>
    <s v="Campinas"/>
    <s v="ondulado"/>
    <s v="Manual"/>
    <s v="Araucária_embrapa"/>
    <n v="333"/>
    <n v="37"/>
    <s v="semente"/>
    <x v="0"/>
    <s v="Manutenção"/>
    <x v="10"/>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0"/>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1"/>
    <x v="8"/>
    <s v="Aplicador manual"/>
    <n v="2.35"/>
    <s v="H/H"/>
    <n v="9.9000000000000005E-2"/>
    <n v="7.8255000000000005E-2"/>
    <n v="7.7472450000000007E-3"/>
  </r>
  <r>
    <n v="7976"/>
    <x v="0"/>
    <s v="Floresta Ombrófila Densa"/>
    <s v="Sudeste"/>
    <s v="Campinas"/>
    <s v="ondulado"/>
    <s v="Manual"/>
    <s v="Araucária_embrapa"/>
    <n v="333"/>
    <n v="37"/>
    <s v="semente"/>
    <x v="0"/>
    <s v="Manutenção"/>
    <x v="11"/>
    <x v="8"/>
    <s v="Sulfluramida"/>
    <n v="2"/>
    <s v="Kg"/>
    <n v="16.2399997711181"/>
    <n v="6.6600000000000006E-2"/>
    <n v="1.0815839847564657"/>
  </r>
  <r>
    <n v="7976"/>
    <x v="0"/>
    <s v="Floresta Ombrófila Densa"/>
    <s v="Sudeste"/>
    <s v="Campinas"/>
    <s v="ondulado"/>
    <s v="Manual"/>
    <s v="Araucária_embrapa"/>
    <n v="333"/>
    <n v="37"/>
    <s v="semente"/>
    <x v="0"/>
    <s v="Manutenção"/>
    <x v="11"/>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1"/>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2"/>
    <x v="8"/>
    <s v="Aplicador manual"/>
    <n v="2.35"/>
    <s v="H/H"/>
    <n v="9.9000000000000005E-2"/>
    <n v="7.8255000000000005E-2"/>
    <n v="7.7472450000000007E-3"/>
  </r>
  <r>
    <n v="7976"/>
    <x v="0"/>
    <s v="Floresta Ombrófila Densa"/>
    <s v="Sudeste"/>
    <s v="Campinas"/>
    <s v="ondulado"/>
    <s v="Manual"/>
    <s v="Araucária_embrapa"/>
    <n v="333"/>
    <n v="37"/>
    <s v="semente"/>
    <x v="0"/>
    <s v="Manutenção"/>
    <x v="12"/>
    <x v="8"/>
    <s v="Sulfluramida"/>
    <n v="2"/>
    <s v="Kg"/>
    <n v="16.2399997711181"/>
    <n v="6.6600000000000006E-2"/>
    <n v="1.0815839847564657"/>
  </r>
  <r>
    <n v="7976"/>
    <x v="0"/>
    <s v="Floresta Ombrófila Densa"/>
    <s v="Sudeste"/>
    <s v="Campinas"/>
    <s v="ondulado"/>
    <s v="Manual"/>
    <s v="Araucária_embrapa"/>
    <n v="333"/>
    <n v="37"/>
    <s v="semente"/>
    <x v="0"/>
    <s v="Manutenção"/>
    <x v="12"/>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2"/>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3"/>
    <x v="8"/>
    <s v="Aplicador manual"/>
    <n v="2.35"/>
    <s v="H/H"/>
    <n v="9.9000000000000005E-2"/>
    <n v="7.8255000000000005E-2"/>
    <n v="7.7472450000000007E-3"/>
  </r>
  <r>
    <n v="7976"/>
    <x v="0"/>
    <s v="Floresta Ombrófila Densa"/>
    <s v="Sudeste"/>
    <s v="Campinas"/>
    <s v="ondulado"/>
    <s v="Manual"/>
    <s v="Araucária_embrapa"/>
    <n v="333"/>
    <n v="37"/>
    <s v="semente"/>
    <x v="0"/>
    <s v="Manutenção"/>
    <x v="13"/>
    <x v="8"/>
    <s v="Sulfluramida"/>
    <n v="2"/>
    <s v="Kg"/>
    <n v="16.2399997711181"/>
    <n v="6.6600000000000006E-2"/>
    <n v="1.0815839847564657"/>
  </r>
  <r>
    <n v="7976"/>
    <x v="0"/>
    <s v="Floresta Ombrófila Densa"/>
    <s v="Sudeste"/>
    <s v="Campinas"/>
    <s v="ondulado"/>
    <s v="Manual"/>
    <s v="Araucária_embrapa"/>
    <n v="333"/>
    <n v="37"/>
    <s v="semente"/>
    <x v="0"/>
    <s v="Manutenção"/>
    <x v="13"/>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3"/>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4"/>
    <x v="8"/>
    <s v="Aplicador manual"/>
    <n v="2.35"/>
    <s v="H/H"/>
    <n v="9.9000000000000005E-2"/>
    <n v="7.8255000000000005E-2"/>
    <n v="7.7472450000000007E-3"/>
  </r>
  <r>
    <n v="7976"/>
    <x v="0"/>
    <s v="Floresta Ombrófila Densa"/>
    <s v="Sudeste"/>
    <s v="Campinas"/>
    <s v="ondulado"/>
    <s v="Manual"/>
    <s v="Araucária_embrapa"/>
    <n v="333"/>
    <n v="37"/>
    <s v="semente"/>
    <x v="0"/>
    <s v="Manutenção"/>
    <x v="14"/>
    <x v="8"/>
    <s v="Sulfluramida"/>
    <n v="2"/>
    <s v="Kg"/>
    <n v="16.2399997711181"/>
    <n v="6.6600000000000006E-2"/>
    <n v="1.0815839847564657"/>
  </r>
  <r>
    <n v="7976"/>
    <x v="0"/>
    <s v="Floresta Ombrófila Densa"/>
    <s v="Sudeste"/>
    <s v="Campinas"/>
    <s v="ondulado"/>
    <s v="Manual"/>
    <s v="Araucária_embrapa"/>
    <n v="333"/>
    <n v="37"/>
    <s v="semente"/>
    <x v="0"/>
    <s v="Manutenção"/>
    <x v="14"/>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4"/>
    <x v="12"/>
    <s v="Técnico florestal"/>
    <n v="23.55"/>
    <s v="H/H"/>
    <n v="5.9209642410278303"/>
    <n v="0.78421500000000011"/>
    <n v="4.6433089722776408"/>
  </r>
  <r>
    <n v="7976"/>
    <x v="0"/>
    <s v="Floresta Ombrófila Densa"/>
    <s v="Sudeste"/>
    <s v="Campinas"/>
    <s v="ondulado"/>
    <s v="Manual"/>
    <s v="Araucária_embrapa"/>
    <n v="333"/>
    <n v="37"/>
    <s v="semente"/>
    <x v="0"/>
    <s v="Manutenção"/>
    <x v="14"/>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5"/>
    <x v="8"/>
    <s v="Aplicador manual"/>
    <n v="2.35"/>
    <s v="H/H"/>
    <n v="9.9000000000000005E-2"/>
    <n v="7.8255000000000005E-2"/>
    <n v="7.7472450000000007E-3"/>
  </r>
  <r>
    <n v="7976"/>
    <x v="0"/>
    <s v="Floresta Ombrófila Densa"/>
    <s v="Sudeste"/>
    <s v="Campinas"/>
    <s v="ondulado"/>
    <s v="Manual"/>
    <s v="Araucária_embrapa"/>
    <n v="333"/>
    <n v="37"/>
    <s v="semente"/>
    <x v="0"/>
    <s v="Manutenção"/>
    <x v="15"/>
    <x v="8"/>
    <s v="Sulfluramida"/>
    <n v="2"/>
    <s v="Kg"/>
    <n v="16.2399997711181"/>
    <n v="6.6600000000000006E-2"/>
    <n v="1.0815839847564657"/>
  </r>
  <r>
    <n v="7976"/>
    <x v="0"/>
    <s v="Floresta Ombrófila Densa"/>
    <s v="Sudeste"/>
    <s v="Campinas"/>
    <s v="ondulado"/>
    <s v="Manual"/>
    <s v="Araucária_embrapa"/>
    <n v="333"/>
    <n v="37"/>
    <s v="semente"/>
    <x v="0"/>
    <s v="Manutenção"/>
    <x v="15"/>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5"/>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6"/>
    <x v="8"/>
    <s v="Aplicador manual"/>
    <n v="2.35"/>
    <s v="H/H"/>
    <n v="9.9000000000000005E-2"/>
    <n v="7.8255000000000005E-2"/>
    <n v="7.7472450000000007E-3"/>
  </r>
  <r>
    <n v="7976"/>
    <x v="0"/>
    <s v="Floresta Ombrófila Densa"/>
    <s v="Sudeste"/>
    <s v="Campinas"/>
    <s v="ondulado"/>
    <s v="Manual"/>
    <s v="Araucária_embrapa"/>
    <n v="333"/>
    <n v="37"/>
    <s v="semente"/>
    <x v="0"/>
    <s v="Manutenção"/>
    <x v="16"/>
    <x v="8"/>
    <s v="Sulfluramida"/>
    <n v="2"/>
    <s v="Kg"/>
    <n v="16.2399997711181"/>
    <n v="6.6600000000000006E-2"/>
    <n v="1.0815839847564657"/>
  </r>
  <r>
    <n v="7976"/>
    <x v="0"/>
    <s v="Floresta Ombrófila Densa"/>
    <s v="Sudeste"/>
    <s v="Campinas"/>
    <s v="ondulado"/>
    <s v="Manual"/>
    <s v="Araucária_embrapa"/>
    <n v="333"/>
    <n v="37"/>
    <s v="semente"/>
    <x v="0"/>
    <s v="Manutenção"/>
    <x v="16"/>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6"/>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7"/>
    <x v="8"/>
    <s v="Aplicador manual"/>
    <n v="2.35"/>
    <s v="H/H"/>
    <n v="9.9000000000000005E-2"/>
    <n v="7.8255000000000005E-2"/>
    <n v="7.7472450000000007E-3"/>
  </r>
  <r>
    <n v="7976"/>
    <x v="0"/>
    <s v="Floresta Ombrófila Densa"/>
    <s v="Sudeste"/>
    <s v="Campinas"/>
    <s v="ondulado"/>
    <s v="Manual"/>
    <s v="Araucária_embrapa"/>
    <n v="333"/>
    <n v="37"/>
    <s v="semente"/>
    <x v="0"/>
    <s v="Manutenção"/>
    <x v="17"/>
    <x v="8"/>
    <s v="Sulfluramida"/>
    <n v="2"/>
    <s v="Kg"/>
    <n v="16.2399997711181"/>
    <n v="6.6600000000000006E-2"/>
    <n v="1.0815839847564657"/>
  </r>
  <r>
    <n v="7976"/>
    <x v="0"/>
    <s v="Floresta Ombrófila Densa"/>
    <s v="Sudeste"/>
    <s v="Campinas"/>
    <s v="ondulado"/>
    <s v="Manual"/>
    <s v="Araucária_embrapa"/>
    <n v="333"/>
    <n v="37"/>
    <s v="semente"/>
    <x v="0"/>
    <s v="Manutenção"/>
    <x v="17"/>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7"/>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8"/>
    <x v="8"/>
    <s v="Aplicador manual"/>
    <n v="2.35"/>
    <s v="H/H"/>
    <n v="9.9000000000000005E-2"/>
    <n v="7.8255000000000005E-2"/>
    <n v="7.7472450000000007E-3"/>
  </r>
  <r>
    <n v="7976"/>
    <x v="0"/>
    <s v="Floresta Ombrófila Densa"/>
    <s v="Sudeste"/>
    <s v="Campinas"/>
    <s v="ondulado"/>
    <s v="Manual"/>
    <s v="Araucária_embrapa"/>
    <n v="333"/>
    <n v="37"/>
    <s v="semente"/>
    <x v="0"/>
    <s v="Manutenção"/>
    <x v="18"/>
    <x v="8"/>
    <s v="Sulfluramida"/>
    <n v="2"/>
    <s v="Kg"/>
    <n v="16.2399997711181"/>
    <n v="6.6600000000000006E-2"/>
    <n v="1.0815839847564657"/>
  </r>
  <r>
    <n v="7976"/>
    <x v="0"/>
    <s v="Floresta Ombrófila Densa"/>
    <s v="Sudeste"/>
    <s v="Campinas"/>
    <s v="ondulado"/>
    <s v="Manual"/>
    <s v="Araucária_embrapa"/>
    <n v="333"/>
    <n v="37"/>
    <s v="semente"/>
    <x v="0"/>
    <s v="Manutenção"/>
    <x v="18"/>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8"/>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9"/>
    <x v="8"/>
    <s v="Aplicador manual"/>
    <n v="2.35"/>
    <s v="H/H"/>
    <n v="9.9000000000000005E-2"/>
    <n v="7.8255000000000005E-2"/>
    <n v="7.7472450000000007E-3"/>
  </r>
  <r>
    <n v="7976"/>
    <x v="0"/>
    <s v="Floresta Ombrófila Densa"/>
    <s v="Sudeste"/>
    <s v="Campinas"/>
    <s v="ondulado"/>
    <s v="Manual"/>
    <s v="Araucária_embrapa"/>
    <n v="333"/>
    <n v="37"/>
    <s v="semente"/>
    <x v="0"/>
    <s v="Manutenção"/>
    <x v="19"/>
    <x v="8"/>
    <s v="Sulfluramida"/>
    <n v="2"/>
    <s v="Kg"/>
    <n v="16.2399997711181"/>
    <n v="6.6600000000000006E-2"/>
    <n v="1.0815839847564657"/>
  </r>
  <r>
    <n v="7976"/>
    <x v="0"/>
    <s v="Floresta Ombrófila Densa"/>
    <s v="Sudeste"/>
    <s v="Campinas"/>
    <s v="ondulado"/>
    <s v="Manual"/>
    <s v="Araucária_embrapa"/>
    <n v="333"/>
    <n v="37"/>
    <s v="semente"/>
    <x v="0"/>
    <s v="Manutenção"/>
    <x v="19"/>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9"/>
    <x v="12"/>
    <s v="Técnico florestal"/>
    <n v="23.55"/>
    <s v="H/H"/>
    <n v="5.9209642410278303"/>
    <n v="0.78421500000000011"/>
    <n v="4.6433089722776408"/>
  </r>
  <r>
    <n v="7976"/>
    <x v="0"/>
    <s v="Floresta Ombrófila Densa"/>
    <s v="Sudeste"/>
    <s v="Campinas"/>
    <s v="ondulado"/>
    <s v="Manual"/>
    <s v="Araucária_embrapa"/>
    <n v="333"/>
    <n v="37"/>
    <s v="semente"/>
    <x v="0"/>
    <s v="Manutenção"/>
    <x v="19"/>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0"/>
    <x v="8"/>
    <s v="Aplicador manual"/>
    <n v="2.35"/>
    <s v="H/H"/>
    <n v="9.9000000000000005E-2"/>
    <n v="7.8255000000000005E-2"/>
    <n v="7.7472450000000007E-3"/>
  </r>
  <r>
    <n v="7976"/>
    <x v="0"/>
    <s v="Floresta Ombrófila Densa"/>
    <s v="Sudeste"/>
    <s v="Campinas"/>
    <s v="ondulado"/>
    <s v="Manual"/>
    <s v="Araucária_embrapa"/>
    <n v="333"/>
    <n v="37"/>
    <s v="semente"/>
    <x v="0"/>
    <s v="Manutenção"/>
    <x v="20"/>
    <x v="8"/>
    <s v="Sulfluramida"/>
    <n v="2"/>
    <s v="Kg"/>
    <n v="16.2399997711181"/>
    <n v="6.6600000000000006E-2"/>
    <n v="1.0815839847564657"/>
  </r>
  <r>
    <n v="7976"/>
    <x v="0"/>
    <s v="Floresta Ombrófila Densa"/>
    <s v="Sudeste"/>
    <s v="Campinas"/>
    <s v="ondulado"/>
    <s v="Manual"/>
    <s v="Araucária_embrapa"/>
    <n v="333"/>
    <n v="37"/>
    <s v="semente"/>
    <x v="0"/>
    <s v="Manutenção"/>
    <x v="20"/>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0"/>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1"/>
    <x v="8"/>
    <s v="Aplicador manual"/>
    <n v="2.35"/>
    <s v="H/H"/>
    <n v="9.9000000000000005E-2"/>
    <n v="7.8255000000000005E-2"/>
    <n v="7.7472450000000007E-3"/>
  </r>
  <r>
    <n v="7976"/>
    <x v="0"/>
    <s v="Floresta Ombrófila Densa"/>
    <s v="Sudeste"/>
    <s v="Campinas"/>
    <s v="ondulado"/>
    <s v="Manual"/>
    <s v="Araucária_embrapa"/>
    <n v="333"/>
    <n v="37"/>
    <s v="semente"/>
    <x v="0"/>
    <s v="Manutenção"/>
    <x v="21"/>
    <x v="8"/>
    <s v="Sulfluramida"/>
    <n v="2"/>
    <s v="Kg"/>
    <n v="16.2399997711181"/>
    <n v="6.6600000000000006E-2"/>
    <n v="1.0815839847564657"/>
  </r>
  <r>
    <n v="7976"/>
    <x v="0"/>
    <s v="Floresta Ombrófila Densa"/>
    <s v="Sudeste"/>
    <s v="Campinas"/>
    <s v="ondulado"/>
    <s v="Manual"/>
    <s v="Araucária_embrapa"/>
    <n v="333"/>
    <n v="37"/>
    <s v="semente"/>
    <x v="0"/>
    <s v="Manutenção"/>
    <x v="21"/>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1"/>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2"/>
    <x v="8"/>
    <s v="Aplicador manual"/>
    <n v="2.35"/>
    <s v="H/H"/>
    <n v="9.9000000000000005E-2"/>
    <n v="7.8255000000000005E-2"/>
    <n v="7.7472450000000007E-3"/>
  </r>
  <r>
    <n v="7976"/>
    <x v="0"/>
    <s v="Floresta Ombrófila Densa"/>
    <s v="Sudeste"/>
    <s v="Campinas"/>
    <s v="ondulado"/>
    <s v="Manual"/>
    <s v="Araucária_embrapa"/>
    <n v="333"/>
    <n v="37"/>
    <s v="semente"/>
    <x v="0"/>
    <s v="Manutenção"/>
    <x v="22"/>
    <x v="8"/>
    <s v="Sulfluramida"/>
    <n v="2"/>
    <s v="Kg"/>
    <n v="16.2399997711181"/>
    <n v="6.6600000000000006E-2"/>
    <n v="1.0815839847564657"/>
  </r>
  <r>
    <n v="7976"/>
    <x v="0"/>
    <s v="Floresta Ombrófila Densa"/>
    <s v="Sudeste"/>
    <s v="Campinas"/>
    <s v="ondulado"/>
    <s v="Manual"/>
    <s v="Araucária_embrapa"/>
    <n v="333"/>
    <n v="37"/>
    <s v="semente"/>
    <x v="0"/>
    <s v="Manutenção"/>
    <x v="22"/>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2"/>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3"/>
    <x v="8"/>
    <s v="Aplicador manual"/>
    <n v="2.35"/>
    <s v="H/H"/>
    <n v="9.9000000000000005E-2"/>
    <n v="7.8255000000000005E-2"/>
    <n v="7.7472450000000007E-3"/>
  </r>
  <r>
    <n v="7976"/>
    <x v="0"/>
    <s v="Floresta Ombrófila Densa"/>
    <s v="Sudeste"/>
    <s v="Campinas"/>
    <s v="ondulado"/>
    <s v="Manual"/>
    <s v="Araucária_embrapa"/>
    <n v="333"/>
    <n v="37"/>
    <s v="semente"/>
    <x v="0"/>
    <s v="Manutenção"/>
    <x v="23"/>
    <x v="8"/>
    <s v="Sulfluramida"/>
    <n v="2"/>
    <s v="Kg"/>
    <n v="16.2399997711181"/>
    <n v="6.6600000000000006E-2"/>
    <n v="1.0815839847564657"/>
  </r>
  <r>
    <n v="7976"/>
    <x v="0"/>
    <s v="Floresta Ombrófila Densa"/>
    <s v="Sudeste"/>
    <s v="Campinas"/>
    <s v="ondulado"/>
    <s v="Manual"/>
    <s v="Araucária_embrapa"/>
    <n v="333"/>
    <n v="37"/>
    <s v="semente"/>
    <x v="0"/>
    <s v="Manutenção"/>
    <x v="23"/>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3"/>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4"/>
    <x v="8"/>
    <s v="Aplicador manual"/>
    <n v="2.35"/>
    <s v="H/H"/>
    <n v="9.9000000000000005E-2"/>
    <n v="7.8255000000000005E-2"/>
    <n v="7.7472450000000007E-3"/>
  </r>
  <r>
    <n v="7976"/>
    <x v="0"/>
    <s v="Floresta Ombrófila Densa"/>
    <s v="Sudeste"/>
    <s v="Campinas"/>
    <s v="ondulado"/>
    <s v="Manual"/>
    <s v="Araucária_embrapa"/>
    <n v="333"/>
    <n v="37"/>
    <s v="semente"/>
    <x v="0"/>
    <s v="Manutenção"/>
    <x v="24"/>
    <x v="8"/>
    <s v="Sulfluramida"/>
    <n v="2"/>
    <s v="Kg"/>
    <n v="16.2399997711181"/>
    <n v="6.6600000000000006E-2"/>
    <n v="1.0815839847564657"/>
  </r>
  <r>
    <n v="7976"/>
    <x v="0"/>
    <s v="Floresta Ombrófila Densa"/>
    <s v="Sudeste"/>
    <s v="Campinas"/>
    <s v="ondulado"/>
    <s v="Manual"/>
    <s v="Araucária_embrapa"/>
    <n v="333"/>
    <n v="37"/>
    <s v="semente"/>
    <x v="0"/>
    <s v="Manutenção"/>
    <x v="24"/>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4"/>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5"/>
    <x v="8"/>
    <s v="Aplicador manual"/>
    <n v="2.35"/>
    <s v="H/H"/>
    <n v="9.9000000000000005E-2"/>
    <n v="7.8255000000000005E-2"/>
    <n v="7.7472450000000007E-3"/>
  </r>
  <r>
    <n v="7976"/>
    <x v="0"/>
    <s v="Floresta Ombrófila Densa"/>
    <s v="Sudeste"/>
    <s v="Campinas"/>
    <s v="ondulado"/>
    <s v="Manual"/>
    <s v="Araucária_embrapa"/>
    <n v="333"/>
    <n v="37"/>
    <s v="semente"/>
    <x v="0"/>
    <s v="Manutenção"/>
    <x v="25"/>
    <x v="8"/>
    <s v="Sulfluramida"/>
    <n v="2"/>
    <s v="Kg"/>
    <n v="16.2399997711181"/>
    <n v="6.6600000000000006E-2"/>
    <n v="1.0815839847564657"/>
  </r>
  <r>
    <n v="7976"/>
    <x v="0"/>
    <s v="Floresta Ombrófila Densa"/>
    <s v="Sudeste"/>
    <s v="Campinas"/>
    <s v="ondulado"/>
    <s v="Manual"/>
    <s v="Araucária_embrapa"/>
    <n v="333"/>
    <n v="37"/>
    <s v="semente"/>
    <x v="0"/>
    <s v="Manutenção"/>
    <x v="25"/>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5"/>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6"/>
    <x v="8"/>
    <s v="Aplicador manual"/>
    <n v="2.35"/>
    <s v="H/H"/>
    <n v="9.9000000000000005E-2"/>
    <n v="7.8255000000000005E-2"/>
    <n v="7.7472450000000007E-3"/>
  </r>
  <r>
    <n v="7976"/>
    <x v="0"/>
    <s v="Floresta Ombrófila Densa"/>
    <s v="Sudeste"/>
    <s v="Campinas"/>
    <s v="ondulado"/>
    <s v="Manual"/>
    <s v="Araucária_embrapa"/>
    <n v="333"/>
    <n v="37"/>
    <s v="semente"/>
    <x v="0"/>
    <s v="Manutenção"/>
    <x v="26"/>
    <x v="8"/>
    <s v="Sulfluramida"/>
    <n v="2"/>
    <s v="Kg"/>
    <n v="16.2399997711181"/>
    <n v="6.6600000000000006E-2"/>
    <n v="1.0815839847564657"/>
  </r>
  <r>
    <n v="7976"/>
    <x v="0"/>
    <s v="Floresta Ombrófila Densa"/>
    <s v="Sudeste"/>
    <s v="Campinas"/>
    <s v="ondulado"/>
    <s v="Manual"/>
    <s v="Araucária_embrapa"/>
    <n v="333"/>
    <n v="37"/>
    <s v="semente"/>
    <x v="0"/>
    <s v="Manutenção"/>
    <x v="26"/>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6"/>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7"/>
    <x v="8"/>
    <s v="Aplicador manual"/>
    <n v="2.35"/>
    <s v="H/H"/>
    <n v="9.9000000000000005E-2"/>
    <n v="7.8255000000000005E-2"/>
    <n v="7.7472450000000007E-3"/>
  </r>
  <r>
    <n v="7976"/>
    <x v="0"/>
    <s v="Floresta Ombrófila Densa"/>
    <s v="Sudeste"/>
    <s v="Campinas"/>
    <s v="ondulado"/>
    <s v="Manual"/>
    <s v="Araucária_embrapa"/>
    <n v="333"/>
    <n v="37"/>
    <s v="semente"/>
    <x v="0"/>
    <s v="Manutenção"/>
    <x v="27"/>
    <x v="8"/>
    <s v="Sulfluramida"/>
    <n v="2"/>
    <s v="Kg"/>
    <n v="16.2399997711181"/>
    <n v="6.6600000000000006E-2"/>
    <n v="1.0815839847564657"/>
  </r>
  <r>
    <n v="7976"/>
    <x v="0"/>
    <s v="Floresta Ombrófila Densa"/>
    <s v="Sudeste"/>
    <s v="Campinas"/>
    <s v="ondulado"/>
    <s v="Manual"/>
    <s v="Araucária_embrapa"/>
    <n v="333"/>
    <n v="37"/>
    <s v="semente"/>
    <x v="0"/>
    <s v="Manutenção"/>
    <x v="27"/>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7"/>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8"/>
    <x v="8"/>
    <s v="Aplicador manual"/>
    <n v="2.35"/>
    <s v="H/H"/>
    <n v="9.9000000000000005E-2"/>
    <n v="7.8255000000000005E-2"/>
    <n v="7.7472450000000007E-3"/>
  </r>
  <r>
    <n v="7976"/>
    <x v="0"/>
    <s v="Floresta Ombrófila Densa"/>
    <s v="Sudeste"/>
    <s v="Campinas"/>
    <s v="ondulado"/>
    <s v="Manual"/>
    <s v="Araucária_embrapa"/>
    <n v="333"/>
    <n v="37"/>
    <s v="semente"/>
    <x v="0"/>
    <s v="Manutenção"/>
    <x v="28"/>
    <x v="8"/>
    <s v="Sulfluramida"/>
    <n v="2"/>
    <s v="Kg"/>
    <n v="16.2399997711181"/>
    <n v="6.6600000000000006E-2"/>
    <n v="1.0815839847564657"/>
  </r>
  <r>
    <n v="7976"/>
    <x v="0"/>
    <s v="Floresta Ombrófila Densa"/>
    <s v="Sudeste"/>
    <s v="Campinas"/>
    <s v="ondulado"/>
    <s v="Manual"/>
    <s v="Araucária_embrapa"/>
    <n v="333"/>
    <n v="37"/>
    <s v="semente"/>
    <x v="0"/>
    <s v="Manutenção"/>
    <x v="28"/>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8"/>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9"/>
    <x v="8"/>
    <s v="Aplicador manual"/>
    <n v="2.35"/>
    <s v="H/H"/>
    <n v="9.9000000000000005E-2"/>
    <n v="7.8255000000000005E-2"/>
    <n v="7.7472450000000007E-3"/>
  </r>
  <r>
    <n v="7976"/>
    <x v="0"/>
    <s v="Floresta Ombrófila Densa"/>
    <s v="Sudeste"/>
    <s v="Campinas"/>
    <s v="ondulado"/>
    <s v="Manual"/>
    <s v="Araucária_embrapa"/>
    <n v="333"/>
    <n v="37"/>
    <s v="semente"/>
    <x v="0"/>
    <s v="Manutenção"/>
    <x v="29"/>
    <x v="8"/>
    <s v="Sulfluramida"/>
    <n v="2"/>
    <s v="Kg"/>
    <n v="16.2399997711181"/>
    <n v="6.6600000000000006E-2"/>
    <n v="1.0815839847564657"/>
  </r>
  <r>
    <n v="7976"/>
    <x v="0"/>
    <s v="Floresta Ombrófila Densa"/>
    <s v="Sudeste"/>
    <s v="Campinas"/>
    <s v="ondulado"/>
    <s v="Manual"/>
    <s v="Araucária_embrapa"/>
    <n v="333"/>
    <n v="37"/>
    <s v="semente"/>
    <x v="0"/>
    <s v="Manutenção"/>
    <x v="29"/>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9"/>
    <x v="9"/>
    <s v="Trabalhador agropecuário em geral"/>
    <n v="1.18"/>
    <s v="H/H"/>
    <n v="13.0666856765747"/>
    <n v="3.9294000000000003E-2"/>
    <n v="0.51344234697532631"/>
  </r>
  <r>
    <n v="7976"/>
    <x v="0"/>
    <s v="Floresta Ombrófila Densa"/>
    <s v="Sudeste"/>
    <s v="Campinas"/>
    <s v="ondulado"/>
    <s v="Manual"/>
    <s v="Araucária_embrapa"/>
    <n v="333"/>
    <n v="37"/>
    <s v="semente"/>
    <x v="0"/>
    <s v="Pós-Plantio"/>
    <x v="0"/>
    <x v="7"/>
    <s v="Enxada"/>
    <n v="38.51"/>
    <s v="H/H"/>
    <n v="1.6E-2"/>
    <n v="1.2823830000000001"/>
    <n v="2.0518128E-2"/>
  </r>
  <r>
    <n v="7976"/>
    <x v="0"/>
    <s v="Floresta Ombrófila Densa"/>
    <s v="Sudeste"/>
    <s v="Campinas"/>
    <s v="ondulado"/>
    <s v="Manual"/>
    <s v="Araucária_embrapa"/>
    <n v="333"/>
    <n v="37"/>
    <s v="semente"/>
    <x v="0"/>
    <s v="Pós-Plantio"/>
    <x v="0"/>
    <x v="7"/>
    <s v="Trabalhador agropecuário em geral"/>
    <n v="38.51"/>
    <s v="H/H"/>
    <n v="13.0666856765747"/>
    <n v="1.2823830000000001"/>
    <n v="16.756495577982893"/>
  </r>
  <r>
    <n v="7976"/>
    <x v="0"/>
    <s v="Floresta Ombrófila Densa"/>
    <s v="Sudeste"/>
    <s v="Campinas"/>
    <s v="ondulado"/>
    <s v="Manual"/>
    <s v="Araucária_embrapa"/>
    <n v="333"/>
    <n v="37"/>
    <s v="semente"/>
    <x v="0"/>
    <s v="Pós-Plantio"/>
    <x v="0"/>
    <x v="8"/>
    <s v="Aplicador manual"/>
    <n v="2.35"/>
    <s v="H/H"/>
    <n v="9.9000000000000005E-2"/>
    <n v="7.8255000000000005E-2"/>
    <n v="7.7472450000000007E-3"/>
  </r>
  <r>
    <n v="7976"/>
    <x v="0"/>
    <s v="Floresta Ombrófila Densa"/>
    <s v="Sudeste"/>
    <s v="Campinas"/>
    <s v="ondulado"/>
    <s v="Manual"/>
    <s v="Araucária_embrapa"/>
    <n v="333"/>
    <n v="37"/>
    <s v="semente"/>
    <x v="0"/>
    <s v="Pós-Plantio"/>
    <x v="0"/>
    <x v="8"/>
    <s v="Sulfluramida"/>
    <n v="2"/>
    <s v="Kg"/>
    <n v="16.2399997711181"/>
    <n v="6.6600000000000006E-2"/>
    <n v="1.0815839847564657"/>
  </r>
  <r>
    <n v="7976"/>
    <x v="0"/>
    <s v="Floresta Ombrófila Densa"/>
    <s v="Sudeste"/>
    <s v="Campinas"/>
    <s v="ondulado"/>
    <s v="Manual"/>
    <s v="Araucária_embrapa"/>
    <n v="333"/>
    <n v="37"/>
    <s v="semente"/>
    <x v="0"/>
    <s v="Pós-Plantio"/>
    <x v="0"/>
    <x v="8"/>
    <s v="Trabalhador agropecuário em geral"/>
    <n v="2.35"/>
    <s v="H/H"/>
    <n v="13.0666856765747"/>
    <n v="7.8255000000000005E-2"/>
    <n v="1.0225334876203531"/>
  </r>
  <r>
    <n v="7976"/>
    <x v="0"/>
    <s v="Floresta Ombrófila Densa"/>
    <s v="Sudeste"/>
    <s v="Campinas"/>
    <s v="ondulado"/>
    <s v="Manual"/>
    <s v="Araucária_embrapa"/>
    <n v="333"/>
    <n v="37"/>
    <s v="semente"/>
    <x v="0"/>
    <s v="Pós-Plantio"/>
    <x v="0"/>
    <x v="9"/>
    <s v="Trabalhador agropecuário em geral"/>
    <n v="1.18"/>
    <s v="H/H"/>
    <n v="13.0666856765747"/>
    <n v="3.9294000000000003E-2"/>
    <n v="0.51344234697532631"/>
  </r>
  <r>
    <n v="7976"/>
    <x v="0"/>
    <s v="Floresta Ombrófila Densa"/>
    <s v="Sudeste"/>
    <s v="Campinas"/>
    <s v="ondulado"/>
    <s v="Manual"/>
    <s v="Araucária_embrapa"/>
    <n v="333"/>
    <n v="37"/>
    <s v="semente"/>
    <x v="0"/>
    <s v="Pré-Plantio"/>
    <x v="0"/>
    <x v="0"/>
    <s v="Trator 75 - 125 CV + Carreta"/>
    <n v="2.06"/>
    <s v="H/M"/>
    <n v="149.07000732421801"/>
    <n v="6.8598000000000006E-2"/>
    <n v="10.225904362426707"/>
  </r>
  <r>
    <n v="7976"/>
    <x v="0"/>
    <s v="Floresta Ombrófila Densa"/>
    <s v="Sudeste"/>
    <s v="Campinas"/>
    <s v="ondulado"/>
    <s v="Manual"/>
    <s v="Araucária_embrapa"/>
    <n v="333"/>
    <n v="37"/>
    <s v="semente"/>
    <x v="0"/>
    <s v="Pré-Plantio"/>
    <x v="0"/>
    <x v="13"/>
    <s v="Enxadão (alinhamento)"/>
    <n v="28.27"/>
    <s v="H/H"/>
    <n v="1.0999999999999999E-2"/>
    <n v="0.94139099999999998"/>
    <n v="1.0355300999999999E-2"/>
  </r>
  <r>
    <n v="7976"/>
    <x v="0"/>
    <s v="Floresta Ombrófila Densa"/>
    <s v="Sudeste"/>
    <s v="Campinas"/>
    <s v="ondulado"/>
    <s v="Manual"/>
    <s v="Araucária_embrapa"/>
    <n v="333"/>
    <n v="37"/>
    <s v="semente"/>
    <x v="0"/>
    <s v="Pré-Plantio"/>
    <x v="0"/>
    <x v="13"/>
    <s v="Trabalhador agropecuário em geral"/>
    <n v="28.27"/>
    <s v="H/H"/>
    <n v="13.0666856765747"/>
    <n v="0.94139099999999998"/>
    <n v="12.300860295756333"/>
  </r>
  <r>
    <n v="7976"/>
    <x v="0"/>
    <s v="Floresta Ombrófila Densa"/>
    <s v="Sudeste"/>
    <s v="Campinas"/>
    <s v="ondulado"/>
    <s v="Manual"/>
    <s v="Araucária_embrapa"/>
    <n v="333"/>
    <n v="37"/>
    <s v="semente"/>
    <x v="0"/>
    <s v="Pré-Plantio"/>
    <x v="0"/>
    <x v="14"/>
    <s v="Calcário dolomítico"/>
    <n v="0.5"/>
    <s v="t"/>
    <n v="206.169998168945"/>
    <n v="1.6650000000000002E-2"/>
    <n v="3.4327304695129346"/>
  </r>
  <r>
    <n v="7976"/>
    <x v="0"/>
    <s v="Floresta Ombrófila Densa"/>
    <s v="Sudeste"/>
    <s v="Campinas"/>
    <s v="ondulado"/>
    <s v="Manual"/>
    <s v="Araucária_embrapa"/>
    <n v="333"/>
    <n v="37"/>
    <s v="semente"/>
    <x v="0"/>
    <s v="Pré-Plantio"/>
    <x v="0"/>
    <x v="14"/>
    <s v="Trabalhador agropecuário em geral"/>
    <n v="11.78"/>
    <s v="H/H"/>
    <n v="13.0666856765747"/>
    <n v="0.39227399999999996"/>
    <n v="5.1257210570926635"/>
  </r>
  <r>
    <n v="7976"/>
    <x v="0"/>
    <s v="Floresta Ombrófila Densa"/>
    <s v="Sudeste"/>
    <s v="Campinas"/>
    <s v="ondulado"/>
    <s v="Manual"/>
    <s v="Araucária_embrapa"/>
    <n v="333"/>
    <n v="37"/>
    <s v="semente"/>
    <x v="0"/>
    <s v="Pré-Plantio"/>
    <x v="0"/>
    <x v="14"/>
    <s v="Trator 75 - 125 CV + Carreta"/>
    <n v="1.94"/>
    <s v="H/M"/>
    <n v="149.07000732421801"/>
    <n v="6.4601999999999993E-2"/>
    <n v="9.6302206131591301"/>
  </r>
  <r>
    <n v="7976"/>
    <x v="0"/>
    <s v="Floresta Ombrófila Densa"/>
    <s v="Sudeste"/>
    <s v="Campinas"/>
    <s v="ondulado"/>
    <s v="Manual"/>
    <s v="Araucária_embrapa"/>
    <n v="333"/>
    <n v="37"/>
    <s v="semente"/>
    <x v="0"/>
    <s v="Pré-Plantio"/>
    <x v="0"/>
    <x v="8"/>
    <s v="Aplicador manual"/>
    <n v="4.7"/>
    <s v="H/H"/>
    <n v="9.9000000000000005E-2"/>
    <n v="0.15651000000000001"/>
    <n v="1.5494490000000001E-2"/>
  </r>
  <r>
    <n v="7976"/>
    <x v="0"/>
    <s v="Floresta Ombrófila Densa"/>
    <s v="Sudeste"/>
    <s v="Campinas"/>
    <s v="ondulado"/>
    <s v="Manual"/>
    <s v="Araucária_embrapa"/>
    <n v="333"/>
    <n v="37"/>
    <s v="semente"/>
    <x v="0"/>
    <s v="Pré-Plantio"/>
    <x v="0"/>
    <x v="8"/>
    <s v="Sulfluramida"/>
    <n v="3.5"/>
    <s v="Kg"/>
    <n v="16.2399997711181"/>
    <n v="0.11655"/>
    <n v="1.8927719733238146"/>
  </r>
  <r>
    <n v="7976"/>
    <x v="0"/>
    <s v="Floresta Ombrófila Densa"/>
    <s v="Sudeste"/>
    <s v="Campinas"/>
    <s v="ondulado"/>
    <s v="Manual"/>
    <s v="Araucária_embrapa"/>
    <n v="333"/>
    <n v="37"/>
    <s v="semente"/>
    <x v="0"/>
    <s v="Pré-Plantio"/>
    <x v="0"/>
    <x v="8"/>
    <s v="Trabalhador agropecuário em geral"/>
    <n v="4.7"/>
    <s v="H/H"/>
    <n v="13.0666856765747"/>
    <n v="0.15651000000000001"/>
    <n v="2.0450669752407062"/>
  </r>
  <r>
    <n v="7976"/>
    <x v="0"/>
    <s v="Floresta Ombrófila Densa"/>
    <s v="Sudeste"/>
    <s v="Campinas"/>
    <s v="ondulado"/>
    <s v="Manual"/>
    <s v="Araucária_embrapa"/>
    <n v="333"/>
    <n v="37"/>
    <s v="semente"/>
    <x v="0"/>
    <s v="Pré-Plantio"/>
    <x v="0"/>
    <x v="15"/>
    <s v="Motocoveadora 2,5 CV"/>
    <n v="28.27"/>
    <s v="H/H"/>
    <n v="6.0519999999999996"/>
    <n v="0.94139099999999998"/>
    <n v="5.6972983319999999"/>
  </r>
  <r>
    <n v="7976"/>
    <x v="0"/>
    <s v="Floresta Ombrófila Densa"/>
    <s v="Sudeste"/>
    <s v="Campinas"/>
    <s v="ondulado"/>
    <s v="Manual"/>
    <s v="Araucária_embrapa"/>
    <n v="333"/>
    <n v="37"/>
    <s v="semente"/>
    <x v="0"/>
    <s v="Pré-Plantio"/>
    <x v="0"/>
    <x v="15"/>
    <s v="Trabalhador agropecuário em geral"/>
    <n v="28.27"/>
    <s v="H/H"/>
    <n v="13.0666856765747"/>
    <n v="0.94139099999999998"/>
    <n v="12.300860295756333"/>
  </r>
  <r>
    <n v="7976"/>
    <x v="0"/>
    <s v="Floresta Ombrófila Densa"/>
    <s v="Sudeste"/>
    <s v="Campinas"/>
    <s v="ondulado"/>
    <s v="Manual"/>
    <s v="Araucária_embrapa"/>
    <n v="333"/>
    <n v="37"/>
    <s v="semente"/>
    <x v="0"/>
    <s v="Pré-Plantio"/>
    <x v="0"/>
    <x v="16"/>
    <s v="Motorroçadeira 2 CV"/>
    <n v="23.55"/>
    <s v="H/H"/>
    <n v="6.4109999999999996"/>
    <n v="0.78421500000000011"/>
    <n v="5.0276023650000008"/>
  </r>
  <r>
    <n v="7976"/>
    <x v="0"/>
    <s v="Floresta Ombrófila Densa"/>
    <s v="Sudeste"/>
    <s v="Campinas"/>
    <s v="ondulado"/>
    <s v="Manual"/>
    <s v="Araucária_embrapa"/>
    <n v="333"/>
    <n v="37"/>
    <s v="semente"/>
    <x v="0"/>
    <s v="Pré-Plantio"/>
    <x v="0"/>
    <x v="16"/>
    <s v="Trabalhador agropecuário em geral"/>
    <n v="23.55"/>
    <s v="H/H"/>
    <n v="13.0666856765747"/>
    <n v="0.78421500000000011"/>
    <n v="10.24709090785503"/>
  </r>
  <r>
    <n v="7976"/>
    <x v="0"/>
    <s v="Floresta Ombrófila Densa"/>
    <s v="Sudeste"/>
    <s v="Campinas"/>
    <s v="ondulado"/>
    <s v="Manual"/>
    <s v="Cambuci"/>
    <n v="504"/>
    <n v="56"/>
    <s v="fruto"/>
    <x v="0"/>
    <s v="Implantação"/>
    <x v="0"/>
    <x v="0"/>
    <d v="2006-06-30T00:00:00"/>
    <n v="3.3"/>
    <s v="sc de 50 kg"/>
    <n v="273.079986572265"/>
    <n v="0.16632"/>
    <n v="45.418663366699114"/>
  </r>
  <r>
    <n v="7976"/>
    <x v="0"/>
    <s v="Floresta Ombrófila Densa"/>
    <s v="Sudeste"/>
    <s v="Campinas"/>
    <s v="ondulado"/>
    <s v="Manual"/>
    <s v="Cambuci"/>
    <n v="504"/>
    <n v="56"/>
    <s v="fruto"/>
    <x v="0"/>
    <s v="Implantação"/>
    <x v="0"/>
    <x v="0"/>
    <s v="Copo dosador"/>
    <n v="12.37"/>
    <s v="H/H"/>
    <n v="1.0999999999999999E-2"/>
    <n v="0.623448"/>
    <n v="6.8579279999999992E-3"/>
  </r>
  <r>
    <n v="7976"/>
    <x v="0"/>
    <s v="Floresta Ombrófila Densa"/>
    <s v="Sudeste"/>
    <s v="Campinas"/>
    <s v="ondulado"/>
    <s v="Manual"/>
    <s v="Cambuci"/>
    <n v="504"/>
    <n v="56"/>
    <s v="fruto"/>
    <x v="0"/>
    <s v="Implantação"/>
    <x v="0"/>
    <x v="0"/>
    <s v="Trabalhador agropecuário em geral"/>
    <n v="12.37"/>
    <s v="H/H"/>
    <n v="13.0666856765747"/>
    <n v="0.623448"/>
    <n v="8.1463990516891442"/>
  </r>
  <r>
    <n v="7976"/>
    <x v="0"/>
    <s v="Floresta Ombrófila Densa"/>
    <s v="Sudeste"/>
    <s v="Campinas"/>
    <s v="ondulado"/>
    <s v="Manual"/>
    <s v="Cambuci"/>
    <n v="504"/>
    <n v="56"/>
    <s v="fruto"/>
    <x v="0"/>
    <s v="Implantação"/>
    <x v="0"/>
    <x v="1"/>
    <d v="2010-10-20T00:00:00"/>
    <n v="3.3"/>
    <s v="sc de 50 kg"/>
    <n v="200.47999572753901"/>
    <n v="0.16632"/>
    <n v="33.34383288940429"/>
  </r>
  <r>
    <n v="7976"/>
    <x v="0"/>
    <s v="Floresta Ombrófila Densa"/>
    <s v="Sudeste"/>
    <s v="Campinas"/>
    <s v="ondulado"/>
    <s v="Manual"/>
    <s v="Cambuci"/>
    <n v="504"/>
    <n v="56"/>
    <s v="fruto"/>
    <x v="0"/>
    <s v="Implantação"/>
    <x v="0"/>
    <x v="1"/>
    <s v="Plantadeira (coveta lateral)"/>
    <n v="14.13"/>
    <s v="H/H"/>
    <n v="7.9000000000000001E-2"/>
    <n v="0.71215200000000001"/>
    <n v="5.6260008E-2"/>
  </r>
  <r>
    <n v="7976"/>
    <x v="0"/>
    <s v="Floresta Ombrófila Densa"/>
    <s v="Sudeste"/>
    <s v="Campinas"/>
    <s v="ondulado"/>
    <s v="Manual"/>
    <s v="Cambuci"/>
    <n v="504"/>
    <n v="56"/>
    <s v="fruto"/>
    <x v="0"/>
    <s v="Implantação"/>
    <x v="0"/>
    <x v="1"/>
    <s v="Trabalhador agropecuário em geral"/>
    <n v="14.13"/>
    <s v="H/H"/>
    <n v="13.0666856765747"/>
    <n v="0.71215200000000001"/>
    <n v="9.3054663379440257"/>
  </r>
  <r>
    <n v="7976"/>
    <x v="0"/>
    <s v="Floresta Ombrófila Densa"/>
    <s v="Sudeste"/>
    <s v="Campinas"/>
    <s v="ondulado"/>
    <s v="Manual"/>
    <s v="Cambuci"/>
    <n v="504"/>
    <n v="56"/>
    <s v="fruto"/>
    <x v="0"/>
    <s v="Implantação"/>
    <x v="0"/>
    <x v="1"/>
    <s v="Trator 75 - 125 CV + Carreta"/>
    <n v="2.35"/>
    <s v="H/M"/>
    <n v="149.07000732421801"/>
    <n v="0.11844"/>
    <n v="17.65585166748038"/>
  </r>
  <r>
    <n v="7976"/>
    <x v="0"/>
    <s v="Floresta Ombrófila Densa"/>
    <s v="Sudeste"/>
    <s v="Campinas"/>
    <s v="ondulado"/>
    <s v="Manual"/>
    <s v="Cambuci"/>
    <n v="504"/>
    <n v="56"/>
    <s v="fruto"/>
    <x v="0"/>
    <s v="Implantação"/>
    <x v="0"/>
    <x v="2"/>
    <s v="Trabalhador agropecuário em geral"/>
    <n v="5.88"/>
    <s v="H/H"/>
    <n v="13.0666856765747"/>
    <n v="0.296352"/>
    <n v="3.8723384336242654"/>
  </r>
  <r>
    <n v="7976"/>
    <x v="0"/>
    <s v="Floresta Ombrófila Densa"/>
    <s v="Sudeste"/>
    <s v="Campinas"/>
    <s v="ondulado"/>
    <s v="Manual"/>
    <s v="Cambuci"/>
    <n v="504"/>
    <n v="56"/>
    <s v="fruto"/>
    <x v="0"/>
    <s v="Implantação"/>
    <x v="0"/>
    <x v="2"/>
    <s v="Trator 75 - 125 CV + Tanque para irrigação"/>
    <n v="1.18"/>
    <s v="H/M"/>
    <n v="157.47999572753901"/>
    <n v="5.947199999999999E-2"/>
    <n v="9.3656503059081988"/>
  </r>
  <r>
    <n v="7976"/>
    <x v="0"/>
    <s v="Floresta Ombrófila Densa"/>
    <s v="Sudeste"/>
    <s v="Campinas"/>
    <s v="ondulado"/>
    <s v="Manual"/>
    <s v="Cambuci"/>
    <n v="504"/>
    <n v="56"/>
    <s v="fruto"/>
    <x v="0"/>
    <s v="Implantação"/>
    <x v="0"/>
    <x v="3"/>
    <s v="Hidrogel"/>
    <n v="5"/>
    <s v="Kg"/>
    <n v="25.84"/>
    <n v="0.252"/>
    <n v="6.5116800000000001"/>
  </r>
  <r>
    <n v="7976"/>
    <x v="0"/>
    <s v="Floresta Ombrófila Densa"/>
    <s v="Sudeste"/>
    <s v="Campinas"/>
    <s v="ondulado"/>
    <s v="Manual"/>
    <s v="Cambuci"/>
    <n v="504"/>
    <n v="56"/>
    <s v="fruto"/>
    <x v="0"/>
    <s v="Implantação"/>
    <x v="0"/>
    <x v="3"/>
    <s v="Trabalhador agropecuário em geral"/>
    <n v="14.13"/>
    <s v="H/H"/>
    <n v="13.0666856765747"/>
    <n v="0.71215200000000001"/>
    <n v="9.3054663379440257"/>
  </r>
  <r>
    <n v="7976"/>
    <x v="0"/>
    <s v="Floresta Ombrófila Densa"/>
    <s v="Sudeste"/>
    <s v="Campinas"/>
    <s v="ondulado"/>
    <s v="Manual"/>
    <s v="Cambuci"/>
    <n v="504"/>
    <n v="56"/>
    <s v="fruto"/>
    <x v="0"/>
    <s v="Implantação"/>
    <x v="0"/>
    <x v="3"/>
    <s v="Trator 75 - 125 CV + Tanque para irrigação"/>
    <n v="2.35"/>
    <s v="H/M"/>
    <n v="157.47999572753901"/>
    <n v="0.11844"/>
    <n v="18.651930693969721"/>
  </r>
  <r>
    <n v="7976"/>
    <x v="0"/>
    <s v="Floresta Ombrófila Densa"/>
    <s v="Sudeste"/>
    <s v="Campinas"/>
    <s v="ondulado"/>
    <s v="Manual"/>
    <s v="Cambuci"/>
    <n v="504"/>
    <n v="56"/>
    <s v="fruto"/>
    <x v="0"/>
    <s v="Implantação"/>
    <x v="0"/>
    <x v="4"/>
    <s v="Hidrogel"/>
    <n v="1"/>
    <s v="Kg"/>
    <n v="25.84"/>
    <n v="5.04E-2"/>
    <n v="1.3023359999999999"/>
  </r>
  <r>
    <n v="7976"/>
    <x v="0"/>
    <s v="Floresta Ombrófila Densa"/>
    <s v="Sudeste"/>
    <s v="Campinas"/>
    <s v="ondulado"/>
    <s v="Manual"/>
    <s v="Cambuci"/>
    <n v="504"/>
    <n v="56"/>
    <s v="fruto"/>
    <x v="0"/>
    <s v="Implantação"/>
    <x v="0"/>
    <x v="4"/>
    <s v="Mudas (biodiversidade)"/>
    <n v="109"/>
    <s v="unidade"/>
    <n v="2"/>
    <n v="5.4935999999999998"/>
    <n v="10.9872"/>
  </r>
  <r>
    <n v="7976"/>
    <x v="0"/>
    <s v="Floresta Ombrófila Densa"/>
    <s v="Sudeste"/>
    <s v="Campinas"/>
    <s v="ondulado"/>
    <s v="Manual"/>
    <s v="Cambuci"/>
    <n v="504"/>
    <n v="56"/>
    <s v="fruto"/>
    <x v="0"/>
    <s v="Implantação"/>
    <x v="0"/>
    <x v="4"/>
    <s v="Mudas (econômica)"/>
    <n v="109"/>
    <s v="unidade"/>
    <n v="10"/>
    <n v="5.4935999999999998"/>
    <n v="54.936"/>
  </r>
  <r>
    <n v="7976"/>
    <x v="0"/>
    <s v="Floresta Ombrófila Densa"/>
    <s v="Sudeste"/>
    <s v="Campinas"/>
    <s v="ondulado"/>
    <s v="Manual"/>
    <s v="Cambuci"/>
    <n v="504"/>
    <n v="56"/>
    <s v="fruto"/>
    <x v="0"/>
    <s v="Implantação"/>
    <x v="0"/>
    <x v="4"/>
    <s v="Trabalhador agropecuário em geral"/>
    <n v="4.24"/>
    <s v="H/H"/>
    <n v="13.0666856765747"/>
    <n v="0.213696"/>
    <n v="2.7922984623413072"/>
  </r>
  <r>
    <n v="7976"/>
    <x v="0"/>
    <s v="Floresta Ombrófila Densa"/>
    <s v="Sudeste"/>
    <s v="Campinas"/>
    <s v="ondulado"/>
    <s v="Manual"/>
    <s v="Cambuci"/>
    <n v="504"/>
    <n v="56"/>
    <s v="fruto"/>
    <x v="0"/>
    <s v="Implantação"/>
    <x v="0"/>
    <x v="5"/>
    <s v="Mudas (biodiversidade)"/>
    <n v="545"/>
    <s v="unidade"/>
    <n v="2"/>
    <n v="27.468"/>
    <n v="54.936"/>
  </r>
  <r>
    <n v="7976"/>
    <x v="0"/>
    <s v="Floresta Ombrófila Densa"/>
    <s v="Sudeste"/>
    <s v="Campinas"/>
    <s v="ondulado"/>
    <s v="Manual"/>
    <s v="Cambuci"/>
    <n v="504"/>
    <n v="56"/>
    <s v="fruto"/>
    <x v="0"/>
    <s v="Implantação"/>
    <x v="0"/>
    <x v="5"/>
    <s v="Mudas (econômica)"/>
    <n v="544"/>
    <s v="unidade"/>
    <n v="10"/>
    <n v="27.4176"/>
    <n v="274.17599999999999"/>
  </r>
  <r>
    <n v="7976"/>
    <x v="0"/>
    <s v="Floresta Ombrófila Densa"/>
    <s v="Sudeste"/>
    <s v="Campinas"/>
    <s v="ondulado"/>
    <s v="Manual"/>
    <s v="Cambuci"/>
    <n v="504"/>
    <n v="56"/>
    <s v="fruto"/>
    <x v="0"/>
    <s v="Implantação"/>
    <x v="0"/>
    <x v="5"/>
    <s v="Trabalhador agropecuário em geral"/>
    <n v="10.6"/>
    <s v="H/H"/>
    <n v="13.0666856765747"/>
    <n v="0.53423999999999994"/>
    <n v="6.9807461558532671"/>
  </r>
  <r>
    <n v="7976"/>
    <x v="0"/>
    <s v="Floresta Ombrófila Densa"/>
    <s v="Sudeste"/>
    <s v="Campinas"/>
    <s v="ondulado"/>
    <s v="Manual"/>
    <s v="Cambuci"/>
    <n v="504"/>
    <n v="56"/>
    <s v="fruto"/>
    <x v="0"/>
    <s v="Implantação"/>
    <x v="0"/>
    <x v="5"/>
    <s v="Trator 75 - 125 CV + Carreta"/>
    <n v="1.77"/>
    <s v="H/M"/>
    <n v="149.07000732421801"/>
    <n v="8.920800000000001E-2"/>
    <n v="13.298237213378842"/>
  </r>
  <r>
    <n v="7976"/>
    <x v="0"/>
    <s v="Floresta Ombrófila Densa"/>
    <s v="Sudeste"/>
    <s v="Campinas"/>
    <s v="ondulado"/>
    <s v="Manual"/>
    <s v="Cambuci"/>
    <n v="504"/>
    <n v="56"/>
    <s v="fruto"/>
    <x v="0"/>
    <s v="Manutenção"/>
    <x v="1"/>
    <x v="6"/>
    <s v="18-06-24"/>
    <n v="2.6"/>
    <s v="sc de 50 kg"/>
    <n v="268.25"/>
    <n v="0.13104000000000002"/>
    <n v="35.151480000000006"/>
  </r>
  <r>
    <n v="7976"/>
    <x v="0"/>
    <s v="Floresta Ombrófila Densa"/>
    <s v="Sudeste"/>
    <s v="Campinas"/>
    <s v="ondulado"/>
    <s v="Manual"/>
    <s v="Cambuci"/>
    <n v="504"/>
    <n v="56"/>
    <s v="fruto"/>
    <x v="0"/>
    <s v="Manutenção"/>
    <x v="1"/>
    <x v="6"/>
    <s v="Copo dosador"/>
    <n v="9.42"/>
    <s v="H/H"/>
    <n v="1.0999999999999999E-2"/>
    <n v="0.47476800000000002"/>
    <n v="5.2224480000000002E-3"/>
  </r>
  <r>
    <n v="7976"/>
    <x v="0"/>
    <s v="Floresta Ombrófila Densa"/>
    <s v="Sudeste"/>
    <s v="Campinas"/>
    <s v="ondulado"/>
    <s v="Manual"/>
    <s v="Cambuci"/>
    <n v="504"/>
    <n v="56"/>
    <s v="fruto"/>
    <x v="0"/>
    <s v="Manutenção"/>
    <x v="1"/>
    <x v="6"/>
    <s v="Trabalhador agropecuário em geral"/>
    <n v="9.42"/>
    <s v="H/H"/>
    <n v="13.0666856765747"/>
    <n v="0.47476800000000002"/>
    <n v="6.2036442252960171"/>
  </r>
  <r>
    <n v="7976"/>
    <x v="0"/>
    <s v="Floresta Ombrófila Densa"/>
    <s v="Sudeste"/>
    <s v="Campinas"/>
    <s v="ondulado"/>
    <s v="Manual"/>
    <s v="Cambuci"/>
    <n v="504"/>
    <n v="56"/>
    <s v="fruto"/>
    <x v="0"/>
    <s v="Manutenção"/>
    <x v="1"/>
    <x v="6"/>
    <s v="Trator 75 - 125 CV + Carreta"/>
    <n v="1.18"/>
    <s v="H/M"/>
    <n v="149.07000732421801"/>
    <n v="5.947199999999999E-2"/>
    <n v="8.8654914755858929"/>
  </r>
  <r>
    <n v="7976"/>
    <x v="0"/>
    <s v="Floresta Ombrófila Densa"/>
    <s v="Sudeste"/>
    <s v="Campinas"/>
    <s v="ondulado"/>
    <s v="Manual"/>
    <s v="Cambuci"/>
    <n v="504"/>
    <n v="56"/>
    <s v="fruto"/>
    <x v="0"/>
    <s v="Manutenção"/>
    <x v="1"/>
    <x v="7"/>
    <s v="Enxada"/>
    <n v="38.51"/>
    <s v="H/H"/>
    <n v="1.6E-2"/>
    <n v="1.9409039999999997"/>
    <n v="3.1054463999999997E-2"/>
  </r>
  <r>
    <n v="7976"/>
    <x v="0"/>
    <s v="Floresta Ombrófila Densa"/>
    <s v="Sudeste"/>
    <s v="Campinas"/>
    <s v="ondulado"/>
    <s v="Manual"/>
    <s v="Cambuci"/>
    <n v="504"/>
    <n v="56"/>
    <s v="fruto"/>
    <x v="0"/>
    <s v="Manutenção"/>
    <x v="1"/>
    <x v="7"/>
    <s v="Trabalhador agropecuário em geral"/>
    <n v="38.51"/>
    <s v="H/H"/>
    <n v="13.0666856765747"/>
    <n v="1.9409039999999997"/>
    <n v="25.361182496406538"/>
  </r>
  <r>
    <n v="7976"/>
    <x v="0"/>
    <s v="Floresta Ombrófila Densa"/>
    <s v="Sudeste"/>
    <s v="Campinas"/>
    <s v="ondulado"/>
    <s v="Manual"/>
    <s v="Cambuci"/>
    <n v="504"/>
    <n v="56"/>
    <s v="fruto"/>
    <x v="0"/>
    <s v="Manutenção"/>
    <x v="1"/>
    <x v="8"/>
    <s v="Aplicador manual"/>
    <n v="2.35"/>
    <s v="H/H"/>
    <n v="9.9000000000000005E-2"/>
    <n v="0.11844"/>
    <n v="1.1725560000000001E-2"/>
  </r>
  <r>
    <n v="7976"/>
    <x v="0"/>
    <s v="Floresta Ombrófila Densa"/>
    <s v="Sudeste"/>
    <s v="Campinas"/>
    <s v="ondulado"/>
    <s v="Manual"/>
    <s v="Cambuci"/>
    <n v="504"/>
    <n v="56"/>
    <s v="fruto"/>
    <x v="0"/>
    <s v="Manutenção"/>
    <x v="1"/>
    <x v="8"/>
    <s v="Sulfluramida"/>
    <n v="2"/>
    <s v="Kg"/>
    <n v="16.2399997711181"/>
    <n v="0.1008"/>
    <n v="1.6369919769287045"/>
  </r>
  <r>
    <n v="7976"/>
    <x v="0"/>
    <s v="Floresta Ombrófila Densa"/>
    <s v="Sudeste"/>
    <s v="Campinas"/>
    <s v="ondulado"/>
    <s v="Manual"/>
    <s v="Cambuci"/>
    <n v="504"/>
    <n v="56"/>
    <s v="fruto"/>
    <x v="0"/>
    <s v="Manutenção"/>
    <x v="1"/>
    <x v="8"/>
    <s v="Trabalhador agropecuário em geral"/>
    <n v="2.35"/>
    <s v="H/H"/>
    <n v="13.0666856765747"/>
    <n v="0.11844"/>
    <n v="1.5476182515335075"/>
  </r>
  <r>
    <n v="7976"/>
    <x v="0"/>
    <s v="Floresta Ombrófila Densa"/>
    <s v="Sudeste"/>
    <s v="Campinas"/>
    <s v="ondulado"/>
    <s v="Manual"/>
    <s v="Cambuci"/>
    <n v="504"/>
    <n v="56"/>
    <s v="fruto"/>
    <x v="0"/>
    <s v="Manutenção"/>
    <x v="1"/>
    <x v="9"/>
    <s v="Trabalhador agropecuário em geral"/>
    <n v="1.18"/>
    <s v="H/H"/>
    <n v="13.0666856765747"/>
    <n v="5.947199999999999E-2"/>
    <n v="0.77710193055725041"/>
  </r>
  <r>
    <n v="7976"/>
    <x v="0"/>
    <s v="Floresta Ombrófila Densa"/>
    <s v="Sudeste"/>
    <s v="Campinas"/>
    <s v="ondulado"/>
    <s v="Manual"/>
    <s v="Cambuci"/>
    <n v="504"/>
    <n v="56"/>
    <s v="fruto"/>
    <x v="0"/>
    <s v="Manutenção"/>
    <x v="1"/>
    <x v="10"/>
    <s v="Motorroçadeira 2 CV"/>
    <n v="14.13"/>
    <s v="H/H"/>
    <n v="6.4109999999999996"/>
    <n v="0.71215200000000001"/>
    <n v="4.5656064719999998"/>
  </r>
  <r>
    <n v="7976"/>
    <x v="0"/>
    <s v="Floresta Ombrófila Densa"/>
    <s v="Sudeste"/>
    <s v="Campinas"/>
    <s v="ondulado"/>
    <s v="Manual"/>
    <s v="Cambuci"/>
    <n v="504"/>
    <n v="56"/>
    <s v="fruto"/>
    <x v="0"/>
    <s v="Manutenção"/>
    <x v="1"/>
    <x v="10"/>
    <s v="Trabalhador agropecuário em geral"/>
    <n v="14.13"/>
    <s v="H/H"/>
    <n v="13.0666856765747"/>
    <n v="0.71215200000000001"/>
    <n v="9.3054663379440257"/>
  </r>
  <r>
    <n v="7976"/>
    <x v="0"/>
    <s v="Floresta Ombrófila Densa"/>
    <s v="Sudeste"/>
    <s v="Campinas"/>
    <s v="ondulado"/>
    <s v="Manual"/>
    <s v="Cambuci"/>
    <n v="504"/>
    <n v="56"/>
    <s v="fruto"/>
    <x v="0"/>
    <s v="Manutenção"/>
    <x v="2"/>
    <x v="11"/>
    <s v="18-06-24"/>
    <n v="2.6"/>
    <s v="sc de 50 kg"/>
    <n v="268.25"/>
    <n v="0.13104000000000002"/>
    <n v="35.151480000000006"/>
  </r>
  <r>
    <n v="7976"/>
    <x v="0"/>
    <s v="Floresta Ombrófila Densa"/>
    <s v="Sudeste"/>
    <s v="Campinas"/>
    <s v="ondulado"/>
    <s v="Manual"/>
    <s v="Cambuci"/>
    <n v="504"/>
    <n v="56"/>
    <s v="fruto"/>
    <x v="0"/>
    <s v="Manutenção"/>
    <x v="2"/>
    <x v="11"/>
    <s v="Copo dosador"/>
    <n v="9.42"/>
    <s v="H/H"/>
    <n v="1.0999999999999999E-2"/>
    <n v="0.47476800000000002"/>
    <n v="5.2224480000000002E-3"/>
  </r>
  <r>
    <n v="7976"/>
    <x v="0"/>
    <s v="Floresta Ombrófila Densa"/>
    <s v="Sudeste"/>
    <s v="Campinas"/>
    <s v="ondulado"/>
    <s v="Manual"/>
    <s v="Cambuci"/>
    <n v="504"/>
    <n v="56"/>
    <s v="fruto"/>
    <x v="0"/>
    <s v="Manutenção"/>
    <x v="2"/>
    <x v="11"/>
    <s v="Trabalhador agropecuário em geral"/>
    <n v="9.42"/>
    <s v="H/H"/>
    <n v="13.0666856765747"/>
    <n v="0.47476800000000002"/>
    <n v="6.2036442252960171"/>
  </r>
  <r>
    <n v="7976"/>
    <x v="0"/>
    <s v="Floresta Ombrófila Densa"/>
    <s v="Sudeste"/>
    <s v="Campinas"/>
    <s v="ondulado"/>
    <s v="Manual"/>
    <s v="Cambuci"/>
    <n v="504"/>
    <n v="56"/>
    <s v="fruto"/>
    <x v="0"/>
    <s v="Manutenção"/>
    <x v="2"/>
    <x v="11"/>
    <s v="Trator 75 - 125 CV + Carreta"/>
    <n v="1.18"/>
    <s v="H/M"/>
    <n v="149.07000732421801"/>
    <n v="5.947199999999999E-2"/>
    <n v="8.8654914755858929"/>
  </r>
  <r>
    <n v="7976"/>
    <x v="0"/>
    <s v="Floresta Ombrófila Densa"/>
    <s v="Sudeste"/>
    <s v="Campinas"/>
    <s v="ondulado"/>
    <s v="Manual"/>
    <s v="Cambuci"/>
    <n v="504"/>
    <n v="56"/>
    <s v="fruto"/>
    <x v="0"/>
    <s v="Manutenção"/>
    <x v="2"/>
    <x v="8"/>
    <s v="Aplicador manual"/>
    <n v="2.35"/>
    <s v="H/H"/>
    <n v="9.9000000000000005E-2"/>
    <n v="0.11844"/>
    <n v="1.1725560000000001E-2"/>
  </r>
  <r>
    <n v="7976"/>
    <x v="0"/>
    <s v="Floresta Ombrófila Densa"/>
    <s v="Sudeste"/>
    <s v="Campinas"/>
    <s v="ondulado"/>
    <s v="Manual"/>
    <s v="Cambuci"/>
    <n v="504"/>
    <n v="56"/>
    <s v="fruto"/>
    <x v="0"/>
    <s v="Manutenção"/>
    <x v="2"/>
    <x v="8"/>
    <s v="Sulfluramida"/>
    <n v="2"/>
    <s v="Kg"/>
    <n v="16.2399997711181"/>
    <n v="0.1008"/>
    <n v="1.6369919769287045"/>
  </r>
  <r>
    <n v="7976"/>
    <x v="0"/>
    <s v="Floresta Ombrófila Densa"/>
    <s v="Sudeste"/>
    <s v="Campinas"/>
    <s v="ondulado"/>
    <s v="Manual"/>
    <s v="Cambuci"/>
    <n v="504"/>
    <n v="56"/>
    <s v="fruto"/>
    <x v="0"/>
    <s v="Manutenção"/>
    <x v="2"/>
    <x v="8"/>
    <s v="Trabalhador agropecuário em geral"/>
    <n v="2.35"/>
    <s v="H/H"/>
    <n v="13.0666856765747"/>
    <n v="0.11844"/>
    <n v="1.5476182515335075"/>
  </r>
  <r>
    <n v="7976"/>
    <x v="0"/>
    <s v="Floresta Ombrófila Densa"/>
    <s v="Sudeste"/>
    <s v="Campinas"/>
    <s v="ondulado"/>
    <s v="Manual"/>
    <s v="Cambuci"/>
    <n v="504"/>
    <n v="56"/>
    <s v="fruto"/>
    <x v="0"/>
    <s v="Manutenção"/>
    <x v="2"/>
    <x v="12"/>
    <s v="Técnico florestal"/>
    <n v="23.55"/>
    <s v="H/H"/>
    <n v="5.9209642410278303"/>
    <n v="1.18692"/>
    <n v="7.0277108769607519"/>
  </r>
  <r>
    <n v="7976"/>
    <x v="0"/>
    <s v="Floresta Ombrófila Densa"/>
    <s v="Sudeste"/>
    <s v="Campinas"/>
    <s v="ondulado"/>
    <s v="Manual"/>
    <s v="Cambuci"/>
    <n v="504"/>
    <n v="56"/>
    <s v="fruto"/>
    <x v="0"/>
    <s v="Manutenção"/>
    <x v="2"/>
    <x v="9"/>
    <s v="Trabalhador agropecuário em geral"/>
    <n v="1.18"/>
    <s v="H/H"/>
    <n v="13.0666856765747"/>
    <n v="5.947199999999999E-2"/>
    <n v="0.77710193055725041"/>
  </r>
  <r>
    <n v="7976"/>
    <x v="0"/>
    <s v="Floresta Ombrófila Densa"/>
    <s v="Sudeste"/>
    <s v="Campinas"/>
    <s v="ondulado"/>
    <s v="Manual"/>
    <s v="Cambuci"/>
    <n v="504"/>
    <n v="56"/>
    <s v="fruto"/>
    <x v="0"/>
    <s v="Manutenção"/>
    <x v="3"/>
    <x v="8"/>
    <s v="Aplicador manual"/>
    <n v="2.35"/>
    <s v="H/H"/>
    <n v="9.9000000000000005E-2"/>
    <n v="0.11844"/>
    <n v="1.1725560000000001E-2"/>
  </r>
  <r>
    <n v="7976"/>
    <x v="0"/>
    <s v="Floresta Ombrófila Densa"/>
    <s v="Sudeste"/>
    <s v="Campinas"/>
    <s v="ondulado"/>
    <s v="Manual"/>
    <s v="Cambuci"/>
    <n v="504"/>
    <n v="56"/>
    <s v="fruto"/>
    <x v="0"/>
    <s v="Manutenção"/>
    <x v="3"/>
    <x v="8"/>
    <s v="Sulfluramida"/>
    <n v="2"/>
    <s v="Kg"/>
    <n v="16.2399997711181"/>
    <n v="0.1008"/>
    <n v="1.6369919769287045"/>
  </r>
  <r>
    <n v="7976"/>
    <x v="0"/>
    <s v="Floresta Ombrófila Densa"/>
    <s v="Sudeste"/>
    <s v="Campinas"/>
    <s v="ondulado"/>
    <s v="Manual"/>
    <s v="Cambuci"/>
    <n v="504"/>
    <n v="56"/>
    <s v="fruto"/>
    <x v="0"/>
    <s v="Manutenção"/>
    <x v="3"/>
    <x v="8"/>
    <s v="Trabalhador agropecuário em geral"/>
    <n v="2.35"/>
    <s v="H/H"/>
    <n v="13.0666856765747"/>
    <n v="0.11844"/>
    <n v="1.5476182515335075"/>
  </r>
  <r>
    <n v="7976"/>
    <x v="0"/>
    <s v="Floresta Ombrófila Densa"/>
    <s v="Sudeste"/>
    <s v="Campinas"/>
    <s v="ondulado"/>
    <s v="Manual"/>
    <s v="Cambuci"/>
    <n v="504"/>
    <n v="56"/>
    <s v="fruto"/>
    <x v="0"/>
    <s v="Manutenção"/>
    <x v="3"/>
    <x v="9"/>
    <s v="Trabalhador agropecuário em geral"/>
    <n v="1.18"/>
    <s v="H/H"/>
    <n v="13.0666856765747"/>
    <n v="5.947199999999999E-2"/>
    <n v="0.77710193055725041"/>
  </r>
  <r>
    <n v="7976"/>
    <x v="0"/>
    <s v="Floresta Ombrófila Densa"/>
    <s v="Sudeste"/>
    <s v="Campinas"/>
    <s v="ondulado"/>
    <s v="Manual"/>
    <s v="Cambuci"/>
    <n v="504"/>
    <n v="56"/>
    <s v="fruto"/>
    <x v="0"/>
    <s v="Manutenção"/>
    <x v="4"/>
    <x v="8"/>
    <s v="Aplicador manual"/>
    <n v="2.35"/>
    <s v="H/H"/>
    <n v="9.9000000000000005E-2"/>
    <n v="0.11844"/>
    <n v="1.1725560000000001E-2"/>
  </r>
  <r>
    <n v="7976"/>
    <x v="0"/>
    <s v="Floresta Ombrófila Densa"/>
    <s v="Sudeste"/>
    <s v="Campinas"/>
    <s v="ondulado"/>
    <s v="Manual"/>
    <s v="Cambuci"/>
    <n v="504"/>
    <n v="56"/>
    <s v="fruto"/>
    <x v="0"/>
    <s v="Manutenção"/>
    <x v="4"/>
    <x v="8"/>
    <s v="Sulfluramida"/>
    <n v="2"/>
    <s v="Kg"/>
    <n v="16.2399997711181"/>
    <n v="0.1008"/>
    <n v="1.6369919769287045"/>
  </r>
  <r>
    <n v="7976"/>
    <x v="0"/>
    <s v="Floresta Ombrófila Densa"/>
    <s v="Sudeste"/>
    <s v="Campinas"/>
    <s v="ondulado"/>
    <s v="Manual"/>
    <s v="Cambuci"/>
    <n v="504"/>
    <n v="56"/>
    <s v="fruto"/>
    <x v="0"/>
    <s v="Manutenção"/>
    <x v="4"/>
    <x v="8"/>
    <s v="Trabalhador agropecuário em geral"/>
    <n v="2.35"/>
    <s v="H/H"/>
    <n v="13.0666856765747"/>
    <n v="0.11844"/>
    <n v="1.5476182515335075"/>
  </r>
  <r>
    <n v="7976"/>
    <x v="0"/>
    <s v="Floresta Ombrófila Densa"/>
    <s v="Sudeste"/>
    <s v="Campinas"/>
    <s v="ondulado"/>
    <s v="Manual"/>
    <s v="Cambuci"/>
    <n v="504"/>
    <n v="56"/>
    <s v="fruto"/>
    <x v="0"/>
    <s v="Manutenção"/>
    <x v="4"/>
    <x v="12"/>
    <s v="Técnico florestal"/>
    <n v="23.55"/>
    <s v="H/H"/>
    <n v="5.9209642410278303"/>
    <n v="1.18692"/>
    <n v="7.0277108769607519"/>
  </r>
  <r>
    <n v="7976"/>
    <x v="0"/>
    <s v="Floresta Ombrófila Densa"/>
    <s v="Sudeste"/>
    <s v="Campinas"/>
    <s v="ondulado"/>
    <s v="Manual"/>
    <s v="Cambuci"/>
    <n v="504"/>
    <n v="56"/>
    <s v="fruto"/>
    <x v="0"/>
    <s v="Manutenção"/>
    <x v="4"/>
    <x v="9"/>
    <s v="Trabalhador agropecuário em geral"/>
    <n v="1.18"/>
    <s v="H/H"/>
    <n v="13.0666856765747"/>
    <n v="5.947199999999999E-2"/>
    <n v="0.77710193055725041"/>
  </r>
  <r>
    <n v="7976"/>
    <x v="0"/>
    <s v="Floresta Ombrófila Densa"/>
    <s v="Sudeste"/>
    <s v="Campinas"/>
    <s v="ondulado"/>
    <s v="Manual"/>
    <s v="Cambuci"/>
    <n v="504"/>
    <n v="56"/>
    <s v="fruto"/>
    <x v="0"/>
    <s v="Manutenção"/>
    <x v="5"/>
    <x v="8"/>
    <s v="Aplicador manual"/>
    <n v="2.35"/>
    <s v="H/H"/>
    <n v="9.9000000000000005E-2"/>
    <n v="0.11844"/>
    <n v="1.1725560000000001E-2"/>
  </r>
  <r>
    <n v="7976"/>
    <x v="0"/>
    <s v="Floresta Ombrófila Densa"/>
    <s v="Sudeste"/>
    <s v="Campinas"/>
    <s v="ondulado"/>
    <s v="Manual"/>
    <s v="Cambuci"/>
    <n v="504"/>
    <n v="56"/>
    <s v="fruto"/>
    <x v="0"/>
    <s v="Manutenção"/>
    <x v="5"/>
    <x v="8"/>
    <s v="Sulfluramida"/>
    <n v="2"/>
    <s v="Kg"/>
    <n v="16.2399997711181"/>
    <n v="0.1008"/>
    <n v="1.6369919769287045"/>
  </r>
  <r>
    <n v="7976"/>
    <x v="0"/>
    <s v="Floresta Ombrófila Densa"/>
    <s v="Sudeste"/>
    <s v="Campinas"/>
    <s v="ondulado"/>
    <s v="Manual"/>
    <s v="Cambuci"/>
    <n v="504"/>
    <n v="56"/>
    <s v="fruto"/>
    <x v="0"/>
    <s v="Manutenção"/>
    <x v="5"/>
    <x v="8"/>
    <s v="Trabalhador agropecuário em geral"/>
    <n v="2.35"/>
    <s v="H/H"/>
    <n v="13.0666856765747"/>
    <n v="0.11844"/>
    <n v="1.5476182515335075"/>
  </r>
  <r>
    <n v="7976"/>
    <x v="0"/>
    <s v="Floresta Ombrófila Densa"/>
    <s v="Sudeste"/>
    <s v="Campinas"/>
    <s v="ondulado"/>
    <s v="Manual"/>
    <s v="Cambuci"/>
    <n v="504"/>
    <n v="56"/>
    <s v="fruto"/>
    <x v="0"/>
    <s v="Manutenção"/>
    <x v="5"/>
    <x v="9"/>
    <s v="Trabalhador agropecuário em geral"/>
    <n v="1.18"/>
    <s v="H/H"/>
    <n v="13.0666856765747"/>
    <n v="5.947199999999999E-2"/>
    <n v="0.77710193055725041"/>
  </r>
  <r>
    <n v="7976"/>
    <x v="0"/>
    <s v="Floresta Ombrófila Densa"/>
    <s v="Sudeste"/>
    <s v="Campinas"/>
    <s v="ondulado"/>
    <s v="Manual"/>
    <s v="Cambuci"/>
    <n v="504"/>
    <n v="56"/>
    <s v="fruto"/>
    <x v="0"/>
    <s v="Manutenção"/>
    <x v="6"/>
    <x v="8"/>
    <s v="Aplicador manual"/>
    <n v="2.35"/>
    <s v="H/H"/>
    <n v="9.9000000000000005E-2"/>
    <n v="0.11844"/>
    <n v="1.1725560000000001E-2"/>
  </r>
  <r>
    <n v="7976"/>
    <x v="0"/>
    <s v="Floresta Ombrófila Densa"/>
    <s v="Sudeste"/>
    <s v="Campinas"/>
    <s v="ondulado"/>
    <s v="Manual"/>
    <s v="Cambuci"/>
    <n v="504"/>
    <n v="56"/>
    <s v="fruto"/>
    <x v="0"/>
    <s v="Manutenção"/>
    <x v="6"/>
    <x v="8"/>
    <s v="Sulfluramida"/>
    <n v="2"/>
    <s v="Kg"/>
    <n v="16.2399997711181"/>
    <n v="0.1008"/>
    <n v="1.6369919769287045"/>
  </r>
  <r>
    <n v="7976"/>
    <x v="0"/>
    <s v="Floresta Ombrófila Densa"/>
    <s v="Sudeste"/>
    <s v="Campinas"/>
    <s v="ondulado"/>
    <s v="Manual"/>
    <s v="Cambuci"/>
    <n v="504"/>
    <n v="56"/>
    <s v="fruto"/>
    <x v="0"/>
    <s v="Manutenção"/>
    <x v="6"/>
    <x v="8"/>
    <s v="Trabalhador agropecuário em geral"/>
    <n v="2.35"/>
    <s v="H/H"/>
    <n v="13.0666856765747"/>
    <n v="0.11844"/>
    <n v="1.5476182515335075"/>
  </r>
  <r>
    <n v="7976"/>
    <x v="0"/>
    <s v="Floresta Ombrófila Densa"/>
    <s v="Sudeste"/>
    <s v="Campinas"/>
    <s v="ondulado"/>
    <s v="Manual"/>
    <s v="Cambuci"/>
    <n v="504"/>
    <n v="56"/>
    <s v="fruto"/>
    <x v="0"/>
    <s v="Manutenção"/>
    <x v="6"/>
    <x v="9"/>
    <s v="Trabalhador agropecuário em geral"/>
    <n v="1.18"/>
    <s v="H/H"/>
    <n v="13.0666856765747"/>
    <n v="5.947199999999999E-2"/>
    <n v="0.77710193055725041"/>
  </r>
  <r>
    <n v="7976"/>
    <x v="0"/>
    <s v="Floresta Ombrófila Densa"/>
    <s v="Sudeste"/>
    <s v="Campinas"/>
    <s v="ondulado"/>
    <s v="Manual"/>
    <s v="Cambuci"/>
    <n v="504"/>
    <n v="56"/>
    <s v="fruto"/>
    <x v="0"/>
    <s v="Manutenção"/>
    <x v="7"/>
    <x v="8"/>
    <s v="Aplicador manual"/>
    <n v="2.35"/>
    <s v="H/H"/>
    <n v="9.9000000000000005E-2"/>
    <n v="0.11844"/>
    <n v="1.1725560000000001E-2"/>
  </r>
  <r>
    <n v="7976"/>
    <x v="0"/>
    <s v="Floresta Ombrófila Densa"/>
    <s v="Sudeste"/>
    <s v="Campinas"/>
    <s v="ondulado"/>
    <s v="Manual"/>
    <s v="Cambuci"/>
    <n v="504"/>
    <n v="56"/>
    <s v="fruto"/>
    <x v="0"/>
    <s v="Manutenção"/>
    <x v="7"/>
    <x v="8"/>
    <s v="Sulfluramida"/>
    <n v="2"/>
    <s v="Kg"/>
    <n v="16.2399997711181"/>
    <n v="0.1008"/>
    <n v="1.6369919769287045"/>
  </r>
  <r>
    <n v="7976"/>
    <x v="0"/>
    <s v="Floresta Ombrófila Densa"/>
    <s v="Sudeste"/>
    <s v="Campinas"/>
    <s v="ondulado"/>
    <s v="Manual"/>
    <s v="Cambuci"/>
    <n v="504"/>
    <n v="56"/>
    <s v="fruto"/>
    <x v="0"/>
    <s v="Manutenção"/>
    <x v="7"/>
    <x v="8"/>
    <s v="Trabalhador agropecuário em geral"/>
    <n v="2.35"/>
    <s v="H/H"/>
    <n v="13.0666856765747"/>
    <n v="0.11844"/>
    <n v="1.5476182515335075"/>
  </r>
  <r>
    <n v="7976"/>
    <x v="0"/>
    <s v="Floresta Ombrófila Densa"/>
    <s v="Sudeste"/>
    <s v="Campinas"/>
    <s v="ondulado"/>
    <s v="Manual"/>
    <s v="Cambuci"/>
    <n v="504"/>
    <n v="56"/>
    <s v="fruto"/>
    <x v="0"/>
    <s v="Manutenção"/>
    <x v="7"/>
    <x v="9"/>
    <s v="Trabalhador agropecuário em geral"/>
    <n v="1.18"/>
    <s v="H/H"/>
    <n v="13.0666856765747"/>
    <n v="5.947199999999999E-2"/>
    <n v="0.77710193055725041"/>
  </r>
  <r>
    <n v="7976"/>
    <x v="0"/>
    <s v="Floresta Ombrófila Densa"/>
    <s v="Sudeste"/>
    <s v="Campinas"/>
    <s v="ondulado"/>
    <s v="Manual"/>
    <s v="Cambuci"/>
    <n v="504"/>
    <n v="56"/>
    <s v="fruto"/>
    <x v="0"/>
    <s v="Manutenção"/>
    <x v="8"/>
    <x v="8"/>
    <s v="Aplicador manual"/>
    <n v="2.35"/>
    <s v="H/H"/>
    <n v="9.9000000000000005E-2"/>
    <n v="0.11844"/>
    <n v="1.1725560000000001E-2"/>
  </r>
  <r>
    <n v="7976"/>
    <x v="0"/>
    <s v="Floresta Ombrófila Densa"/>
    <s v="Sudeste"/>
    <s v="Campinas"/>
    <s v="ondulado"/>
    <s v="Manual"/>
    <s v="Cambuci"/>
    <n v="504"/>
    <n v="56"/>
    <s v="fruto"/>
    <x v="0"/>
    <s v="Manutenção"/>
    <x v="8"/>
    <x v="8"/>
    <s v="Sulfluramida"/>
    <n v="2"/>
    <s v="Kg"/>
    <n v="16.2399997711181"/>
    <n v="0.1008"/>
    <n v="1.6369919769287045"/>
  </r>
  <r>
    <n v="7976"/>
    <x v="0"/>
    <s v="Floresta Ombrófila Densa"/>
    <s v="Sudeste"/>
    <s v="Campinas"/>
    <s v="ondulado"/>
    <s v="Manual"/>
    <s v="Cambuci"/>
    <n v="504"/>
    <n v="56"/>
    <s v="fruto"/>
    <x v="0"/>
    <s v="Manutenção"/>
    <x v="8"/>
    <x v="8"/>
    <s v="Trabalhador agropecuário em geral"/>
    <n v="2.35"/>
    <s v="H/H"/>
    <n v="13.0666856765747"/>
    <n v="0.11844"/>
    <n v="1.5476182515335075"/>
  </r>
  <r>
    <n v="7976"/>
    <x v="0"/>
    <s v="Floresta Ombrófila Densa"/>
    <s v="Sudeste"/>
    <s v="Campinas"/>
    <s v="ondulado"/>
    <s v="Manual"/>
    <s v="Cambuci"/>
    <n v="504"/>
    <n v="56"/>
    <s v="fruto"/>
    <x v="0"/>
    <s v="Manutenção"/>
    <x v="8"/>
    <x v="9"/>
    <s v="Trabalhador agropecuário em geral"/>
    <n v="1.18"/>
    <s v="H/H"/>
    <n v="13.0666856765747"/>
    <n v="5.947199999999999E-2"/>
    <n v="0.77710193055725041"/>
  </r>
  <r>
    <n v="7976"/>
    <x v="0"/>
    <s v="Floresta Ombrófila Densa"/>
    <s v="Sudeste"/>
    <s v="Campinas"/>
    <s v="ondulado"/>
    <s v="Manual"/>
    <s v="Cambuci"/>
    <n v="504"/>
    <n v="56"/>
    <s v="fruto"/>
    <x v="0"/>
    <s v="Manutenção"/>
    <x v="9"/>
    <x v="8"/>
    <s v="Aplicador manual"/>
    <n v="2.35"/>
    <s v="H/H"/>
    <n v="9.9000000000000005E-2"/>
    <n v="0.11844"/>
    <n v="1.1725560000000001E-2"/>
  </r>
  <r>
    <n v="7976"/>
    <x v="0"/>
    <s v="Floresta Ombrófila Densa"/>
    <s v="Sudeste"/>
    <s v="Campinas"/>
    <s v="ondulado"/>
    <s v="Manual"/>
    <s v="Cambuci"/>
    <n v="504"/>
    <n v="56"/>
    <s v="fruto"/>
    <x v="0"/>
    <s v="Manutenção"/>
    <x v="9"/>
    <x v="8"/>
    <s v="Sulfluramida"/>
    <n v="2"/>
    <s v="Kg"/>
    <n v="16.2399997711181"/>
    <n v="0.1008"/>
    <n v="1.6369919769287045"/>
  </r>
  <r>
    <n v="7976"/>
    <x v="0"/>
    <s v="Floresta Ombrófila Densa"/>
    <s v="Sudeste"/>
    <s v="Campinas"/>
    <s v="ondulado"/>
    <s v="Manual"/>
    <s v="Cambuci"/>
    <n v="504"/>
    <n v="56"/>
    <s v="fruto"/>
    <x v="0"/>
    <s v="Manutenção"/>
    <x v="9"/>
    <x v="8"/>
    <s v="Trabalhador agropecuário em geral"/>
    <n v="2.35"/>
    <s v="H/H"/>
    <n v="13.0666856765747"/>
    <n v="0.11844"/>
    <n v="1.5476182515335075"/>
  </r>
  <r>
    <n v="7976"/>
    <x v="0"/>
    <s v="Floresta Ombrófila Densa"/>
    <s v="Sudeste"/>
    <s v="Campinas"/>
    <s v="ondulado"/>
    <s v="Manual"/>
    <s v="Cambuci"/>
    <n v="504"/>
    <n v="56"/>
    <s v="fruto"/>
    <x v="0"/>
    <s v="Manutenção"/>
    <x v="9"/>
    <x v="12"/>
    <s v="Técnico florestal"/>
    <n v="23.55"/>
    <s v="H/H"/>
    <n v="5.9209642410278303"/>
    <n v="1.18692"/>
    <n v="7.0277108769607519"/>
  </r>
  <r>
    <n v="7976"/>
    <x v="0"/>
    <s v="Floresta Ombrófila Densa"/>
    <s v="Sudeste"/>
    <s v="Campinas"/>
    <s v="ondulado"/>
    <s v="Manual"/>
    <s v="Cambuci"/>
    <n v="504"/>
    <n v="56"/>
    <s v="fruto"/>
    <x v="0"/>
    <s v="Manutenção"/>
    <x v="9"/>
    <x v="9"/>
    <s v="Trabalhador agropecuário em geral"/>
    <n v="1.18"/>
    <s v="H/H"/>
    <n v="13.0666856765747"/>
    <n v="5.947199999999999E-2"/>
    <n v="0.77710193055725041"/>
  </r>
  <r>
    <n v="7976"/>
    <x v="0"/>
    <s v="Floresta Ombrófila Densa"/>
    <s v="Sudeste"/>
    <s v="Campinas"/>
    <s v="ondulado"/>
    <s v="Manual"/>
    <s v="Cambuci"/>
    <n v="504"/>
    <n v="56"/>
    <s v="fruto"/>
    <x v="0"/>
    <s v="Manutenção"/>
    <x v="10"/>
    <x v="8"/>
    <s v="Aplicador manual"/>
    <n v="2.35"/>
    <s v="H/H"/>
    <n v="9.9000000000000005E-2"/>
    <n v="0.11844"/>
    <n v="1.1725560000000001E-2"/>
  </r>
  <r>
    <n v="7976"/>
    <x v="0"/>
    <s v="Floresta Ombrófila Densa"/>
    <s v="Sudeste"/>
    <s v="Campinas"/>
    <s v="ondulado"/>
    <s v="Manual"/>
    <s v="Cambuci"/>
    <n v="504"/>
    <n v="56"/>
    <s v="fruto"/>
    <x v="0"/>
    <s v="Manutenção"/>
    <x v="10"/>
    <x v="8"/>
    <s v="Sulfluramida"/>
    <n v="2"/>
    <s v="Kg"/>
    <n v="16.2399997711181"/>
    <n v="0.1008"/>
    <n v="1.6369919769287045"/>
  </r>
  <r>
    <n v="7976"/>
    <x v="0"/>
    <s v="Floresta Ombrófila Densa"/>
    <s v="Sudeste"/>
    <s v="Campinas"/>
    <s v="ondulado"/>
    <s v="Manual"/>
    <s v="Cambuci"/>
    <n v="504"/>
    <n v="56"/>
    <s v="fruto"/>
    <x v="0"/>
    <s v="Manutenção"/>
    <x v="10"/>
    <x v="8"/>
    <s v="Trabalhador agropecuário em geral"/>
    <n v="2.35"/>
    <s v="H/H"/>
    <n v="13.0666856765747"/>
    <n v="0.11844"/>
    <n v="1.5476182515335075"/>
  </r>
  <r>
    <n v="7976"/>
    <x v="0"/>
    <s v="Floresta Ombrófila Densa"/>
    <s v="Sudeste"/>
    <s v="Campinas"/>
    <s v="ondulado"/>
    <s v="Manual"/>
    <s v="Cambuci"/>
    <n v="504"/>
    <n v="56"/>
    <s v="fruto"/>
    <x v="0"/>
    <s v="Manutenção"/>
    <x v="10"/>
    <x v="9"/>
    <s v="Trabalhador agropecuário em geral"/>
    <n v="1.18"/>
    <s v="H/H"/>
    <n v="13.0666856765747"/>
    <n v="5.947199999999999E-2"/>
    <n v="0.77710193055725041"/>
  </r>
  <r>
    <n v="7976"/>
    <x v="0"/>
    <s v="Floresta Ombrófila Densa"/>
    <s v="Sudeste"/>
    <s v="Campinas"/>
    <s v="ondulado"/>
    <s v="Manual"/>
    <s v="Cambuci"/>
    <n v="504"/>
    <n v="56"/>
    <s v="fruto"/>
    <x v="0"/>
    <s v="Manutenção"/>
    <x v="11"/>
    <x v="8"/>
    <s v="Aplicador manual"/>
    <n v="2.35"/>
    <s v="H/H"/>
    <n v="9.9000000000000005E-2"/>
    <n v="0.11844"/>
    <n v="1.1725560000000001E-2"/>
  </r>
  <r>
    <n v="7976"/>
    <x v="0"/>
    <s v="Floresta Ombrófila Densa"/>
    <s v="Sudeste"/>
    <s v="Campinas"/>
    <s v="ondulado"/>
    <s v="Manual"/>
    <s v="Cambuci"/>
    <n v="504"/>
    <n v="56"/>
    <s v="fruto"/>
    <x v="0"/>
    <s v="Manutenção"/>
    <x v="11"/>
    <x v="8"/>
    <s v="Sulfluramida"/>
    <n v="2"/>
    <s v="Kg"/>
    <n v="16.2399997711181"/>
    <n v="0.1008"/>
    <n v="1.6369919769287045"/>
  </r>
  <r>
    <n v="7976"/>
    <x v="0"/>
    <s v="Floresta Ombrófila Densa"/>
    <s v="Sudeste"/>
    <s v="Campinas"/>
    <s v="ondulado"/>
    <s v="Manual"/>
    <s v="Cambuci"/>
    <n v="504"/>
    <n v="56"/>
    <s v="fruto"/>
    <x v="0"/>
    <s v="Manutenção"/>
    <x v="11"/>
    <x v="8"/>
    <s v="Trabalhador agropecuário em geral"/>
    <n v="2.35"/>
    <s v="H/H"/>
    <n v="13.0666856765747"/>
    <n v="0.11844"/>
    <n v="1.5476182515335075"/>
  </r>
  <r>
    <n v="7976"/>
    <x v="0"/>
    <s v="Floresta Ombrófila Densa"/>
    <s v="Sudeste"/>
    <s v="Campinas"/>
    <s v="ondulado"/>
    <s v="Manual"/>
    <s v="Cambuci"/>
    <n v="504"/>
    <n v="56"/>
    <s v="fruto"/>
    <x v="0"/>
    <s v="Manutenção"/>
    <x v="11"/>
    <x v="9"/>
    <s v="Trabalhador agropecuário em geral"/>
    <n v="1.18"/>
    <s v="H/H"/>
    <n v="13.0666856765747"/>
    <n v="5.947199999999999E-2"/>
    <n v="0.77710193055725041"/>
  </r>
  <r>
    <n v="7976"/>
    <x v="0"/>
    <s v="Floresta Ombrófila Densa"/>
    <s v="Sudeste"/>
    <s v="Campinas"/>
    <s v="ondulado"/>
    <s v="Manual"/>
    <s v="Cambuci"/>
    <n v="504"/>
    <n v="56"/>
    <s v="fruto"/>
    <x v="0"/>
    <s v="Manutenção"/>
    <x v="12"/>
    <x v="8"/>
    <s v="Aplicador manual"/>
    <n v="2.35"/>
    <s v="H/H"/>
    <n v="9.9000000000000005E-2"/>
    <n v="0.11844"/>
    <n v="1.1725560000000001E-2"/>
  </r>
  <r>
    <n v="7976"/>
    <x v="0"/>
    <s v="Floresta Ombrófila Densa"/>
    <s v="Sudeste"/>
    <s v="Campinas"/>
    <s v="ondulado"/>
    <s v="Manual"/>
    <s v="Cambuci"/>
    <n v="504"/>
    <n v="56"/>
    <s v="fruto"/>
    <x v="0"/>
    <s v="Manutenção"/>
    <x v="12"/>
    <x v="8"/>
    <s v="Sulfluramida"/>
    <n v="2"/>
    <s v="Kg"/>
    <n v="16.2399997711181"/>
    <n v="0.1008"/>
    <n v="1.6369919769287045"/>
  </r>
  <r>
    <n v="7976"/>
    <x v="0"/>
    <s v="Floresta Ombrófila Densa"/>
    <s v="Sudeste"/>
    <s v="Campinas"/>
    <s v="ondulado"/>
    <s v="Manual"/>
    <s v="Cambuci"/>
    <n v="504"/>
    <n v="56"/>
    <s v="fruto"/>
    <x v="0"/>
    <s v="Manutenção"/>
    <x v="12"/>
    <x v="8"/>
    <s v="Trabalhador agropecuário em geral"/>
    <n v="2.35"/>
    <s v="H/H"/>
    <n v="13.0666856765747"/>
    <n v="0.11844"/>
    <n v="1.5476182515335075"/>
  </r>
  <r>
    <n v="7976"/>
    <x v="0"/>
    <s v="Floresta Ombrófila Densa"/>
    <s v="Sudeste"/>
    <s v="Campinas"/>
    <s v="ondulado"/>
    <s v="Manual"/>
    <s v="Cambuci"/>
    <n v="504"/>
    <n v="56"/>
    <s v="fruto"/>
    <x v="0"/>
    <s v="Manutenção"/>
    <x v="12"/>
    <x v="9"/>
    <s v="Trabalhador agropecuário em geral"/>
    <n v="1.18"/>
    <s v="H/H"/>
    <n v="13.0666856765747"/>
    <n v="5.947199999999999E-2"/>
    <n v="0.77710193055725041"/>
  </r>
  <r>
    <n v="7976"/>
    <x v="0"/>
    <s v="Floresta Ombrófila Densa"/>
    <s v="Sudeste"/>
    <s v="Campinas"/>
    <s v="ondulado"/>
    <s v="Manual"/>
    <s v="Cambuci"/>
    <n v="504"/>
    <n v="56"/>
    <s v="fruto"/>
    <x v="0"/>
    <s v="Manutenção"/>
    <x v="13"/>
    <x v="8"/>
    <s v="Aplicador manual"/>
    <n v="2.35"/>
    <s v="H/H"/>
    <n v="9.9000000000000005E-2"/>
    <n v="0.11844"/>
    <n v="1.1725560000000001E-2"/>
  </r>
  <r>
    <n v="7976"/>
    <x v="0"/>
    <s v="Floresta Ombrófila Densa"/>
    <s v="Sudeste"/>
    <s v="Campinas"/>
    <s v="ondulado"/>
    <s v="Manual"/>
    <s v="Cambuci"/>
    <n v="504"/>
    <n v="56"/>
    <s v="fruto"/>
    <x v="0"/>
    <s v="Manutenção"/>
    <x v="13"/>
    <x v="8"/>
    <s v="Sulfluramida"/>
    <n v="2"/>
    <s v="Kg"/>
    <n v="16.2399997711181"/>
    <n v="0.1008"/>
    <n v="1.6369919769287045"/>
  </r>
  <r>
    <n v="7976"/>
    <x v="0"/>
    <s v="Floresta Ombrófila Densa"/>
    <s v="Sudeste"/>
    <s v="Campinas"/>
    <s v="ondulado"/>
    <s v="Manual"/>
    <s v="Cambuci"/>
    <n v="504"/>
    <n v="56"/>
    <s v="fruto"/>
    <x v="0"/>
    <s v="Manutenção"/>
    <x v="13"/>
    <x v="8"/>
    <s v="Trabalhador agropecuário em geral"/>
    <n v="2.35"/>
    <s v="H/H"/>
    <n v="13.0666856765747"/>
    <n v="0.11844"/>
    <n v="1.5476182515335075"/>
  </r>
  <r>
    <n v="7976"/>
    <x v="0"/>
    <s v="Floresta Ombrófila Densa"/>
    <s v="Sudeste"/>
    <s v="Campinas"/>
    <s v="ondulado"/>
    <s v="Manual"/>
    <s v="Cambuci"/>
    <n v="504"/>
    <n v="56"/>
    <s v="fruto"/>
    <x v="0"/>
    <s v="Manutenção"/>
    <x v="13"/>
    <x v="9"/>
    <s v="Trabalhador agropecuário em geral"/>
    <n v="1.18"/>
    <s v="H/H"/>
    <n v="13.0666856765747"/>
    <n v="5.947199999999999E-2"/>
    <n v="0.77710193055725041"/>
  </r>
  <r>
    <n v="7976"/>
    <x v="0"/>
    <s v="Floresta Ombrófila Densa"/>
    <s v="Sudeste"/>
    <s v="Campinas"/>
    <s v="ondulado"/>
    <s v="Manual"/>
    <s v="Cambuci"/>
    <n v="504"/>
    <n v="56"/>
    <s v="fruto"/>
    <x v="0"/>
    <s v="Manutenção"/>
    <x v="14"/>
    <x v="8"/>
    <s v="Aplicador manual"/>
    <n v="2.35"/>
    <s v="H/H"/>
    <n v="9.9000000000000005E-2"/>
    <n v="0.11844"/>
    <n v="1.1725560000000001E-2"/>
  </r>
  <r>
    <n v="7976"/>
    <x v="0"/>
    <s v="Floresta Ombrófila Densa"/>
    <s v="Sudeste"/>
    <s v="Campinas"/>
    <s v="ondulado"/>
    <s v="Manual"/>
    <s v="Cambuci"/>
    <n v="504"/>
    <n v="56"/>
    <s v="fruto"/>
    <x v="0"/>
    <s v="Manutenção"/>
    <x v="14"/>
    <x v="8"/>
    <s v="Sulfluramida"/>
    <n v="2"/>
    <s v="Kg"/>
    <n v="16.2399997711181"/>
    <n v="0.1008"/>
    <n v="1.6369919769287045"/>
  </r>
  <r>
    <n v="7976"/>
    <x v="0"/>
    <s v="Floresta Ombrófila Densa"/>
    <s v="Sudeste"/>
    <s v="Campinas"/>
    <s v="ondulado"/>
    <s v="Manual"/>
    <s v="Cambuci"/>
    <n v="504"/>
    <n v="56"/>
    <s v="fruto"/>
    <x v="0"/>
    <s v="Manutenção"/>
    <x v="14"/>
    <x v="8"/>
    <s v="Trabalhador agropecuário em geral"/>
    <n v="2.35"/>
    <s v="H/H"/>
    <n v="13.0666856765747"/>
    <n v="0.11844"/>
    <n v="1.5476182515335075"/>
  </r>
  <r>
    <n v="7976"/>
    <x v="0"/>
    <s v="Floresta Ombrófila Densa"/>
    <s v="Sudeste"/>
    <s v="Campinas"/>
    <s v="ondulado"/>
    <s v="Manual"/>
    <s v="Cambuci"/>
    <n v="504"/>
    <n v="56"/>
    <s v="fruto"/>
    <x v="0"/>
    <s v="Manutenção"/>
    <x v="14"/>
    <x v="12"/>
    <s v="Técnico florestal"/>
    <n v="23.55"/>
    <s v="H/H"/>
    <n v="5.9209642410278303"/>
    <n v="1.18692"/>
    <n v="7.0277108769607519"/>
  </r>
  <r>
    <n v="7976"/>
    <x v="0"/>
    <s v="Floresta Ombrófila Densa"/>
    <s v="Sudeste"/>
    <s v="Campinas"/>
    <s v="ondulado"/>
    <s v="Manual"/>
    <s v="Cambuci"/>
    <n v="504"/>
    <n v="56"/>
    <s v="fruto"/>
    <x v="0"/>
    <s v="Manutenção"/>
    <x v="14"/>
    <x v="9"/>
    <s v="Trabalhador agropecuário em geral"/>
    <n v="1.18"/>
    <s v="H/H"/>
    <n v="13.0666856765747"/>
    <n v="5.947199999999999E-2"/>
    <n v="0.77710193055725041"/>
  </r>
  <r>
    <n v="7976"/>
    <x v="0"/>
    <s v="Floresta Ombrófila Densa"/>
    <s v="Sudeste"/>
    <s v="Campinas"/>
    <s v="ondulado"/>
    <s v="Manual"/>
    <s v="Cambuci"/>
    <n v="504"/>
    <n v="56"/>
    <s v="fruto"/>
    <x v="0"/>
    <s v="Manutenção"/>
    <x v="15"/>
    <x v="8"/>
    <s v="Aplicador manual"/>
    <n v="2.35"/>
    <s v="H/H"/>
    <n v="9.9000000000000005E-2"/>
    <n v="0.11844"/>
    <n v="1.1725560000000001E-2"/>
  </r>
  <r>
    <n v="7976"/>
    <x v="0"/>
    <s v="Floresta Ombrófila Densa"/>
    <s v="Sudeste"/>
    <s v="Campinas"/>
    <s v="ondulado"/>
    <s v="Manual"/>
    <s v="Cambuci"/>
    <n v="504"/>
    <n v="56"/>
    <s v="fruto"/>
    <x v="0"/>
    <s v="Manutenção"/>
    <x v="15"/>
    <x v="8"/>
    <s v="Sulfluramida"/>
    <n v="2"/>
    <s v="Kg"/>
    <n v="16.2399997711181"/>
    <n v="0.1008"/>
    <n v="1.6369919769287045"/>
  </r>
  <r>
    <n v="7976"/>
    <x v="0"/>
    <s v="Floresta Ombrófila Densa"/>
    <s v="Sudeste"/>
    <s v="Campinas"/>
    <s v="ondulado"/>
    <s v="Manual"/>
    <s v="Cambuci"/>
    <n v="504"/>
    <n v="56"/>
    <s v="fruto"/>
    <x v="0"/>
    <s v="Manutenção"/>
    <x v="15"/>
    <x v="8"/>
    <s v="Trabalhador agropecuário em geral"/>
    <n v="2.35"/>
    <s v="H/H"/>
    <n v="13.0666856765747"/>
    <n v="0.11844"/>
    <n v="1.5476182515335075"/>
  </r>
  <r>
    <n v="7976"/>
    <x v="0"/>
    <s v="Floresta Ombrófila Densa"/>
    <s v="Sudeste"/>
    <s v="Campinas"/>
    <s v="ondulado"/>
    <s v="Manual"/>
    <s v="Cambuci"/>
    <n v="504"/>
    <n v="56"/>
    <s v="fruto"/>
    <x v="0"/>
    <s v="Manutenção"/>
    <x v="15"/>
    <x v="9"/>
    <s v="Trabalhador agropecuário em geral"/>
    <n v="1.18"/>
    <s v="H/H"/>
    <n v="13.0666856765747"/>
    <n v="5.947199999999999E-2"/>
    <n v="0.77710193055725041"/>
  </r>
  <r>
    <n v="7976"/>
    <x v="0"/>
    <s v="Floresta Ombrófila Densa"/>
    <s v="Sudeste"/>
    <s v="Campinas"/>
    <s v="ondulado"/>
    <s v="Manual"/>
    <s v="Cambuci"/>
    <n v="504"/>
    <n v="56"/>
    <s v="fruto"/>
    <x v="0"/>
    <s v="Manutenção"/>
    <x v="16"/>
    <x v="8"/>
    <s v="Aplicador manual"/>
    <n v="2.35"/>
    <s v="H/H"/>
    <n v="9.9000000000000005E-2"/>
    <n v="0.11844"/>
    <n v="1.1725560000000001E-2"/>
  </r>
  <r>
    <n v="7976"/>
    <x v="0"/>
    <s v="Floresta Ombrófila Densa"/>
    <s v="Sudeste"/>
    <s v="Campinas"/>
    <s v="ondulado"/>
    <s v="Manual"/>
    <s v="Cambuci"/>
    <n v="504"/>
    <n v="56"/>
    <s v="fruto"/>
    <x v="0"/>
    <s v="Manutenção"/>
    <x v="16"/>
    <x v="8"/>
    <s v="Sulfluramida"/>
    <n v="2"/>
    <s v="Kg"/>
    <n v="16.2399997711181"/>
    <n v="0.1008"/>
    <n v="1.6369919769287045"/>
  </r>
  <r>
    <n v="7976"/>
    <x v="0"/>
    <s v="Floresta Ombrófila Densa"/>
    <s v="Sudeste"/>
    <s v="Campinas"/>
    <s v="ondulado"/>
    <s v="Manual"/>
    <s v="Cambuci"/>
    <n v="504"/>
    <n v="56"/>
    <s v="fruto"/>
    <x v="0"/>
    <s v="Manutenção"/>
    <x v="16"/>
    <x v="8"/>
    <s v="Trabalhador agropecuário em geral"/>
    <n v="2.35"/>
    <s v="H/H"/>
    <n v="13.0666856765747"/>
    <n v="0.11844"/>
    <n v="1.5476182515335075"/>
  </r>
  <r>
    <n v="7976"/>
    <x v="0"/>
    <s v="Floresta Ombrófila Densa"/>
    <s v="Sudeste"/>
    <s v="Campinas"/>
    <s v="ondulado"/>
    <s v="Manual"/>
    <s v="Cambuci"/>
    <n v="504"/>
    <n v="56"/>
    <s v="fruto"/>
    <x v="0"/>
    <s v="Manutenção"/>
    <x v="16"/>
    <x v="9"/>
    <s v="Trabalhador agropecuário em geral"/>
    <n v="1.18"/>
    <s v="H/H"/>
    <n v="13.0666856765747"/>
    <n v="5.947199999999999E-2"/>
    <n v="0.77710193055725041"/>
  </r>
  <r>
    <n v="7976"/>
    <x v="0"/>
    <s v="Floresta Ombrófila Densa"/>
    <s v="Sudeste"/>
    <s v="Campinas"/>
    <s v="ondulado"/>
    <s v="Manual"/>
    <s v="Cambuci"/>
    <n v="504"/>
    <n v="56"/>
    <s v="fruto"/>
    <x v="0"/>
    <s v="Manutenção"/>
    <x v="17"/>
    <x v="8"/>
    <s v="Aplicador manual"/>
    <n v="2.35"/>
    <s v="H/H"/>
    <n v="9.9000000000000005E-2"/>
    <n v="0.11844"/>
    <n v="1.1725560000000001E-2"/>
  </r>
  <r>
    <n v="7976"/>
    <x v="0"/>
    <s v="Floresta Ombrófila Densa"/>
    <s v="Sudeste"/>
    <s v="Campinas"/>
    <s v="ondulado"/>
    <s v="Manual"/>
    <s v="Cambuci"/>
    <n v="504"/>
    <n v="56"/>
    <s v="fruto"/>
    <x v="0"/>
    <s v="Manutenção"/>
    <x v="17"/>
    <x v="8"/>
    <s v="Sulfluramida"/>
    <n v="2"/>
    <s v="Kg"/>
    <n v="16.2399997711181"/>
    <n v="0.1008"/>
    <n v="1.6369919769287045"/>
  </r>
  <r>
    <n v="7976"/>
    <x v="0"/>
    <s v="Floresta Ombrófila Densa"/>
    <s v="Sudeste"/>
    <s v="Campinas"/>
    <s v="ondulado"/>
    <s v="Manual"/>
    <s v="Cambuci"/>
    <n v="504"/>
    <n v="56"/>
    <s v="fruto"/>
    <x v="0"/>
    <s v="Manutenção"/>
    <x v="17"/>
    <x v="8"/>
    <s v="Trabalhador agropecuário em geral"/>
    <n v="2.35"/>
    <s v="H/H"/>
    <n v="13.0666856765747"/>
    <n v="0.11844"/>
    <n v="1.5476182515335075"/>
  </r>
  <r>
    <n v="7976"/>
    <x v="0"/>
    <s v="Floresta Ombrófila Densa"/>
    <s v="Sudeste"/>
    <s v="Campinas"/>
    <s v="ondulado"/>
    <s v="Manual"/>
    <s v="Cambuci"/>
    <n v="504"/>
    <n v="56"/>
    <s v="fruto"/>
    <x v="0"/>
    <s v="Manutenção"/>
    <x v="17"/>
    <x v="9"/>
    <s v="Trabalhador agropecuário em geral"/>
    <n v="1.18"/>
    <s v="H/H"/>
    <n v="13.0666856765747"/>
    <n v="5.947199999999999E-2"/>
    <n v="0.77710193055725041"/>
  </r>
  <r>
    <n v="7976"/>
    <x v="0"/>
    <s v="Floresta Ombrófila Densa"/>
    <s v="Sudeste"/>
    <s v="Campinas"/>
    <s v="ondulado"/>
    <s v="Manual"/>
    <s v="Cambuci"/>
    <n v="504"/>
    <n v="56"/>
    <s v="fruto"/>
    <x v="0"/>
    <s v="Manutenção"/>
    <x v="18"/>
    <x v="8"/>
    <s v="Aplicador manual"/>
    <n v="2.35"/>
    <s v="H/H"/>
    <n v="9.9000000000000005E-2"/>
    <n v="0.11844"/>
    <n v="1.1725560000000001E-2"/>
  </r>
  <r>
    <n v="7976"/>
    <x v="0"/>
    <s v="Floresta Ombrófila Densa"/>
    <s v="Sudeste"/>
    <s v="Campinas"/>
    <s v="ondulado"/>
    <s v="Manual"/>
    <s v="Cambuci"/>
    <n v="504"/>
    <n v="56"/>
    <s v="fruto"/>
    <x v="0"/>
    <s v="Manutenção"/>
    <x v="18"/>
    <x v="8"/>
    <s v="Sulfluramida"/>
    <n v="2"/>
    <s v="Kg"/>
    <n v="16.2399997711181"/>
    <n v="0.1008"/>
    <n v="1.6369919769287045"/>
  </r>
  <r>
    <n v="7976"/>
    <x v="0"/>
    <s v="Floresta Ombrófila Densa"/>
    <s v="Sudeste"/>
    <s v="Campinas"/>
    <s v="ondulado"/>
    <s v="Manual"/>
    <s v="Cambuci"/>
    <n v="504"/>
    <n v="56"/>
    <s v="fruto"/>
    <x v="0"/>
    <s v="Manutenção"/>
    <x v="18"/>
    <x v="8"/>
    <s v="Trabalhador agropecuário em geral"/>
    <n v="2.35"/>
    <s v="H/H"/>
    <n v="13.0666856765747"/>
    <n v="0.11844"/>
    <n v="1.5476182515335075"/>
  </r>
  <r>
    <n v="7976"/>
    <x v="0"/>
    <s v="Floresta Ombrófila Densa"/>
    <s v="Sudeste"/>
    <s v="Campinas"/>
    <s v="ondulado"/>
    <s v="Manual"/>
    <s v="Cambuci"/>
    <n v="504"/>
    <n v="56"/>
    <s v="fruto"/>
    <x v="0"/>
    <s v="Manutenção"/>
    <x v="18"/>
    <x v="9"/>
    <s v="Trabalhador agropecuário em geral"/>
    <n v="1.18"/>
    <s v="H/H"/>
    <n v="13.0666856765747"/>
    <n v="5.947199999999999E-2"/>
    <n v="0.77710193055725041"/>
  </r>
  <r>
    <n v="7976"/>
    <x v="0"/>
    <s v="Floresta Ombrófila Densa"/>
    <s v="Sudeste"/>
    <s v="Campinas"/>
    <s v="ondulado"/>
    <s v="Manual"/>
    <s v="Cambuci"/>
    <n v="504"/>
    <n v="56"/>
    <s v="fruto"/>
    <x v="0"/>
    <s v="Manutenção"/>
    <x v="19"/>
    <x v="8"/>
    <s v="Aplicador manual"/>
    <n v="2.35"/>
    <s v="H/H"/>
    <n v="9.9000000000000005E-2"/>
    <n v="0.11844"/>
    <n v="1.1725560000000001E-2"/>
  </r>
  <r>
    <n v="7976"/>
    <x v="0"/>
    <s v="Floresta Ombrófila Densa"/>
    <s v="Sudeste"/>
    <s v="Campinas"/>
    <s v="ondulado"/>
    <s v="Manual"/>
    <s v="Cambuci"/>
    <n v="504"/>
    <n v="56"/>
    <s v="fruto"/>
    <x v="0"/>
    <s v="Manutenção"/>
    <x v="19"/>
    <x v="8"/>
    <s v="Sulfluramida"/>
    <n v="2"/>
    <s v="Kg"/>
    <n v="16.2399997711181"/>
    <n v="0.1008"/>
    <n v="1.6369919769287045"/>
  </r>
  <r>
    <n v="7976"/>
    <x v="0"/>
    <s v="Floresta Ombrófila Densa"/>
    <s v="Sudeste"/>
    <s v="Campinas"/>
    <s v="ondulado"/>
    <s v="Manual"/>
    <s v="Cambuci"/>
    <n v="504"/>
    <n v="56"/>
    <s v="fruto"/>
    <x v="0"/>
    <s v="Manutenção"/>
    <x v="19"/>
    <x v="8"/>
    <s v="Trabalhador agropecuário em geral"/>
    <n v="2.35"/>
    <s v="H/H"/>
    <n v="13.0666856765747"/>
    <n v="0.11844"/>
    <n v="1.5476182515335075"/>
  </r>
  <r>
    <n v="7976"/>
    <x v="0"/>
    <s v="Floresta Ombrófila Densa"/>
    <s v="Sudeste"/>
    <s v="Campinas"/>
    <s v="ondulado"/>
    <s v="Manual"/>
    <s v="Cambuci"/>
    <n v="504"/>
    <n v="56"/>
    <s v="fruto"/>
    <x v="0"/>
    <s v="Manutenção"/>
    <x v="19"/>
    <x v="12"/>
    <s v="Técnico florestal"/>
    <n v="23.55"/>
    <s v="H/H"/>
    <n v="5.9209642410278303"/>
    <n v="1.18692"/>
    <n v="7.0277108769607519"/>
  </r>
  <r>
    <n v="7976"/>
    <x v="0"/>
    <s v="Floresta Ombrófila Densa"/>
    <s v="Sudeste"/>
    <s v="Campinas"/>
    <s v="ondulado"/>
    <s v="Manual"/>
    <s v="Cambuci"/>
    <n v="504"/>
    <n v="56"/>
    <s v="fruto"/>
    <x v="0"/>
    <s v="Manutenção"/>
    <x v="19"/>
    <x v="9"/>
    <s v="Trabalhador agropecuário em geral"/>
    <n v="1.18"/>
    <s v="H/H"/>
    <n v="13.0666856765747"/>
    <n v="5.947199999999999E-2"/>
    <n v="0.77710193055725041"/>
  </r>
  <r>
    <n v="7976"/>
    <x v="0"/>
    <s v="Floresta Ombrófila Densa"/>
    <s v="Sudeste"/>
    <s v="Campinas"/>
    <s v="ondulado"/>
    <s v="Manual"/>
    <s v="Cambuci"/>
    <n v="504"/>
    <n v="56"/>
    <s v="fruto"/>
    <x v="0"/>
    <s v="Manutenção"/>
    <x v="20"/>
    <x v="8"/>
    <s v="Aplicador manual"/>
    <n v="2.35"/>
    <s v="H/H"/>
    <n v="9.9000000000000005E-2"/>
    <n v="0.11844"/>
    <n v="1.1725560000000001E-2"/>
  </r>
  <r>
    <n v="7976"/>
    <x v="0"/>
    <s v="Floresta Ombrófila Densa"/>
    <s v="Sudeste"/>
    <s v="Campinas"/>
    <s v="ondulado"/>
    <s v="Manual"/>
    <s v="Cambuci"/>
    <n v="504"/>
    <n v="56"/>
    <s v="fruto"/>
    <x v="0"/>
    <s v="Manutenção"/>
    <x v="20"/>
    <x v="8"/>
    <s v="Sulfluramida"/>
    <n v="2"/>
    <s v="Kg"/>
    <n v="16.2399997711181"/>
    <n v="0.1008"/>
    <n v="1.6369919769287045"/>
  </r>
  <r>
    <n v="7976"/>
    <x v="0"/>
    <s v="Floresta Ombrófila Densa"/>
    <s v="Sudeste"/>
    <s v="Campinas"/>
    <s v="ondulado"/>
    <s v="Manual"/>
    <s v="Cambuci"/>
    <n v="504"/>
    <n v="56"/>
    <s v="fruto"/>
    <x v="0"/>
    <s v="Manutenção"/>
    <x v="20"/>
    <x v="8"/>
    <s v="Trabalhador agropecuário em geral"/>
    <n v="2.35"/>
    <s v="H/H"/>
    <n v="13.0666856765747"/>
    <n v="0.11844"/>
    <n v="1.5476182515335075"/>
  </r>
  <r>
    <n v="7976"/>
    <x v="0"/>
    <s v="Floresta Ombrófila Densa"/>
    <s v="Sudeste"/>
    <s v="Campinas"/>
    <s v="ondulado"/>
    <s v="Manual"/>
    <s v="Cambuci"/>
    <n v="504"/>
    <n v="56"/>
    <s v="fruto"/>
    <x v="0"/>
    <s v="Manutenção"/>
    <x v="20"/>
    <x v="9"/>
    <s v="Trabalhador agropecuário em geral"/>
    <n v="1.18"/>
    <s v="H/H"/>
    <n v="13.0666856765747"/>
    <n v="5.947199999999999E-2"/>
    <n v="0.77710193055725041"/>
  </r>
  <r>
    <n v="7976"/>
    <x v="0"/>
    <s v="Floresta Ombrófila Densa"/>
    <s v="Sudeste"/>
    <s v="Campinas"/>
    <s v="ondulado"/>
    <s v="Manual"/>
    <s v="Cambuci"/>
    <n v="504"/>
    <n v="56"/>
    <s v="fruto"/>
    <x v="0"/>
    <s v="Manutenção"/>
    <x v="21"/>
    <x v="8"/>
    <s v="Aplicador manual"/>
    <n v="2.35"/>
    <s v="H/H"/>
    <n v="9.9000000000000005E-2"/>
    <n v="0.11844"/>
    <n v="1.1725560000000001E-2"/>
  </r>
  <r>
    <n v="7976"/>
    <x v="0"/>
    <s v="Floresta Ombrófila Densa"/>
    <s v="Sudeste"/>
    <s v="Campinas"/>
    <s v="ondulado"/>
    <s v="Manual"/>
    <s v="Cambuci"/>
    <n v="504"/>
    <n v="56"/>
    <s v="fruto"/>
    <x v="0"/>
    <s v="Manutenção"/>
    <x v="21"/>
    <x v="8"/>
    <s v="Sulfluramida"/>
    <n v="2"/>
    <s v="Kg"/>
    <n v="16.2399997711181"/>
    <n v="0.1008"/>
    <n v="1.6369919769287045"/>
  </r>
  <r>
    <n v="7976"/>
    <x v="0"/>
    <s v="Floresta Ombrófila Densa"/>
    <s v="Sudeste"/>
    <s v="Campinas"/>
    <s v="ondulado"/>
    <s v="Manual"/>
    <s v="Cambuci"/>
    <n v="504"/>
    <n v="56"/>
    <s v="fruto"/>
    <x v="0"/>
    <s v="Manutenção"/>
    <x v="21"/>
    <x v="8"/>
    <s v="Trabalhador agropecuário em geral"/>
    <n v="2.35"/>
    <s v="H/H"/>
    <n v="13.0666856765747"/>
    <n v="0.11844"/>
    <n v="1.5476182515335075"/>
  </r>
  <r>
    <n v="7976"/>
    <x v="0"/>
    <s v="Floresta Ombrófila Densa"/>
    <s v="Sudeste"/>
    <s v="Campinas"/>
    <s v="ondulado"/>
    <s v="Manual"/>
    <s v="Cambuci"/>
    <n v="504"/>
    <n v="56"/>
    <s v="fruto"/>
    <x v="0"/>
    <s v="Manutenção"/>
    <x v="21"/>
    <x v="9"/>
    <s v="Trabalhador agropecuário em geral"/>
    <n v="1.18"/>
    <s v="H/H"/>
    <n v="13.0666856765747"/>
    <n v="5.947199999999999E-2"/>
    <n v="0.77710193055725041"/>
  </r>
  <r>
    <n v="7976"/>
    <x v="0"/>
    <s v="Floresta Ombrófila Densa"/>
    <s v="Sudeste"/>
    <s v="Campinas"/>
    <s v="ondulado"/>
    <s v="Manual"/>
    <s v="Cambuci"/>
    <n v="504"/>
    <n v="56"/>
    <s v="fruto"/>
    <x v="0"/>
    <s v="Manutenção"/>
    <x v="22"/>
    <x v="8"/>
    <s v="Aplicador manual"/>
    <n v="2.35"/>
    <s v="H/H"/>
    <n v="9.9000000000000005E-2"/>
    <n v="0.11844"/>
    <n v="1.1725560000000001E-2"/>
  </r>
  <r>
    <n v="7976"/>
    <x v="0"/>
    <s v="Floresta Ombrófila Densa"/>
    <s v="Sudeste"/>
    <s v="Campinas"/>
    <s v="ondulado"/>
    <s v="Manual"/>
    <s v="Cambuci"/>
    <n v="504"/>
    <n v="56"/>
    <s v="fruto"/>
    <x v="0"/>
    <s v="Manutenção"/>
    <x v="22"/>
    <x v="8"/>
    <s v="Sulfluramida"/>
    <n v="2"/>
    <s v="Kg"/>
    <n v="16.2399997711181"/>
    <n v="0.1008"/>
    <n v="1.6369919769287045"/>
  </r>
  <r>
    <n v="7976"/>
    <x v="0"/>
    <s v="Floresta Ombrófila Densa"/>
    <s v="Sudeste"/>
    <s v="Campinas"/>
    <s v="ondulado"/>
    <s v="Manual"/>
    <s v="Cambuci"/>
    <n v="504"/>
    <n v="56"/>
    <s v="fruto"/>
    <x v="0"/>
    <s v="Manutenção"/>
    <x v="22"/>
    <x v="8"/>
    <s v="Trabalhador agropecuário em geral"/>
    <n v="2.35"/>
    <s v="H/H"/>
    <n v="13.0666856765747"/>
    <n v="0.11844"/>
    <n v="1.5476182515335075"/>
  </r>
  <r>
    <n v="7976"/>
    <x v="0"/>
    <s v="Floresta Ombrófila Densa"/>
    <s v="Sudeste"/>
    <s v="Campinas"/>
    <s v="ondulado"/>
    <s v="Manual"/>
    <s v="Cambuci"/>
    <n v="504"/>
    <n v="56"/>
    <s v="fruto"/>
    <x v="0"/>
    <s v="Manutenção"/>
    <x v="22"/>
    <x v="9"/>
    <s v="Trabalhador agropecuário em geral"/>
    <n v="1.18"/>
    <s v="H/H"/>
    <n v="13.0666856765747"/>
    <n v="5.947199999999999E-2"/>
    <n v="0.77710193055725041"/>
  </r>
  <r>
    <n v="7976"/>
    <x v="0"/>
    <s v="Floresta Ombrófila Densa"/>
    <s v="Sudeste"/>
    <s v="Campinas"/>
    <s v="ondulado"/>
    <s v="Manual"/>
    <s v="Cambuci"/>
    <n v="504"/>
    <n v="56"/>
    <s v="fruto"/>
    <x v="0"/>
    <s v="Manutenção"/>
    <x v="23"/>
    <x v="8"/>
    <s v="Aplicador manual"/>
    <n v="2.35"/>
    <s v="H/H"/>
    <n v="9.9000000000000005E-2"/>
    <n v="0.11844"/>
    <n v="1.1725560000000001E-2"/>
  </r>
  <r>
    <n v="7976"/>
    <x v="0"/>
    <s v="Floresta Ombrófila Densa"/>
    <s v="Sudeste"/>
    <s v="Campinas"/>
    <s v="ondulado"/>
    <s v="Manual"/>
    <s v="Cambuci"/>
    <n v="504"/>
    <n v="56"/>
    <s v="fruto"/>
    <x v="0"/>
    <s v="Manutenção"/>
    <x v="23"/>
    <x v="8"/>
    <s v="Sulfluramida"/>
    <n v="2"/>
    <s v="Kg"/>
    <n v="16.2399997711181"/>
    <n v="0.1008"/>
    <n v="1.6369919769287045"/>
  </r>
  <r>
    <n v="7976"/>
    <x v="0"/>
    <s v="Floresta Ombrófila Densa"/>
    <s v="Sudeste"/>
    <s v="Campinas"/>
    <s v="ondulado"/>
    <s v="Manual"/>
    <s v="Cambuci"/>
    <n v="504"/>
    <n v="56"/>
    <s v="fruto"/>
    <x v="0"/>
    <s v="Manutenção"/>
    <x v="23"/>
    <x v="8"/>
    <s v="Trabalhador agropecuário em geral"/>
    <n v="2.35"/>
    <s v="H/H"/>
    <n v="13.0666856765747"/>
    <n v="0.11844"/>
    <n v="1.5476182515335075"/>
  </r>
  <r>
    <n v="7976"/>
    <x v="0"/>
    <s v="Floresta Ombrófila Densa"/>
    <s v="Sudeste"/>
    <s v="Campinas"/>
    <s v="ondulado"/>
    <s v="Manual"/>
    <s v="Cambuci"/>
    <n v="504"/>
    <n v="56"/>
    <s v="fruto"/>
    <x v="0"/>
    <s v="Manutenção"/>
    <x v="23"/>
    <x v="9"/>
    <s v="Trabalhador agropecuário em geral"/>
    <n v="1.18"/>
    <s v="H/H"/>
    <n v="13.0666856765747"/>
    <n v="5.947199999999999E-2"/>
    <n v="0.77710193055725041"/>
  </r>
  <r>
    <n v="7976"/>
    <x v="0"/>
    <s v="Floresta Ombrófila Densa"/>
    <s v="Sudeste"/>
    <s v="Campinas"/>
    <s v="ondulado"/>
    <s v="Manual"/>
    <s v="Cambuci"/>
    <n v="504"/>
    <n v="56"/>
    <s v="fruto"/>
    <x v="0"/>
    <s v="Manutenção"/>
    <x v="24"/>
    <x v="8"/>
    <s v="Aplicador manual"/>
    <n v="2.35"/>
    <s v="H/H"/>
    <n v="9.9000000000000005E-2"/>
    <n v="0.11844"/>
    <n v="1.1725560000000001E-2"/>
  </r>
  <r>
    <n v="7976"/>
    <x v="0"/>
    <s v="Floresta Ombrófila Densa"/>
    <s v="Sudeste"/>
    <s v="Campinas"/>
    <s v="ondulado"/>
    <s v="Manual"/>
    <s v="Cambuci"/>
    <n v="504"/>
    <n v="56"/>
    <s v="fruto"/>
    <x v="0"/>
    <s v="Manutenção"/>
    <x v="24"/>
    <x v="8"/>
    <s v="Sulfluramida"/>
    <n v="2"/>
    <s v="Kg"/>
    <n v="16.2399997711181"/>
    <n v="0.1008"/>
    <n v="1.6369919769287045"/>
  </r>
  <r>
    <n v="7976"/>
    <x v="0"/>
    <s v="Floresta Ombrófila Densa"/>
    <s v="Sudeste"/>
    <s v="Campinas"/>
    <s v="ondulado"/>
    <s v="Manual"/>
    <s v="Cambuci"/>
    <n v="504"/>
    <n v="56"/>
    <s v="fruto"/>
    <x v="0"/>
    <s v="Manutenção"/>
    <x v="24"/>
    <x v="8"/>
    <s v="Trabalhador agropecuário em geral"/>
    <n v="2.35"/>
    <s v="H/H"/>
    <n v="13.0666856765747"/>
    <n v="0.11844"/>
    <n v="1.5476182515335075"/>
  </r>
  <r>
    <n v="7976"/>
    <x v="0"/>
    <s v="Floresta Ombrófila Densa"/>
    <s v="Sudeste"/>
    <s v="Campinas"/>
    <s v="ondulado"/>
    <s v="Manual"/>
    <s v="Cambuci"/>
    <n v="504"/>
    <n v="56"/>
    <s v="fruto"/>
    <x v="0"/>
    <s v="Manutenção"/>
    <x v="24"/>
    <x v="9"/>
    <s v="Trabalhador agropecuário em geral"/>
    <n v="1.18"/>
    <s v="H/H"/>
    <n v="13.0666856765747"/>
    <n v="5.947199999999999E-2"/>
    <n v="0.77710193055725041"/>
  </r>
  <r>
    <n v="7976"/>
    <x v="0"/>
    <s v="Floresta Ombrófila Densa"/>
    <s v="Sudeste"/>
    <s v="Campinas"/>
    <s v="ondulado"/>
    <s v="Manual"/>
    <s v="Cambuci"/>
    <n v="504"/>
    <n v="56"/>
    <s v="fruto"/>
    <x v="0"/>
    <s v="Manutenção"/>
    <x v="25"/>
    <x v="8"/>
    <s v="Aplicador manual"/>
    <n v="2.35"/>
    <s v="H/H"/>
    <n v="9.9000000000000005E-2"/>
    <n v="0.11844"/>
    <n v="1.1725560000000001E-2"/>
  </r>
  <r>
    <n v="7976"/>
    <x v="0"/>
    <s v="Floresta Ombrófila Densa"/>
    <s v="Sudeste"/>
    <s v="Campinas"/>
    <s v="ondulado"/>
    <s v="Manual"/>
    <s v="Cambuci"/>
    <n v="504"/>
    <n v="56"/>
    <s v="fruto"/>
    <x v="0"/>
    <s v="Manutenção"/>
    <x v="25"/>
    <x v="8"/>
    <s v="Sulfluramida"/>
    <n v="2"/>
    <s v="Kg"/>
    <n v="16.2399997711181"/>
    <n v="0.1008"/>
    <n v="1.6369919769287045"/>
  </r>
  <r>
    <n v="7976"/>
    <x v="0"/>
    <s v="Floresta Ombrófila Densa"/>
    <s v="Sudeste"/>
    <s v="Campinas"/>
    <s v="ondulado"/>
    <s v="Manual"/>
    <s v="Cambuci"/>
    <n v="504"/>
    <n v="56"/>
    <s v="fruto"/>
    <x v="0"/>
    <s v="Manutenção"/>
    <x v="25"/>
    <x v="8"/>
    <s v="Trabalhador agropecuário em geral"/>
    <n v="2.35"/>
    <s v="H/H"/>
    <n v="13.0666856765747"/>
    <n v="0.11844"/>
    <n v="1.5476182515335075"/>
  </r>
  <r>
    <n v="7976"/>
    <x v="0"/>
    <s v="Floresta Ombrófila Densa"/>
    <s v="Sudeste"/>
    <s v="Campinas"/>
    <s v="ondulado"/>
    <s v="Manual"/>
    <s v="Cambuci"/>
    <n v="504"/>
    <n v="56"/>
    <s v="fruto"/>
    <x v="0"/>
    <s v="Manutenção"/>
    <x v="25"/>
    <x v="9"/>
    <s v="Trabalhador agropecuário em geral"/>
    <n v="1.18"/>
    <s v="H/H"/>
    <n v="13.0666856765747"/>
    <n v="5.947199999999999E-2"/>
    <n v="0.77710193055725041"/>
  </r>
  <r>
    <n v="7976"/>
    <x v="0"/>
    <s v="Floresta Ombrófila Densa"/>
    <s v="Sudeste"/>
    <s v="Campinas"/>
    <s v="ondulado"/>
    <s v="Manual"/>
    <s v="Cambuci"/>
    <n v="504"/>
    <n v="56"/>
    <s v="fruto"/>
    <x v="0"/>
    <s v="Manutenção"/>
    <x v="26"/>
    <x v="8"/>
    <s v="Aplicador manual"/>
    <n v="2.35"/>
    <s v="H/H"/>
    <n v="9.9000000000000005E-2"/>
    <n v="0.11844"/>
    <n v="1.1725560000000001E-2"/>
  </r>
  <r>
    <n v="7976"/>
    <x v="0"/>
    <s v="Floresta Ombrófila Densa"/>
    <s v="Sudeste"/>
    <s v="Campinas"/>
    <s v="ondulado"/>
    <s v="Manual"/>
    <s v="Cambuci"/>
    <n v="504"/>
    <n v="56"/>
    <s v="fruto"/>
    <x v="0"/>
    <s v="Manutenção"/>
    <x v="26"/>
    <x v="8"/>
    <s v="Sulfluramida"/>
    <n v="2"/>
    <s v="Kg"/>
    <n v="16.2399997711181"/>
    <n v="0.1008"/>
    <n v="1.6369919769287045"/>
  </r>
  <r>
    <n v="7976"/>
    <x v="0"/>
    <s v="Floresta Ombrófila Densa"/>
    <s v="Sudeste"/>
    <s v="Campinas"/>
    <s v="ondulado"/>
    <s v="Manual"/>
    <s v="Cambuci"/>
    <n v="504"/>
    <n v="56"/>
    <s v="fruto"/>
    <x v="0"/>
    <s v="Manutenção"/>
    <x v="26"/>
    <x v="8"/>
    <s v="Trabalhador agropecuário em geral"/>
    <n v="2.35"/>
    <s v="H/H"/>
    <n v="13.0666856765747"/>
    <n v="0.11844"/>
    <n v="1.5476182515335075"/>
  </r>
  <r>
    <n v="7976"/>
    <x v="0"/>
    <s v="Floresta Ombrófila Densa"/>
    <s v="Sudeste"/>
    <s v="Campinas"/>
    <s v="ondulado"/>
    <s v="Manual"/>
    <s v="Cambuci"/>
    <n v="504"/>
    <n v="56"/>
    <s v="fruto"/>
    <x v="0"/>
    <s v="Manutenção"/>
    <x v="26"/>
    <x v="9"/>
    <s v="Trabalhador agropecuário em geral"/>
    <n v="1.18"/>
    <s v="H/H"/>
    <n v="13.0666856765747"/>
    <n v="5.947199999999999E-2"/>
    <n v="0.77710193055725041"/>
  </r>
  <r>
    <n v="7976"/>
    <x v="0"/>
    <s v="Floresta Ombrófila Densa"/>
    <s v="Sudeste"/>
    <s v="Campinas"/>
    <s v="ondulado"/>
    <s v="Manual"/>
    <s v="Cambuci"/>
    <n v="504"/>
    <n v="56"/>
    <s v="fruto"/>
    <x v="0"/>
    <s v="Manutenção"/>
    <x v="27"/>
    <x v="8"/>
    <s v="Aplicador manual"/>
    <n v="2.35"/>
    <s v="H/H"/>
    <n v="9.9000000000000005E-2"/>
    <n v="0.11844"/>
    <n v="1.1725560000000001E-2"/>
  </r>
  <r>
    <n v="7976"/>
    <x v="0"/>
    <s v="Floresta Ombrófila Densa"/>
    <s v="Sudeste"/>
    <s v="Campinas"/>
    <s v="ondulado"/>
    <s v="Manual"/>
    <s v="Cambuci"/>
    <n v="504"/>
    <n v="56"/>
    <s v="fruto"/>
    <x v="0"/>
    <s v="Manutenção"/>
    <x v="27"/>
    <x v="8"/>
    <s v="Sulfluramida"/>
    <n v="2"/>
    <s v="Kg"/>
    <n v="16.2399997711181"/>
    <n v="0.1008"/>
    <n v="1.6369919769287045"/>
  </r>
  <r>
    <n v="7976"/>
    <x v="0"/>
    <s v="Floresta Ombrófila Densa"/>
    <s v="Sudeste"/>
    <s v="Campinas"/>
    <s v="ondulado"/>
    <s v="Manual"/>
    <s v="Cambuci"/>
    <n v="504"/>
    <n v="56"/>
    <s v="fruto"/>
    <x v="0"/>
    <s v="Manutenção"/>
    <x v="27"/>
    <x v="8"/>
    <s v="Trabalhador agropecuário em geral"/>
    <n v="2.35"/>
    <s v="H/H"/>
    <n v="13.0666856765747"/>
    <n v="0.11844"/>
    <n v="1.5476182515335075"/>
  </r>
  <r>
    <n v="7976"/>
    <x v="0"/>
    <s v="Floresta Ombrófila Densa"/>
    <s v="Sudeste"/>
    <s v="Campinas"/>
    <s v="ondulado"/>
    <s v="Manual"/>
    <s v="Cambuci"/>
    <n v="504"/>
    <n v="56"/>
    <s v="fruto"/>
    <x v="0"/>
    <s v="Manutenção"/>
    <x v="27"/>
    <x v="9"/>
    <s v="Trabalhador agropecuário em geral"/>
    <n v="1.18"/>
    <s v="H/H"/>
    <n v="13.0666856765747"/>
    <n v="5.947199999999999E-2"/>
    <n v="0.77710193055725041"/>
  </r>
  <r>
    <n v="7976"/>
    <x v="0"/>
    <s v="Floresta Ombrófila Densa"/>
    <s v="Sudeste"/>
    <s v="Campinas"/>
    <s v="ondulado"/>
    <s v="Manual"/>
    <s v="Cambuci"/>
    <n v="504"/>
    <n v="56"/>
    <s v="fruto"/>
    <x v="0"/>
    <s v="Manutenção"/>
    <x v="28"/>
    <x v="8"/>
    <s v="Aplicador manual"/>
    <n v="2.35"/>
    <s v="H/H"/>
    <n v="9.9000000000000005E-2"/>
    <n v="0.11844"/>
    <n v="1.1725560000000001E-2"/>
  </r>
  <r>
    <n v="7976"/>
    <x v="0"/>
    <s v="Floresta Ombrófila Densa"/>
    <s v="Sudeste"/>
    <s v="Campinas"/>
    <s v="ondulado"/>
    <s v="Manual"/>
    <s v="Cambuci"/>
    <n v="504"/>
    <n v="56"/>
    <s v="fruto"/>
    <x v="0"/>
    <s v="Manutenção"/>
    <x v="28"/>
    <x v="8"/>
    <s v="Sulfluramida"/>
    <n v="2"/>
    <s v="Kg"/>
    <n v="16.2399997711181"/>
    <n v="0.1008"/>
    <n v="1.6369919769287045"/>
  </r>
  <r>
    <n v="7976"/>
    <x v="0"/>
    <s v="Floresta Ombrófila Densa"/>
    <s v="Sudeste"/>
    <s v="Campinas"/>
    <s v="ondulado"/>
    <s v="Manual"/>
    <s v="Cambuci"/>
    <n v="504"/>
    <n v="56"/>
    <s v="fruto"/>
    <x v="0"/>
    <s v="Manutenção"/>
    <x v="28"/>
    <x v="8"/>
    <s v="Trabalhador agropecuário em geral"/>
    <n v="2.35"/>
    <s v="H/H"/>
    <n v="13.0666856765747"/>
    <n v="0.11844"/>
    <n v="1.5476182515335075"/>
  </r>
  <r>
    <n v="7976"/>
    <x v="0"/>
    <s v="Floresta Ombrófila Densa"/>
    <s v="Sudeste"/>
    <s v="Campinas"/>
    <s v="ondulado"/>
    <s v="Manual"/>
    <s v="Cambuci"/>
    <n v="504"/>
    <n v="56"/>
    <s v="fruto"/>
    <x v="0"/>
    <s v="Manutenção"/>
    <x v="28"/>
    <x v="9"/>
    <s v="Trabalhador agropecuário em geral"/>
    <n v="1.18"/>
    <s v="H/H"/>
    <n v="13.0666856765747"/>
    <n v="5.947199999999999E-2"/>
    <n v="0.77710193055725041"/>
  </r>
  <r>
    <n v="7976"/>
    <x v="0"/>
    <s v="Floresta Ombrófila Densa"/>
    <s v="Sudeste"/>
    <s v="Campinas"/>
    <s v="ondulado"/>
    <s v="Manual"/>
    <s v="Cambuci"/>
    <n v="504"/>
    <n v="56"/>
    <s v="fruto"/>
    <x v="0"/>
    <s v="Manutenção"/>
    <x v="29"/>
    <x v="8"/>
    <s v="Aplicador manual"/>
    <n v="2.35"/>
    <s v="H/H"/>
    <n v="9.9000000000000005E-2"/>
    <n v="0.11844"/>
    <n v="1.1725560000000001E-2"/>
  </r>
  <r>
    <n v="7976"/>
    <x v="0"/>
    <s v="Floresta Ombrófila Densa"/>
    <s v="Sudeste"/>
    <s v="Campinas"/>
    <s v="ondulado"/>
    <s v="Manual"/>
    <s v="Cambuci"/>
    <n v="504"/>
    <n v="56"/>
    <s v="fruto"/>
    <x v="0"/>
    <s v="Manutenção"/>
    <x v="29"/>
    <x v="8"/>
    <s v="Sulfluramida"/>
    <n v="2"/>
    <s v="Kg"/>
    <n v="16.2399997711181"/>
    <n v="0.1008"/>
    <n v="1.6369919769287045"/>
  </r>
  <r>
    <n v="7976"/>
    <x v="0"/>
    <s v="Floresta Ombrófila Densa"/>
    <s v="Sudeste"/>
    <s v="Campinas"/>
    <s v="ondulado"/>
    <s v="Manual"/>
    <s v="Cambuci"/>
    <n v="504"/>
    <n v="56"/>
    <s v="fruto"/>
    <x v="0"/>
    <s v="Manutenção"/>
    <x v="29"/>
    <x v="8"/>
    <s v="Trabalhador agropecuário em geral"/>
    <n v="2.35"/>
    <s v="H/H"/>
    <n v="13.0666856765747"/>
    <n v="0.11844"/>
    <n v="1.5476182515335075"/>
  </r>
  <r>
    <n v="7976"/>
    <x v="0"/>
    <s v="Floresta Ombrófila Densa"/>
    <s v="Sudeste"/>
    <s v="Campinas"/>
    <s v="ondulado"/>
    <s v="Manual"/>
    <s v="Cambuci"/>
    <n v="504"/>
    <n v="56"/>
    <s v="fruto"/>
    <x v="0"/>
    <s v="Manutenção"/>
    <x v="29"/>
    <x v="9"/>
    <s v="Trabalhador agropecuário em geral"/>
    <n v="1.18"/>
    <s v="H/H"/>
    <n v="13.0666856765747"/>
    <n v="5.947199999999999E-2"/>
    <n v="0.77710193055725041"/>
  </r>
  <r>
    <n v="7976"/>
    <x v="0"/>
    <s v="Floresta Ombrófila Densa"/>
    <s v="Sudeste"/>
    <s v="Campinas"/>
    <s v="ondulado"/>
    <s v="Manual"/>
    <s v="Cambuci"/>
    <n v="504"/>
    <n v="56"/>
    <s v="fruto"/>
    <x v="0"/>
    <s v="Pós-Plantio"/>
    <x v="0"/>
    <x v="7"/>
    <s v="Enxada"/>
    <n v="38.51"/>
    <s v="H/H"/>
    <n v="1.6E-2"/>
    <n v="1.9409039999999997"/>
    <n v="3.1054463999999997E-2"/>
  </r>
  <r>
    <n v="7976"/>
    <x v="0"/>
    <s v="Floresta Ombrófila Densa"/>
    <s v="Sudeste"/>
    <s v="Campinas"/>
    <s v="ondulado"/>
    <s v="Manual"/>
    <s v="Cambuci"/>
    <n v="504"/>
    <n v="56"/>
    <s v="fruto"/>
    <x v="0"/>
    <s v="Pós-Plantio"/>
    <x v="0"/>
    <x v="7"/>
    <s v="Trabalhador agropecuário em geral"/>
    <n v="38.51"/>
    <s v="H/H"/>
    <n v="13.0666856765747"/>
    <n v="1.9409039999999997"/>
    <n v="25.361182496406538"/>
  </r>
  <r>
    <n v="7976"/>
    <x v="0"/>
    <s v="Floresta Ombrófila Densa"/>
    <s v="Sudeste"/>
    <s v="Campinas"/>
    <s v="ondulado"/>
    <s v="Manual"/>
    <s v="Cambuci"/>
    <n v="504"/>
    <n v="56"/>
    <s v="fruto"/>
    <x v="0"/>
    <s v="Pós-Plantio"/>
    <x v="0"/>
    <x v="8"/>
    <s v="Aplicador manual"/>
    <n v="2.35"/>
    <s v="H/H"/>
    <n v="9.9000000000000005E-2"/>
    <n v="0.11844"/>
    <n v="1.1725560000000001E-2"/>
  </r>
  <r>
    <n v="7976"/>
    <x v="0"/>
    <s v="Floresta Ombrófila Densa"/>
    <s v="Sudeste"/>
    <s v="Campinas"/>
    <s v="ondulado"/>
    <s v="Manual"/>
    <s v="Cambuci"/>
    <n v="504"/>
    <n v="56"/>
    <s v="fruto"/>
    <x v="0"/>
    <s v="Pós-Plantio"/>
    <x v="0"/>
    <x v="8"/>
    <s v="Sulfluramida"/>
    <n v="2"/>
    <s v="Kg"/>
    <n v="16.2399997711181"/>
    <n v="0.1008"/>
    <n v="1.6369919769287045"/>
  </r>
  <r>
    <n v="7976"/>
    <x v="0"/>
    <s v="Floresta Ombrófila Densa"/>
    <s v="Sudeste"/>
    <s v="Campinas"/>
    <s v="ondulado"/>
    <s v="Manual"/>
    <s v="Cambuci"/>
    <n v="504"/>
    <n v="56"/>
    <s v="fruto"/>
    <x v="0"/>
    <s v="Pós-Plantio"/>
    <x v="0"/>
    <x v="8"/>
    <s v="Trabalhador agropecuário em geral"/>
    <n v="2.35"/>
    <s v="H/H"/>
    <n v="13.0666856765747"/>
    <n v="0.11844"/>
    <n v="1.5476182515335075"/>
  </r>
  <r>
    <n v="7976"/>
    <x v="0"/>
    <s v="Floresta Ombrófila Densa"/>
    <s v="Sudeste"/>
    <s v="Campinas"/>
    <s v="ondulado"/>
    <s v="Manual"/>
    <s v="Cambuci"/>
    <n v="504"/>
    <n v="56"/>
    <s v="fruto"/>
    <x v="0"/>
    <s v="Pós-Plantio"/>
    <x v="0"/>
    <x v="9"/>
    <s v="Trabalhador agropecuário em geral"/>
    <n v="1.18"/>
    <s v="H/H"/>
    <n v="13.0666856765747"/>
    <n v="5.947199999999999E-2"/>
    <n v="0.77710193055725041"/>
  </r>
  <r>
    <n v="7976"/>
    <x v="0"/>
    <s v="Floresta Ombrófila Densa"/>
    <s v="Sudeste"/>
    <s v="Campinas"/>
    <s v="ondulado"/>
    <s v="Manual"/>
    <s v="Cambuci"/>
    <n v="504"/>
    <n v="56"/>
    <s v="fruto"/>
    <x v="0"/>
    <s v="Pré-Plantio"/>
    <x v="0"/>
    <x v="0"/>
    <s v="Trator 75 - 125 CV + Carreta"/>
    <n v="2.06"/>
    <s v="H/M"/>
    <n v="149.07000732421801"/>
    <n v="0.103824"/>
    <n v="15.47704444042961"/>
  </r>
  <r>
    <n v="7976"/>
    <x v="0"/>
    <s v="Floresta Ombrófila Densa"/>
    <s v="Sudeste"/>
    <s v="Campinas"/>
    <s v="ondulado"/>
    <s v="Manual"/>
    <s v="Cambuci"/>
    <n v="504"/>
    <n v="56"/>
    <s v="fruto"/>
    <x v="0"/>
    <s v="Pré-Plantio"/>
    <x v="0"/>
    <x v="13"/>
    <s v="Enxadão (alinhamento)"/>
    <n v="28.27"/>
    <s v="H/H"/>
    <n v="1.0999999999999999E-2"/>
    <n v="1.4248080000000001"/>
    <n v="1.5672887999999999E-2"/>
  </r>
  <r>
    <n v="7976"/>
    <x v="0"/>
    <s v="Floresta Ombrófila Densa"/>
    <s v="Sudeste"/>
    <s v="Campinas"/>
    <s v="ondulado"/>
    <s v="Manual"/>
    <s v="Cambuci"/>
    <n v="504"/>
    <n v="56"/>
    <s v="fruto"/>
    <x v="0"/>
    <s v="Pré-Plantio"/>
    <x v="0"/>
    <x v="13"/>
    <s v="Trabalhador agropecuário em geral"/>
    <n v="28.27"/>
    <s v="H/H"/>
    <n v="13.0666856765747"/>
    <n v="1.4248080000000001"/>
    <n v="18.617518285469046"/>
  </r>
  <r>
    <n v="7976"/>
    <x v="0"/>
    <s v="Floresta Ombrófila Densa"/>
    <s v="Sudeste"/>
    <s v="Campinas"/>
    <s v="ondulado"/>
    <s v="Manual"/>
    <s v="Cambuci"/>
    <n v="504"/>
    <n v="56"/>
    <s v="fruto"/>
    <x v="0"/>
    <s v="Pré-Plantio"/>
    <x v="0"/>
    <x v="14"/>
    <s v="Calcário dolomítico"/>
    <n v="0.5"/>
    <s v="t"/>
    <n v="206.169998168945"/>
    <n v="2.52E-2"/>
    <n v="5.1954839538574138"/>
  </r>
  <r>
    <n v="7976"/>
    <x v="0"/>
    <s v="Floresta Ombrófila Densa"/>
    <s v="Sudeste"/>
    <s v="Campinas"/>
    <s v="ondulado"/>
    <s v="Manual"/>
    <s v="Cambuci"/>
    <n v="504"/>
    <n v="56"/>
    <s v="fruto"/>
    <x v="0"/>
    <s v="Pré-Plantio"/>
    <x v="0"/>
    <x v="14"/>
    <s v="Trabalhador agropecuário em geral"/>
    <n v="11.78"/>
    <s v="H/H"/>
    <n v="13.0666856765747"/>
    <n v="0.59371200000000002"/>
    <n v="7.7578480864105188"/>
  </r>
  <r>
    <n v="7976"/>
    <x v="0"/>
    <s v="Floresta Ombrófila Densa"/>
    <s v="Sudeste"/>
    <s v="Campinas"/>
    <s v="ondulado"/>
    <s v="Manual"/>
    <s v="Cambuci"/>
    <n v="504"/>
    <n v="56"/>
    <s v="fruto"/>
    <x v="0"/>
    <s v="Pré-Plantio"/>
    <x v="0"/>
    <x v="14"/>
    <s v="Trator 75 - 125 CV + Carreta"/>
    <n v="1.94"/>
    <s v="H/M"/>
    <n v="149.07000732421801"/>
    <n v="9.7776000000000002E-2"/>
    <n v="14.575469036132741"/>
  </r>
  <r>
    <n v="7976"/>
    <x v="0"/>
    <s v="Floresta Ombrófila Densa"/>
    <s v="Sudeste"/>
    <s v="Campinas"/>
    <s v="ondulado"/>
    <s v="Manual"/>
    <s v="Cambuci"/>
    <n v="504"/>
    <n v="56"/>
    <s v="fruto"/>
    <x v="0"/>
    <s v="Pré-Plantio"/>
    <x v="0"/>
    <x v="8"/>
    <s v="Aplicador manual"/>
    <n v="4.7"/>
    <s v="H/H"/>
    <n v="9.9000000000000005E-2"/>
    <n v="0.23688000000000001"/>
    <n v="2.3451120000000002E-2"/>
  </r>
  <r>
    <n v="7976"/>
    <x v="0"/>
    <s v="Floresta Ombrófila Densa"/>
    <s v="Sudeste"/>
    <s v="Campinas"/>
    <s v="ondulado"/>
    <s v="Manual"/>
    <s v="Cambuci"/>
    <n v="504"/>
    <n v="56"/>
    <s v="fruto"/>
    <x v="0"/>
    <s v="Pré-Plantio"/>
    <x v="0"/>
    <x v="8"/>
    <s v="Sulfluramida"/>
    <n v="3.5"/>
    <s v="Kg"/>
    <n v="16.2399997711181"/>
    <n v="0.1764"/>
    <n v="2.8647359596252331"/>
  </r>
  <r>
    <n v="7976"/>
    <x v="0"/>
    <s v="Floresta Ombrófila Densa"/>
    <s v="Sudeste"/>
    <s v="Campinas"/>
    <s v="ondulado"/>
    <s v="Manual"/>
    <s v="Cambuci"/>
    <n v="504"/>
    <n v="56"/>
    <s v="fruto"/>
    <x v="0"/>
    <s v="Pré-Plantio"/>
    <x v="0"/>
    <x v="8"/>
    <s v="Trabalhador agropecuário em geral"/>
    <n v="4.7"/>
    <s v="H/H"/>
    <n v="13.0666856765747"/>
    <n v="0.23688000000000001"/>
    <n v="3.095236503067015"/>
  </r>
  <r>
    <n v="7976"/>
    <x v="0"/>
    <s v="Floresta Ombrófila Densa"/>
    <s v="Sudeste"/>
    <s v="Campinas"/>
    <s v="ondulado"/>
    <s v="Manual"/>
    <s v="Cambuci"/>
    <n v="504"/>
    <n v="56"/>
    <s v="fruto"/>
    <x v="0"/>
    <s v="Pré-Plantio"/>
    <x v="0"/>
    <x v="15"/>
    <s v="Motocoveadora 2,5 CV"/>
    <n v="28.27"/>
    <s v="H/H"/>
    <n v="6.0519999999999996"/>
    <n v="1.4248080000000001"/>
    <n v="8.6229380159999991"/>
  </r>
  <r>
    <n v="7976"/>
    <x v="0"/>
    <s v="Floresta Ombrófila Densa"/>
    <s v="Sudeste"/>
    <s v="Campinas"/>
    <s v="ondulado"/>
    <s v="Manual"/>
    <s v="Cambuci"/>
    <n v="504"/>
    <n v="56"/>
    <s v="fruto"/>
    <x v="0"/>
    <s v="Pré-Plantio"/>
    <x v="0"/>
    <x v="15"/>
    <s v="Trabalhador agropecuário em geral"/>
    <n v="28.27"/>
    <s v="H/H"/>
    <n v="13.0666856765747"/>
    <n v="1.4248080000000001"/>
    <n v="18.617518285469046"/>
  </r>
  <r>
    <n v="7976"/>
    <x v="0"/>
    <s v="Floresta Ombrófila Densa"/>
    <s v="Sudeste"/>
    <s v="Campinas"/>
    <s v="ondulado"/>
    <s v="Manual"/>
    <s v="Cambuci"/>
    <n v="504"/>
    <n v="56"/>
    <s v="fruto"/>
    <x v="0"/>
    <s v="Pré-Plantio"/>
    <x v="0"/>
    <x v="16"/>
    <s v="Motorroçadeira 2 CV"/>
    <n v="23.55"/>
    <s v="H/H"/>
    <n v="6.4109999999999996"/>
    <n v="1.18692"/>
    <n v="7.6093441199999994"/>
  </r>
  <r>
    <n v="7976"/>
    <x v="0"/>
    <s v="Floresta Ombrófila Densa"/>
    <s v="Sudeste"/>
    <s v="Campinas"/>
    <s v="ondulado"/>
    <s v="Manual"/>
    <s v="Cambuci"/>
    <n v="504"/>
    <n v="56"/>
    <s v="fruto"/>
    <x v="0"/>
    <s v="Pré-Plantio"/>
    <x v="0"/>
    <x v="16"/>
    <s v="Trabalhador agropecuário em geral"/>
    <n v="23.55"/>
    <s v="H/H"/>
    <n v="13.0666856765747"/>
    <n v="1.18692"/>
    <n v="15.509110563240043"/>
  </r>
  <r>
    <n v="7976"/>
    <x v="0"/>
    <s v="Floresta Ombrófila Densa"/>
    <s v="Sudeste"/>
    <s v="Campinas"/>
    <s v="ondulado"/>
    <s v="Manual"/>
    <s v="Cereja do rio grande"/>
    <n v="504"/>
    <n v="56"/>
    <s v="fruto"/>
    <x v="0"/>
    <s v="Implantação"/>
    <x v="0"/>
    <x v="0"/>
    <d v="2006-06-30T00:00:00"/>
    <n v="3.3"/>
    <s v="sc de 50 kg"/>
    <n v="273.079986572265"/>
    <n v="0.16632"/>
    <n v="45.418663366699114"/>
  </r>
  <r>
    <n v="7976"/>
    <x v="0"/>
    <s v="Floresta Ombrófila Densa"/>
    <s v="Sudeste"/>
    <s v="Campinas"/>
    <s v="ondulado"/>
    <s v="Manual"/>
    <s v="Cereja do rio grande"/>
    <n v="504"/>
    <n v="56"/>
    <s v="fruto"/>
    <x v="0"/>
    <s v="Implantação"/>
    <x v="0"/>
    <x v="0"/>
    <s v="Copo dosador"/>
    <n v="12.37"/>
    <s v="H/H"/>
    <n v="1.0999999999999999E-2"/>
    <n v="0.623448"/>
    <n v="6.8579279999999992E-3"/>
  </r>
  <r>
    <n v="7976"/>
    <x v="0"/>
    <s v="Floresta Ombrófila Densa"/>
    <s v="Sudeste"/>
    <s v="Campinas"/>
    <s v="ondulado"/>
    <s v="Manual"/>
    <s v="Cereja do rio grande"/>
    <n v="504"/>
    <n v="56"/>
    <s v="fruto"/>
    <x v="0"/>
    <s v="Implantação"/>
    <x v="0"/>
    <x v="0"/>
    <s v="Trabalhador agropecuário em geral"/>
    <n v="12.37"/>
    <s v="H/H"/>
    <n v="13.0666856765747"/>
    <n v="0.623448"/>
    <n v="8.1463990516891442"/>
  </r>
  <r>
    <n v="7976"/>
    <x v="0"/>
    <s v="Floresta Ombrófila Densa"/>
    <s v="Sudeste"/>
    <s v="Campinas"/>
    <s v="ondulado"/>
    <s v="Manual"/>
    <s v="Cereja do rio grande"/>
    <n v="504"/>
    <n v="56"/>
    <s v="fruto"/>
    <x v="0"/>
    <s v="Implantação"/>
    <x v="0"/>
    <x v="1"/>
    <d v="2010-10-20T00:00:00"/>
    <n v="3.3"/>
    <s v="sc de 50 kg"/>
    <n v="200.47999572753901"/>
    <n v="0.16632"/>
    <n v="33.34383288940429"/>
  </r>
  <r>
    <n v="7976"/>
    <x v="0"/>
    <s v="Floresta Ombrófila Densa"/>
    <s v="Sudeste"/>
    <s v="Campinas"/>
    <s v="ondulado"/>
    <s v="Manual"/>
    <s v="Cereja do rio grande"/>
    <n v="504"/>
    <n v="56"/>
    <s v="fruto"/>
    <x v="0"/>
    <s v="Implantação"/>
    <x v="0"/>
    <x v="1"/>
    <s v="Plantadeira (coveta lateral)"/>
    <n v="14.13"/>
    <s v="H/H"/>
    <n v="7.9000000000000001E-2"/>
    <n v="0.71215200000000001"/>
    <n v="5.6260008E-2"/>
  </r>
  <r>
    <n v="7976"/>
    <x v="0"/>
    <s v="Floresta Ombrófila Densa"/>
    <s v="Sudeste"/>
    <s v="Campinas"/>
    <s v="ondulado"/>
    <s v="Manual"/>
    <s v="Cereja do rio grande"/>
    <n v="504"/>
    <n v="56"/>
    <s v="fruto"/>
    <x v="0"/>
    <s v="Implantação"/>
    <x v="0"/>
    <x v="1"/>
    <s v="Trabalhador agropecuário em geral"/>
    <n v="14.13"/>
    <s v="H/H"/>
    <n v="13.0666856765747"/>
    <n v="0.71215200000000001"/>
    <n v="9.3054663379440257"/>
  </r>
  <r>
    <n v="7976"/>
    <x v="0"/>
    <s v="Floresta Ombrófila Densa"/>
    <s v="Sudeste"/>
    <s v="Campinas"/>
    <s v="ondulado"/>
    <s v="Manual"/>
    <s v="Cereja do rio grande"/>
    <n v="504"/>
    <n v="56"/>
    <s v="fruto"/>
    <x v="0"/>
    <s v="Implantação"/>
    <x v="0"/>
    <x v="1"/>
    <s v="Trator 75 - 125 CV + Carreta"/>
    <n v="2.35"/>
    <s v="H/M"/>
    <n v="149.07000732421801"/>
    <n v="0.11844"/>
    <n v="17.65585166748038"/>
  </r>
  <r>
    <n v="7976"/>
    <x v="0"/>
    <s v="Floresta Ombrófila Densa"/>
    <s v="Sudeste"/>
    <s v="Campinas"/>
    <s v="ondulado"/>
    <s v="Manual"/>
    <s v="Cereja do rio grande"/>
    <n v="504"/>
    <n v="56"/>
    <s v="fruto"/>
    <x v="0"/>
    <s v="Implantação"/>
    <x v="0"/>
    <x v="2"/>
    <s v="Trabalhador agropecuário em geral"/>
    <n v="5.88"/>
    <s v="H/H"/>
    <n v="13.0666856765747"/>
    <n v="0.296352"/>
    <n v="3.8723384336242654"/>
  </r>
  <r>
    <n v="7976"/>
    <x v="0"/>
    <s v="Floresta Ombrófila Densa"/>
    <s v="Sudeste"/>
    <s v="Campinas"/>
    <s v="ondulado"/>
    <s v="Manual"/>
    <s v="Cereja do rio grande"/>
    <n v="504"/>
    <n v="56"/>
    <s v="fruto"/>
    <x v="0"/>
    <s v="Implantação"/>
    <x v="0"/>
    <x v="2"/>
    <s v="Trator 75 - 125 CV + Tanque para irrigação"/>
    <n v="1.18"/>
    <s v="H/M"/>
    <n v="157.47999572753901"/>
    <n v="5.947199999999999E-2"/>
    <n v="9.3656503059081988"/>
  </r>
  <r>
    <n v="7976"/>
    <x v="0"/>
    <s v="Floresta Ombrófila Densa"/>
    <s v="Sudeste"/>
    <s v="Campinas"/>
    <s v="ondulado"/>
    <s v="Manual"/>
    <s v="Cereja do rio grande"/>
    <n v="504"/>
    <n v="56"/>
    <s v="fruto"/>
    <x v="0"/>
    <s v="Implantação"/>
    <x v="0"/>
    <x v="3"/>
    <s v="Hidrogel"/>
    <n v="5"/>
    <s v="Kg"/>
    <n v="25.84"/>
    <n v="0.252"/>
    <n v="6.5116800000000001"/>
  </r>
  <r>
    <n v="7976"/>
    <x v="0"/>
    <s v="Floresta Ombrófila Densa"/>
    <s v="Sudeste"/>
    <s v="Campinas"/>
    <s v="ondulado"/>
    <s v="Manual"/>
    <s v="Cereja do rio grande"/>
    <n v="504"/>
    <n v="56"/>
    <s v="fruto"/>
    <x v="0"/>
    <s v="Implantação"/>
    <x v="0"/>
    <x v="3"/>
    <s v="Trabalhador agropecuário em geral"/>
    <n v="14.13"/>
    <s v="H/H"/>
    <n v="13.0666856765747"/>
    <n v="0.71215200000000001"/>
    <n v="9.3054663379440257"/>
  </r>
  <r>
    <n v="7976"/>
    <x v="0"/>
    <s v="Floresta Ombrófila Densa"/>
    <s v="Sudeste"/>
    <s v="Campinas"/>
    <s v="ondulado"/>
    <s v="Manual"/>
    <s v="Cereja do rio grande"/>
    <n v="504"/>
    <n v="56"/>
    <s v="fruto"/>
    <x v="0"/>
    <s v="Implantação"/>
    <x v="0"/>
    <x v="3"/>
    <s v="Trator 75 - 125 CV + Tanque para irrigação"/>
    <n v="2.35"/>
    <s v="H/M"/>
    <n v="157.47999572753901"/>
    <n v="0.11844"/>
    <n v="18.651930693969721"/>
  </r>
  <r>
    <n v="7976"/>
    <x v="0"/>
    <s v="Floresta Ombrófila Densa"/>
    <s v="Sudeste"/>
    <s v="Campinas"/>
    <s v="ondulado"/>
    <s v="Manual"/>
    <s v="Cereja do rio grande"/>
    <n v="504"/>
    <n v="56"/>
    <s v="fruto"/>
    <x v="0"/>
    <s v="Implantação"/>
    <x v="0"/>
    <x v="4"/>
    <s v="Hidrogel"/>
    <n v="1"/>
    <s v="Kg"/>
    <n v="25.84"/>
    <n v="5.04E-2"/>
    <n v="1.3023359999999999"/>
  </r>
  <r>
    <n v="7976"/>
    <x v="0"/>
    <s v="Floresta Ombrófila Densa"/>
    <s v="Sudeste"/>
    <s v="Campinas"/>
    <s v="ondulado"/>
    <s v="Manual"/>
    <s v="Cereja do rio grande"/>
    <n v="504"/>
    <n v="56"/>
    <s v="fruto"/>
    <x v="0"/>
    <s v="Implantação"/>
    <x v="0"/>
    <x v="4"/>
    <s v="Mudas (biodiversidade)"/>
    <n v="109"/>
    <s v="unidade"/>
    <n v="2"/>
    <n v="5.4935999999999998"/>
    <n v="10.9872"/>
  </r>
  <r>
    <n v="7976"/>
    <x v="0"/>
    <s v="Floresta Ombrófila Densa"/>
    <s v="Sudeste"/>
    <s v="Campinas"/>
    <s v="ondulado"/>
    <s v="Manual"/>
    <s v="Cereja do rio grande"/>
    <n v="504"/>
    <n v="56"/>
    <s v="fruto"/>
    <x v="0"/>
    <s v="Implantação"/>
    <x v="0"/>
    <x v="4"/>
    <s v="Mudas (econômica)"/>
    <n v="109"/>
    <s v="unidade"/>
    <n v="10"/>
    <n v="5.4935999999999998"/>
    <n v="54.936"/>
  </r>
  <r>
    <n v="7976"/>
    <x v="0"/>
    <s v="Floresta Ombrófila Densa"/>
    <s v="Sudeste"/>
    <s v="Campinas"/>
    <s v="ondulado"/>
    <s v="Manual"/>
    <s v="Cereja do rio grande"/>
    <n v="504"/>
    <n v="56"/>
    <s v="fruto"/>
    <x v="0"/>
    <s v="Implantação"/>
    <x v="0"/>
    <x v="4"/>
    <s v="Trabalhador agropecuário em geral"/>
    <n v="4.24"/>
    <s v="H/H"/>
    <n v="13.0666856765747"/>
    <n v="0.213696"/>
    <n v="2.7922984623413072"/>
  </r>
  <r>
    <n v="7976"/>
    <x v="0"/>
    <s v="Floresta Ombrófila Densa"/>
    <s v="Sudeste"/>
    <s v="Campinas"/>
    <s v="ondulado"/>
    <s v="Manual"/>
    <s v="Cereja do rio grande"/>
    <n v="504"/>
    <n v="56"/>
    <s v="fruto"/>
    <x v="0"/>
    <s v="Implantação"/>
    <x v="0"/>
    <x v="5"/>
    <s v="Mudas (biodiversidade)"/>
    <n v="545"/>
    <s v="unidade"/>
    <n v="2"/>
    <n v="27.468"/>
    <n v="54.936"/>
  </r>
  <r>
    <n v="7976"/>
    <x v="0"/>
    <s v="Floresta Ombrófila Densa"/>
    <s v="Sudeste"/>
    <s v="Campinas"/>
    <s v="ondulado"/>
    <s v="Manual"/>
    <s v="Cereja do rio grande"/>
    <n v="504"/>
    <n v="56"/>
    <s v="fruto"/>
    <x v="0"/>
    <s v="Implantação"/>
    <x v="0"/>
    <x v="5"/>
    <s v="Mudas (econômica)"/>
    <n v="544"/>
    <s v="unidade"/>
    <n v="10"/>
    <n v="27.4176"/>
    <n v="274.17599999999999"/>
  </r>
  <r>
    <n v="7976"/>
    <x v="0"/>
    <s v="Floresta Ombrófila Densa"/>
    <s v="Sudeste"/>
    <s v="Campinas"/>
    <s v="ondulado"/>
    <s v="Manual"/>
    <s v="Cereja do rio grande"/>
    <n v="504"/>
    <n v="56"/>
    <s v="fruto"/>
    <x v="0"/>
    <s v="Implantação"/>
    <x v="0"/>
    <x v="5"/>
    <s v="Trabalhador agropecuário em geral"/>
    <n v="10.6"/>
    <s v="H/H"/>
    <n v="13.0666856765747"/>
    <n v="0.53423999999999994"/>
    <n v="6.9807461558532671"/>
  </r>
  <r>
    <n v="7976"/>
    <x v="0"/>
    <s v="Floresta Ombrófila Densa"/>
    <s v="Sudeste"/>
    <s v="Campinas"/>
    <s v="ondulado"/>
    <s v="Manual"/>
    <s v="Cereja do rio grande"/>
    <n v="504"/>
    <n v="56"/>
    <s v="fruto"/>
    <x v="0"/>
    <s v="Implantação"/>
    <x v="0"/>
    <x v="5"/>
    <s v="Trator 75 - 125 CV + Carreta"/>
    <n v="1.77"/>
    <s v="H/M"/>
    <n v="149.07000732421801"/>
    <n v="8.920800000000001E-2"/>
    <n v="13.298237213378842"/>
  </r>
  <r>
    <n v="7976"/>
    <x v="0"/>
    <s v="Floresta Ombrófila Densa"/>
    <s v="Sudeste"/>
    <s v="Campinas"/>
    <s v="ondulado"/>
    <s v="Manual"/>
    <s v="Cereja do rio grande"/>
    <n v="504"/>
    <n v="56"/>
    <s v="fruto"/>
    <x v="0"/>
    <s v="Manutenção"/>
    <x v="1"/>
    <x v="6"/>
    <s v="18-06-24"/>
    <n v="2.6"/>
    <s v="sc de 50 kg"/>
    <n v="268.25"/>
    <n v="0.13104000000000002"/>
    <n v="35.151480000000006"/>
  </r>
  <r>
    <n v="7976"/>
    <x v="0"/>
    <s v="Floresta Ombrófila Densa"/>
    <s v="Sudeste"/>
    <s v="Campinas"/>
    <s v="ondulado"/>
    <s v="Manual"/>
    <s v="Cereja do rio grande"/>
    <n v="504"/>
    <n v="56"/>
    <s v="fruto"/>
    <x v="0"/>
    <s v="Manutenção"/>
    <x v="1"/>
    <x v="6"/>
    <s v="Copo dosador"/>
    <n v="9.42"/>
    <s v="H/H"/>
    <n v="1.0999999999999999E-2"/>
    <n v="0.47476800000000002"/>
    <n v="5.2224480000000002E-3"/>
  </r>
  <r>
    <n v="7976"/>
    <x v="0"/>
    <s v="Floresta Ombrófila Densa"/>
    <s v="Sudeste"/>
    <s v="Campinas"/>
    <s v="ondulado"/>
    <s v="Manual"/>
    <s v="Cereja do rio grande"/>
    <n v="504"/>
    <n v="56"/>
    <s v="fruto"/>
    <x v="0"/>
    <s v="Manutenção"/>
    <x v="1"/>
    <x v="6"/>
    <s v="Trabalhador agropecuário em geral"/>
    <n v="9.42"/>
    <s v="H/H"/>
    <n v="13.0666856765747"/>
    <n v="0.47476800000000002"/>
    <n v="6.2036442252960171"/>
  </r>
  <r>
    <n v="7976"/>
    <x v="0"/>
    <s v="Floresta Ombrófila Densa"/>
    <s v="Sudeste"/>
    <s v="Campinas"/>
    <s v="ondulado"/>
    <s v="Manual"/>
    <s v="Cereja do rio grande"/>
    <n v="504"/>
    <n v="56"/>
    <s v="fruto"/>
    <x v="0"/>
    <s v="Manutenção"/>
    <x v="1"/>
    <x v="6"/>
    <s v="Trator 75 - 125 CV + Carreta"/>
    <n v="1.18"/>
    <s v="H/M"/>
    <n v="149.07000732421801"/>
    <n v="5.947199999999999E-2"/>
    <n v="8.8654914755858929"/>
  </r>
  <r>
    <n v="7976"/>
    <x v="0"/>
    <s v="Floresta Ombrófila Densa"/>
    <s v="Sudeste"/>
    <s v="Campinas"/>
    <s v="ondulado"/>
    <s v="Manual"/>
    <s v="Cereja do rio grande"/>
    <n v="504"/>
    <n v="56"/>
    <s v="fruto"/>
    <x v="0"/>
    <s v="Manutenção"/>
    <x v="1"/>
    <x v="7"/>
    <s v="Enxada"/>
    <n v="38.51"/>
    <s v="H/H"/>
    <n v="1.6E-2"/>
    <n v="1.9409039999999997"/>
    <n v="3.1054463999999997E-2"/>
  </r>
  <r>
    <n v="7976"/>
    <x v="0"/>
    <s v="Floresta Ombrófila Densa"/>
    <s v="Sudeste"/>
    <s v="Campinas"/>
    <s v="ondulado"/>
    <s v="Manual"/>
    <s v="Cereja do rio grande"/>
    <n v="504"/>
    <n v="56"/>
    <s v="fruto"/>
    <x v="0"/>
    <s v="Manutenção"/>
    <x v="1"/>
    <x v="7"/>
    <s v="Trabalhador agropecuário em geral"/>
    <n v="38.51"/>
    <s v="H/H"/>
    <n v="13.0666856765747"/>
    <n v="1.9409039999999997"/>
    <n v="25.361182496406538"/>
  </r>
  <r>
    <n v="7976"/>
    <x v="0"/>
    <s v="Floresta Ombrófila Densa"/>
    <s v="Sudeste"/>
    <s v="Campinas"/>
    <s v="ondulado"/>
    <s v="Manual"/>
    <s v="Cereja do rio grande"/>
    <n v="504"/>
    <n v="56"/>
    <s v="fruto"/>
    <x v="0"/>
    <s v="Manutenção"/>
    <x v="1"/>
    <x v="8"/>
    <s v="Aplicador manual"/>
    <n v="2.35"/>
    <s v="H/H"/>
    <n v="9.9000000000000005E-2"/>
    <n v="0.11844"/>
    <n v="1.1725560000000001E-2"/>
  </r>
  <r>
    <n v="7976"/>
    <x v="0"/>
    <s v="Floresta Ombrófila Densa"/>
    <s v="Sudeste"/>
    <s v="Campinas"/>
    <s v="ondulado"/>
    <s v="Manual"/>
    <s v="Cereja do rio grande"/>
    <n v="504"/>
    <n v="56"/>
    <s v="fruto"/>
    <x v="0"/>
    <s v="Manutenção"/>
    <x v="1"/>
    <x v="8"/>
    <s v="Sulfluramida"/>
    <n v="2"/>
    <s v="Kg"/>
    <n v="16.2399997711181"/>
    <n v="0.1008"/>
    <n v="1.6369919769287045"/>
  </r>
  <r>
    <n v="7976"/>
    <x v="0"/>
    <s v="Floresta Ombrófila Densa"/>
    <s v="Sudeste"/>
    <s v="Campinas"/>
    <s v="ondulado"/>
    <s v="Manual"/>
    <s v="Cereja do rio grande"/>
    <n v="504"/>
    <n v="56"/>
    <s v="fruto"/>
    <x v="0"/>
    <s v="Manutenção"/>
    <x v="1"/>
    <x v="8"/>
    <s v="Trabalhador agropecuário em geral"/>
    <n v="2.35"/>
    <s v="H/H"/>
    <n v="13.0666856765747"/>
    <n v="0.11844"/>
    <n v="1.5476182515335075"/>
  </r>
  <r>
    <n v="7976"/>
    <x v="0"/>
    <s v="Floresta Ombrófila Densa"/>
    <s v="Sudeste"/>
    <s v="Campinas"/>
    <s v="ondulado"/>
    <s v="Manual"/>
    <s v="Cereja do rio grande"/>
    <n v="504"/>
    <n v="56"/>
    <s v="fruto"/>
    <x v="0"/>
    <s v="Manutenção"/>
    <x v="1"/>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
    <x v="10"/>
    <s v="Motorroçadeira 2 CV"/>
    <n v="14.13"/>
    <s v="H/H"/>
    <n v="6.4109999999999996"/>
    <n v="0.71215200000000001"/>
    <n v="4.5656064719999998"/>
  </r>
  <r>
    <n v="7976"/>
    <x v="0"/>
    <s v="Floresta Ombrófila Densa"/>
    <s v="Sudeste"/>
    <s v="Campinas"/>
    <s v="ondulado"/>
    <s v="Manual"/>
    <s v="Cereja do rio grande"/>
    <n v="504"/>
    <n v="56"/>
    <s v="fruto"/>
    <x v="0"/>
    <s v="Manutenção"/>
    <x v="1"/>
    <x v="10"/>
    <s v="Trabalhador agropecuário em geral"/>
    <n v="14.13"/>
    <s v="H/H"/>
    <n v="13.0666856765747"/>
    <n v="0.71215200000000001"/>
    <n v="9.3054663379440257"/>
  </r>
  <r>
    <n v="7976"/>
    <x v="0"/>
    <s v="Floresta Ombrófila Densa"/>
    <s v="Sudeste"/>
    <s v="Campinas"/>
    <s v="ondulado"/>
    <s v="Manual"/>
    <s v="Cereja do rio grande"/>
    <n v="504"/>
    <n v="56"/>
    <s v="fruto"/>
    <x v="0"/>
    <s v="Manutenção"/>
    <x v="2"/>
    <x v="11"/>
    <s v="18-06-24"/>
    <n v="2.6"/>
    <s v="sc de 50 kg"/>
    <n v="268.25"/>
    <n v="0.13104000000000002"/>
    <n v="35.151480000000006"/>
  </r>
  <r>
    <n v="7976"/>
    <x v="0"/>
    <s v="Floresta Ombrófila Densa"/>
    <s v="Sudeste"/>
    <s v="Campinas"/>
    <s v="ondulado"/>
    <s v="Manual"/>
    <s v="Cereja do rio grande"/>
    <n v="504"/>
    <n v="56"/>
    <s v="fruto"/>
    <x v="0"/>
    <s v="Manutenção"/>
    <x v="2"/>
    <x v="11"/>
    <s v="Copo dosador"/>
    <n v="9.42"/>
    <s v="H/H"/>
    <n v="1.0999999999999999E-2"/>
    <n v="0.47476800000000002"/>
    <n v="5.2224480000000002E-3"/>
  </r>
  <r>
    <n v="7976"/>
    <x v="0"/>
    <s v="Floresta Ombrófila Densa"/>
    <s v="Sudeste"/>
    <s v="Campinas"/>
    <s v="ondulado"/>
    <s v="Manual"/>
    <s v="Cereja do rio grande"/>
    <n v="504"/>
    <n v="56"/>
    <s v="fruto"/>
    <x v="0"/>
    <s v="Manutenção"/>
    <x v="2"/>
    <x v="11"/>
    <s v="Trabalhador agropecuário em geral"/>
    <n v="9.42"/>
    <s v="H/H"/>
    <n v="13.0666856765747"/>
    <n v="0.47476800000000002"/>
    <n v="6.2036442252960171"/>
  </r>
  <r>
    <n v="7976"/>
    <x v="0"/>
    <s v="Floresta Ombrófila Densa"/>
    <s v="Sudeste"/>
    <s v="Campinas"/>
    <s v="ondulado"/>
    <s v="Manual"/>
    <s v="Cereja do rio grande"/>
    <n v="504"/>
    <n v="56"/>
    <s v="fruto"/>
    <x v="0"/>
    <s v="Manutenção"/>
    <x v="2"/>
    <x v="11"/>
    <s v="Trator 75 - 125 CV + Carreta"/>
    <n v="1.18"/>
    <s v="H/M"/>
    <n v="149.07000732421801"/>
    <n v="5.947199999999999E-2"/>
    <n v="8.8654914755858929"/>
  </r>
  <r>
    <n v="7976"/>
    <x v="0"/>
    <s v="Floresta Ombrófila Densa"/>
    <s v="Sudeste"/>
    <s v="Campinas"/>
    <s v="ondulado"/>
    <s v="Manual"/>
    <s v="Cereja do rio grande"/>
    <n v="504"/>
    <n v="56"/>
    <s v="fruto"/>
    <x v="0"/>
    <s v="Manutenção"/>
    <x v="2"/>
    <x v="8"/>
    <s v="Aplicador manual"/>
    <n v="2.35"/>
    <s v="H/H"/>
    <n v="9.9000000000000005E-2"/>
    <n v="0.11844"/>
    <n v="1.1725560000000001E-2"/>
  </r>
  <r>
    <n v="7976"/>
    <x v="0"/>
    <s v="Floresta Ombrófila Densa"/>
    <s v="Sudeste"/>
    <s v="Campinas"/>
    <s v="ondulado"/>
    <s v="Manual"/>
    <s v="Cereja do rio grande"/>
    <n v="504"/>
    <n v="56"/>
    <s v="fruto"/>
    <x v="0"/>
    <s v="Manutenção"/>
    <x v="2"/>
    <x v="8"/>
    <s v="Sulfluramida"/>
    <n v="2"/>
    <s v="Kg"/>
    <n v="16.2399997711181"/>
    <n v="0.1008"/>
    <n v="1.6369919769287045"/>
  </r>
  <r>
    <n v="7976"/>
    <x v="0"/>
    <s v="Floresta Ombrófila Densa"/>
    <s v="Sudeste"/>
    <s v="Campinas"/>
    <s v="ondulado"/>
    <s v="Manual"/>
    <s v="Cereja do rio grande"/>
    <n v="504"/>
    <n v="56"/>
    <s v="fruto"/>
    <x v="0"/>
    <s v="Manutenção"/>
    <x v="2"/>
    <x v="8"/>
    <s v="Trabalhador agropecuário em geral"/>
    <n v="2.35"/>
    <s v="H/H"/>
    <n v="13.0666856765747"/>
    <n v="0.11844"/>
    <n v="1.5476182515335075"/>
  </r>
  <r>
    <n v="7976"/>
    <x v="0"/>
    <s v="Floresta Ombrófila Densa"/>
    <s v="Sudeste"/>
    <s v="Campinas"/>
    <s v="ondulado"/>
    <s v="Manual"/>
    <s v="Cereja do rio grande"/>
    <n v="504"/>
    <n v="56"/>
    <s v="fruto"/>
    <x v="0"/>
    <s v="Manutenção"/>
    <x v="2"/>
    <x v="12"/>
    <s v="Técnico florestal"/>
    <n v="23.55"/>
    <s v="H/H"/>
    <n v="5.9209642410278303"/>
    <n v="1.18692"/>
    <n v="7.0277108769607519"/>
  </r>
  <r>
    <n v="7976"/>
    <x v="0"/>
    <s v="Floresta Ombrófila Densa"/>
    <s v="Sudeste"/>
    <s v="Campinas"/>
    <s v="ondulado"/>
    <s v="Manual"/>
    <s v="Cereja do rio grande"/>
    <n v="504"/>
    <n v="56"/>
    <s v="fruto"/>
    <x v="0"/>
    <s v="Manutenção"/>
    <x v="2"/>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3"/>
    <x v="8"/>
    <s v="Aplicador manual"/>
    <n v="2.35"/>
    <s v="H/H"/>
    <n v="9.9000000000000005E-2"/>
    <n v="0.11844"/>
    <n v="1.1725560000000001E-2"/>
  </r>
  <r>
    <n v="7976"/>
    <x v="0"/>
    <s v="Floresta Ombrófila Densa"/>
    <s v="Sudeste"/>
    <s v="Campinas"/>
    <s v="ondulado"/>
    <s v="Manual"/>
    <s v="Cereja do rio grande"/>
    <n v="504"/>
    <n v="56"/>
    <s v="fruto"/>
    <x v="0"/>
    <s v="Manutenção"/>
    <x v="3"/>
    <x v="8"/>
    <s v="Sulfluramida"/>
    <n v="2"/>
    <s v="Kg"/>
    <n v="16.2399997711181"/>
    <n v="0.1008"/>
    <n v="1.6369919769287045"/>
  </r>
  <r>
    <n v="7976"/>
    <x v="0"/>
    <s v="Floresta Ombrófila Densa"/>
    <s v="Sudeste"/>
    <s v="Campinas"/>
    <s v="ondulado"/>
    <s v="Manual"/>
    <s v="Cereja do rio grande"/>
    <n v="504"/>
    <n v="56"/>
    <s v="fruto"/>
    <x v="0"/>
    <s v="Manutenção"/>
    <x v="3"/>
    <x v="8"/>
    <s v="Trabalhador agropecuário em geral"/>
    <n v="2.35"/>
    <s v="H/H"/>
    <n v="13.0666856765747"/>
    <n v="0.11844"/>
    <n v="1.5476182515335075"/>
  </r>
  <r>
    <n v="7976"/>
    <x v="0"/>
    <s v="Floresta Ombrófila Densa"/>
    <s v="Sudeste"/>
    <s v="Campinas"/>
    <s v="ondulado"/>
    <s v="Manual"/>
    <s v="Cereja do rio grande"/>
    <n v="504"/>
    <n v="56"/>
    <s v="fruto"/>
    <x v="0"/>
    <s v="Manutenção"/>
    <x v="3"/>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4"/>
    <x v="8"/>
    <s v="Aplicador manual"/>
    <n v="2.35"/>
    <s v="H/H"/>
    <n v="9.9000000000000005E-2"/>
    <n v="0.11844"/>
    <n v="1.1725560000000001E-2"/>
  </r>
  <r>
    <n v="7976"/>
    <x v="0"/>
    <s v="Floresta Ombrófila Densa"/>
    <s v="Sudeste"/>
    <s v="Campinas"/>
    <s v="ondulado"/>
    <s v="Manual"/>
    <s v="Cereja do rio grande"/>
    <n v="504"/>
    <n v="56"/>
    <s v="fruto"/>
    <x v="0"/>
    <s v="Manutenção"/>
    <x v="4"/>
    <x v="8"/>
    <s v="Sulfluramida"/>
    <n v="2"/>
    <s v="Kg"/>
    <n v="16.2399997711181"/>
    <n v="0.1008"/>
    <n v="1.6369919769287045"/>
  </r>
  <r>
    <n v="7976"/>
    <x v="0"/>
    <s v="Floresta Ombrófila Densa"/>
    <s v="Sudeste"/>
    <s v="Campinas"/>
    <s v="ondulado"/>
    <s v="Manual"/>
    <s v="Cereja do rio grande"/>
    <n v="504"/>
    <n v="56"/>
    <s v="fruto"/>
    <x v="0"/>
    <s v="Manutenção"/>
    <x v="4"/>
    <x v="8"/>
    <s v="Trabalhador agropecuário em geral"/>
    <n v="2.35"/>
    <s v="H/H"/>
    <n v="13.0666856765747"/>
    <n v="0.11844"/>
    <n v="1.5476182515335075"/>
  </r>
  <r>
    <n v="7976"/>
    <x v="0"/>
    <s v="Floresta Ombrófila Densa"/>
    <s v="Sudeste"/>
    <s v="Campinas"/>
    <s v="ondulado"/>
    <s v="Manual"/>
    <s v="Cereja do rio grande"/>
    <n v="504"/>
    <n v="56"/>
    <s v="fruto"/>
    <x v="0"/>
    <s v="Manutenção"/>
    <x v="4"/>
    <x v="12"/>
    <s v="Técnico florestal"/>
    <n v="23.55"/>
    <s v="H/H"/>
    <n v="5.9209642410278303"/>
    <n v="1.18692"/>
    <n v="7.0277108769607519"/>
  </r>
  <r>
    <n v="7976"/>
    <x v="0"/>
    <s v="Floresta Ombrófila Densa"/>
    <s v="Sudeste"/>
    <s v="Campinas"/>
    <s v="ondulado"/>
    <s v="Manual"/>
    <s v="Cereja do rio grande"/>
    <n v="504"/>
    <n v="56"/>
    <s v="fruto"/>
    <x v="0"/>
    <s v="Manutenção"/>
    <x v="4"/>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5"/>
    <x v="8"/>
    <s v="Aplicador manual"/>
    <n v="2.35"/>
    <s v="H/H"/>
    <n v="9.9000000000000005E-2"/>
    <n v="0.11844"/>
    <n v="1.1725560000000001E-2"/>
  </r>
  <r>
    <n v="7976"/>
    <x v="0"/>
    <s v="Floresta Ombrófila Densa"/>
    <s v="Sudeste"/>
    <s v="Campinas"/>
    <s v="ondulado"/>
    <s v="Manual"/>
    <s v="Cereja do rio grande"/>
    <n v="504"/>
    <n v="56"/>
    <s v="fruto"/>
    <x v="0"/>
    <s v="Manutenção"/>
    <x v="5"/>
    <x v="8"/>
    <s v="Sulfluramida"/>
    <n v="2"/>
    <s v="Kg"/>
    <n v="16.2399997711181"/>
    <n v="0.1008"/>
    <n v="1.6369919769287045"/>
  </r>
  <r>
    <n v="7976"/>
    <x v="0"/>
    <s v="Floresta Ombrófila Densa"/>
    <s v="Sudeste"/>
    <s v="Campinas"/>
    <s v="ondulado"/>
    <s v="Manual"/>
    <s v="Cereja do rio grande"/>
    <n v="504"/>
    <n v="56"/>
    <s v="fruto"/>
    <x v="0"/>
    <s v="Manutenção"/>
    <x v="5"/>
    <x v="8"/>
    <s v="Trabalhador agropecuário em geral"/>
    <n v="2.35"/>
    <s v="H/H"/>
    <n v="13.0666856765747"/>
    <n v="0.11844"/>
    <n v="1.5476182515335075"/>
  </r>
  <r>
    <n v="7976"/>
    <x v="0"/>
    <s v="Floresta Ombrófila Densa"/>
    <s v="Sudeste"/>
    <s v="Campinas"/>
    <s v="ondulado"/>
    <s v="Manual"/>
    <s v="Cereja do rio grande"/>
    <n v="504"/>
    <n v="56"/>
    <s v="fruto"/>
    <x v="0"/>
    <s v="Manutenção"/>
    <x v="5"/>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6"/>
    <x v="8"/>
    <s v="Aplicador manual"/>
    <n v="2.35"/>
    <s v="H/H"/>
    <n v="9.9000000000000005E-2"/>
    <n v="0.11844"/>
    <n v="1.1725560000000001E-2"/>
  </r>
  <r>
    <n v="7976"/>
    <x v="0"/>
    <s v="Floresta Ombrófila Densa"/>
    <s v="Sudeste"/>
    <s v="Campinas"/>
    <s v="ondulado"/>
    <s v="Manual"/>
    <s v="Cereja do rio grande"/>
    <n v="504"/>
    <n v="56"/>
    <s v="fruto"/>
    <x v="0"/>
    <s v="Manutenção"/>
    <x v="6"/>
    <x v="8"/>
    <s v="Sulfluramida"/>
    <n v="2"/>
    <s v="Kg"/>
    <n v="16.2399997711181"/>
    <n v="0.1008"/>
    <n v="1.6369919769287045"/>
  </r>
  <r>
    <n v="7976"/>
    <x v="0"/>
    <s v="Floresta Ombrófila Densa"/>
    <s v="Sudeste"/>
    <s v="Campinas"/>
    <s v="ondulado"/>
    <s v="Manual"/>
    <s v="Cereja do rio grande"/>
    <n v="504"/>
    <n v="56"/>
    <s v="fruto"/>
    <x v="0"/>
    <s v="Manutenção"/>
    <x v="6"/>
    <x v="8"/>
    <s v="Trabalhador agropecuário em geral"/>
    <n v="2.35"/>
    <s v="H/H"/>
    <n v="13.0666856765747"/>
    <n v="0.11844"/>
    <n v="1.5476182515335075"/>
  </r>
  <r>
    <n v="7976"/>
    <x v="0"/>
    <s v="Floresta Ombrófila Densa"/>
    <s v="Sudeste"/>
    <s v="Campinas"/>
    <s v="ondulado"/>
    <s v="Manual"/>
    <s v="Cereja do rio grande"/>
    <n v="504"/>
    <n v="56"/>
    <s v="fruto"/>
    <x v="0"/>
    <s v="Manutenção"/>
    <x v="6"/>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7"/>
    <x v="8"/>
    <s v="Aplicador manual"/>
    <n v="2.35"/>
    <s v="H/H"/>
    <n v="9.9000000000000005E-2"/>
    <n v="0.11844"/>
    <n v="1.1725560000000001E-2"/>
  </r>
  <r>
    <n v="7976"/>
    <x v="0"/>
    <s v="Floresta Ombrófila Densa"/>
    <s v="Sudeste"/>
    <s v="Campinas"/>
    <s v="ondulado"/>
    <s v="Manual"/>
    <s v="Cereja do rio grande"/>
    <n v="504"/>
    <n v="56"/>
    <s v="fruto"/>
    <x v="0"/>
    <s v="Manutenção"/>
    <x v="7"/>
    <x v="8"/>
    <s v="Sulfluramida"/>
    <n v="2"/>
    <s v="Kg"/>
    <n v="16.2399997711181"/>
    <n v="0.1008"/>
    <n v="1.6369919769287045"/>
  </r>
  <r>
    <n v="7976"/>
    <x v="0"/>
    <s v="Floresta Ombrófila Densa"/>
    <s v="Sudeste"/>
    <s v="Campinas"/>
    <s v="ondulado"/>
    <s v="Manual"/>
    <s v="Cereja do rio grande"/>
    <n v="504"/>
    <n v="56"/>
    <s v="fruto"/>
    <x v="0"/>
    <s v="Manutenção"/>
    <x v="7"/>
    <x v="8"/>
    <s v="Trabalhador agropecuário em geral"/>
    <n v="2.35"/>
    <s v="H/H"/>
    <n v="13.0666856765747"/>
    <n v="0.11844"/>
    <n v="1.5476182515335075"/>
  </r>
  <r>
    <n v="7976"/>
    <x v="0"/>
    <s v="Floresta Ombrófila Densa"/>
    <s v="Sudeste"/>
    <s v="Campinas"/>
    <s v="ondulado"/>
    <s v="Manual"/>
    <s v="Cereja do rio grande"/>
    <n v="504"/>
    <n v="56"/>
    <s v="fruto"/>
    <x v="0"/>
    <s v="Manutenção"/>
    <x v="7"/>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8"/>
    <x v="8"/>
    <s v="Aplicador manual"/>
    <n v="2.35"/>
    <s v="H/H"/>
    <n v="9.9000000000000005E-2"/>
    <n v="0.11844"/>
    <n v="1.1725560000000001E-2"/>
  </r>
  <r>
    <n v="7976"/>
    <x v="0"/>
    <s v="Floresta Ombrófila Densa"/>
    <s v="Sudeste"/>
    <s v="Campinas"/>
    <s v="ondulado"/>
    <s v="Manual"/>
    <s v="Cereja do rio grande"/>
    <n v="504"/>
    <n v="56"/>
    <s v="fruto"/>
    <x v="0"/>
    <s v="Manutenção"/>
    <x v="8"/>
    <x v="8"/>
    <s v="Sulfluramida"/>
    <n v="2"/>
    <s v="Kg"/>
    <n v="16.2399997711181"/>
    <n v="0.1008"/>
    <n v="1.6369919769287045"/>
  </r>
  <r>
    <n v="7976"/>
    <x v="0"/>
    <s v="Floresta Ombrófila Densa"/>
    <s v="Sudeste"/>
    <s v="Campinas"/>
    <s v="ondulado"/>
    <s v="Manual"/>
    <s v="Cereja do rio grande"/>
    <n v="504"/>
    <n v="56"/>
    <s v="fruto"/>
    <x v="0"/>
    <s v="Manutenção"/>
    <x v="8"/>
    <x v="8"/>
    <s v="Trabalhador agropecuário em geral"/>
    <n v="2.35"/>
    <s v="H/H"/>
    <n v="13.0666856765747"/>
    <n v="0.11844"/>
    <n v="1.5476182515335075"/>
  </r>
  <r>
    <n v="7976"/>
    <x v="0"/>
    <s v="Floresta Ombrófila Densa"/>
    <s v="Sudeste"/>
    <s v="Campinas"/>
    <s v="ondulado"/>
    <s v="Manual"/>
    <s v="Cereja do rio grande"/>
    <n v="504"/>
    <n v="56"/>
    <s v="fruto"/>
    <x v="0"/>
    <s v="Manutenção"/>
    <x v="8"/>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9"/>
    <x v="8"/>
    <s v="Aplicador manual"/>
    <n v="2.35"/>
    <s v="H/H"/>
    <n v="9.9000000000000005E-2"/>
    <n v="0.11844"/>
    <n v="1.1725560000000001E-2"/>
  </r>
  <r>
    <n v="7976"/>
    <x v="0"/>
    <s v="Floresta Ombrófila Densa"/>
    <s v="Sudeste"/>
    <s v="Campinas"/>
    <s v="ondulado"/>
    <s v="Manual"/>
    <s v="Cereja do rio grande"/>
    <n v="504"/>
    <n v="56"/>
    <s v="fruto"/>
    <x v="0"/>
    <s v="Manutenção"/>
    <x v="9"/>
    <x v="8"/>
    <s v="Sulfluramida"/>
    <n v="2"/>
    <s v="Kg"/>
    <n v="16.2399997711181"/>
    <n v="0.1008"/>
    <n v="1.6369919769287045"/>
  </r>
  <r>
    <n v="7976"/>
    <x v="0"/>
    <s v="Floresta Ombrófila Densa"/>
    <s v="Sudeste"/>
    <s v="Campinas"/>
    <s v="ondulado"/>
    <s v="Manual"/>
    <s v="Cereja do rio grande"/>
    <n v="504"/>
    <n v="56"/>
    <s v="fruto"/>
    <x v="0"/>
    <s v="Manutenção"/>
    <x v="9"/>
    <x v="8"/>
    <s v="Trabalhador agropecuário em geral"/>
    <n v="2.35"/>
    <s v="H/H"/>
    <n v="13.0666856765747"/>
    <n v="0.11844"/>
    <n v="1.5476182515335075"/>
  </r>
  <r>
    <n v="7976"/>
    <x v="0"/>
    <s v="Floresta Ombrófila Densa"/>
    <s v="Sudeste"/>
    <s v="Campinas"/>
    <s v="ondulado"/>
    <s v="Manual"/>
    <s v="Cereja do rio grande"/>
    <n v="504"/>
    <n v="56"/>
    <s v="fruto"/>
    <x v="0"/>
    <s v="Manutenção"/>
    <x v="9"/>
    <x v="12"/>
    <s v="Técnico florestal"/>
    <n v="23.55"/>
    <s v="H/H"/>
    <n v="5.9209642410278303"/>
    <n v="1.18692"/>
    <n v="7.0277108769607519"/>
  </r>
  <r>
    <n v="7976"/>
    <x v="0"/>
    <s v="Floresta Ombrófila Densa"/>
    <s v="Sudeste"/>
    <s v="Campinas"/>
    <s v="ondulado"/>
    <s v="Manual"/>
    <s v="Cereja do rio grande"/>
    <n v="504"/>
    <n v="56"/>
    <s v="fruto"/>
    <x v="0"/>
    <s v="Manutenção"/>
    <x v="9"/>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0"/>
    <x v="8"/>
    <s v="Aplicador manual"/>
    <n v="2.35"/>
    <s v="H/H"/>
    <n v="9.9000000000000005E-2"/>
    <n v="0.11844"/>
    <n v="1.1725560000000001E-2"/>
  </r>
  <r>
    <n v="7976"/>
    <x v="0"/>
    <s v="Floresta Ombrófila Densa"/>
    <s v="Sudeste"/>
    <s v="Campinas"/>
    <s v="ondulado"/>
    <s v="Manual"/>
    <s v="Cereja do rio grande"/>
    <n v="504"/>
    <n v="56"/>
    <s v="fruto"/>
    <x v="0"/>
    <s v="Manutenção"/>
    <x v="10"/>
    <x v="8"/>
    <s v="Sulfluramida"/>
    <n v="2"/>
    <s v="Kg"/>
    <n v="16.2399997711181"/>
    <n v="0.1008"/>
    <n v="1.6369919769287045"/>
  </r>
  <r>
    <n v="7976"/>
    <x v="0"/>
    <s v="Floresta Ombrófila Densa"/>
    <s v="Sudeste"/>
    <s v="Campinas"/>
    <s v="ondulado"/>
    <s v="Manual"/>
    <s v="Cereja do rio grande"/>
    <n v="504"/>
    <n v="56"/>
    <s v="fruto"/>
    <x v="0"/>
    <s v="Manutenção"/>
    <x v="10"/>
    <x v="8"/>
    <s v="Trabalhador agropecuário em geral"/>
    <n v="2.35"/>
    <s v="H/H"/>
    <n v="13.0666856765747"/>
    <n v="0.11844"/>
    <n v="1.5476182515335075"/>
  </r>
  <r>
    <n v="7976"/>
    <x v="0"/>
    <s v="Floresta Ombrófila Densa"/>
    <s v="Sudeste"/>
    <s v="Campinas"/>
    <s v="ondulado"/>
    <s v="Manual"/>
    <s v="Cereja do rio grande"/>
    <n v="504"/>
    <n v="56"/>
    <s v="fruto"/>
    <x v="0"/>
    <s v="Manutenção"/>
    <x v="10"/>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1"/>
    <x v="8"/>
    <s v="Aplicador manual"/>
    <n v="2.35"/>
    <s v="H/H"/>
    <n v="9.9000000000000005E-2"/>
    <n v="0.11844"/>
    <n v="1.1725560000000001E-2"/>
  </r>
  <r>
    <n v="7976"/>
    <x v="0"/>
    <s v="Floresta Ombrófila Densa"/>
    <s v="Sudeste"/>
    <s v="Campinas"/>
    <s v="ondulado"/>
    <s v="Manual"/>
    <s v="Cereja do rio grande"/>
    <n v="504"/>
    <n v="56"/>
    <s v="fruto"/>
    <x v="0"/>
    <s v="Manutenção"/>
    <x v="11"/>
    <x v="8"/>
    <s v="Sulfluramida"/>
    <n v="2"/>
    <s v="Kg"/>
    <n v="16.2399997711181"/>
    <n v="0.1008"/>
    <n v="1.6369919769287045"/>
  </r>
  <r>
    <n v="7976"/>
    <x v="0"/>
    <s v="Floresta Ombrófila Densa"/>
    <s v="Sudeste"/>
    <s v="Campinas"/>
    <s v="ondulado"/>
    <s v="Manual"/>
    <s v="Cereja do rio grande"/>
    <n v="504"/>
    <n v="56"/>
    <s v="fruto"/>
    <x v="0"/>
    <s v="Manutenção"/>
    <x v="11"/>
    <x v="8"/>
    <s v="Trabalhador agropecuário em geral"/>
    <n v="2.35"/>
    <s v="H/H"/>
    <n v="13.0666856765747"/>
    <n v="0.11844"/>
    <n v="1.5476182515335075"/>
  </r>
  <r>
    <n v="7976"/>
    <x v="0"/>
    <s v="Floresta Ombrófila Densa"/>
    <s v="Sudeste"/>
    <s v="Campinas"/>
    <s v="ondulado"/>
    <s v="Manual"/>
    <s v="Cereja do rio grande"/>
    <n v="504"/>
    <n v="56"/>
    <s v="fruto"/>
    <x v="0"/>
    <s v="Manutenção"/>
    <x v="11"/>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2"/>
    <x v="8"/>
    <s v="Aplicador manual"/>
    <n v="2.35"/>
    <s v="H/H"/>
    <n v="9.9000000000000005E-2"/>
    <n v="0.11844"/>
    <n v="1.1725560000000001E-2"/>
  </r>
  <r>
    <n v="7976"/>
    <x v="0"/>
    <s v="Floresta Ombrófila Densa"/>
    <s v="Sudeste"/>
    <s v="Campinas"/>
    <s v="ondulado"/>
    <s v="Manual"/>
    <s v="Cereja do rio grande"/>
    <n v="504"/>
    <n v="56"/>
    <s v="fruto"/>
    <x v="0"/>
    <s v="Manutenção"/>
    <x v="12"/>
    <x v="8"/>
    <s v="Sulfluramida"/>
    <n v="2"/>
    <s v="Kg"/>
    <n v="16.2399997711181"/>
    <n v="0.1008"/>
    <n v="1.6369919769287045"/>
  </r>
  <r>
    <n v="7976"/>
    <x v="0"/>
    <s v="Floresta Ombrófila Densa"/>
    <s v="Sudeste"/>
    <s v="Campinas"/>
    <s v="ondulado"/>
    <s v="Manual"/>
    <s v="Cereja do rio grande"/>
    <n v="504"/>
    <n v="56"/>
    <s v="fruto"/>
    <x v="0"/>
    <s v="Manutenção"/>
    <x v="12"/>
    <x v="8"/>
    <s v="Trabalhador agropecuário em geral"/>
    <n v="2.35"/>
    <s v="H/H"/>
    <n v="13.0666856765747"/>
    <n v="0.11844"/>
    <n v="1.5476182515335075"/>
  </r>
  <r>
    <n v="7976"/>
    <x v="0"/>
    <s v="Floresta Ombrófila Densa"/>
    <s v="Sudeste"/>
    <s v="Campinas"/>
    <s v="ondulado"/>
    <s v="Manual"/>
    <s v="Cereja do rio grande"/>
    <n v="504"/>
    <n v="56"/>
    <s v="fruto"/>
    <x v="0"/>
    <s v="Manutenção"/>
    <x v="12"/>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3"/>
    <x v="8"/>
    <s v="Aplicador manual"/>
    <n v="2.35"/>
    <s v="H/H"/>
    <n v="9.9000000000000005E-2"/>
    <n v="0.11844"/>
    <n v="1.1725560000000001E-2"/>
  </r>
  <r>
    <n v="7976"/>
    <x v="0"/>
    <s v="Floresta Ombrófila Densa"/>
    <s v="Sudeste"/>
    <s v="Campinas"/>
    <s v="ondulado"/>
    <s v="Manual"/>
    <s v="Cereja do rio grande"/>
    <n v="504"/>
    <n v="56"/>
    <s v="fruto"/>
    <x v="0"/>
    <s v="Manutenção"/>
    <x v="13"/>
    <x v="8"/>
    <s v="Sulfluramida"/>
    <n v="2"/>
    <s v="Kg"/>
    <n v="16.2399997711181"/>
    <n v="0.1008"/>
    <n v="1.6369919769287045"/>
  </r>
  <r>
    <n v="7976"/>
    <x v="0"/>
    <s v="Floresta Ombrófila Densa"/>
    <s v="Sudeste"/>
    <s v="Campinas"/>
    <s v="ondulado"/>
    <s v="Manual"/>
    <s v="Cereja do rio grande"/>
    <n v="504"/>
    <n v="56"/>
    <s v="fruto"/>
    <x v="0"/>
    <s v="Manutenção"/>
    <x v="13"/>
    <x v="8"/>
    <s v="Trabalhador agropecuário em geral"/>
    <n v="2.35"/>
    <s v="H/H"/>
    <n v="13.0666856765747"/>
    <n v="0.11844"/>
    <n v="1.5476182515335075"/>
  </r>
  <r>
    <n v="7976"/>
    <x v="0"/>
    <s v="Floresta Ombrófila Densa"/>
    <s v="Sudeste"/>
    <s v="Campinas"/>
    <s v="ondulado"/>
    <s v="Manual"/>
    <s v="Cereja do rio grande"/>
    <n v="504"/>
    <n v="56"/>
    <s v="fruto"/>
    <x v="0"/>
    <s v="Manutenção"/>
    <x v="13"/>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4"/>
    <x v="8"/>
    <s v="Aplicador manual"/>
    <n v="2.35"/>
    <s v="H/H"/>
    <n v="9.9000000000000005E-2"/>
    <n v="0.11844"/>
    <n v="1.1725560000000001E-2"/>
  </r>
  <r>
    <n v="7976"/>
    <x v="0"/>
    <s v="Floresta Ombrófila Densa"/>
    <s v="Sudeste"/>
    <s v="Campinas"/>
    <s v="ondulado"/>
    <s v="Manual"/>
    <s v="Cereja do rio grande"/>
    <n v="504"/>
    <n v="56"/>
    <s v="fruto"/>
    <x v="0"/>
    <s v="Manutenção"/>
    <x v="14"/>
    <x v="8"/>
    <s v="Sulfluramida"/>
    <n v="2"/>
    <s v="Kg"/>
    <n v="16.2399997711181"/>
    <n v="0.1008"/>
    <n v="1.6369919769287045"/>
  </r>
  <r>
    <n v="7976"/>
    <x v="0"/>
    <s v="Floresta Ombrófila Densa"/>
    <s v="Sudeste"/>
    <s v="Campinas"/>
    <s v="ondulado"/>
    <s v="Manual"/>
    <s v="Cereja do rio grande"/>
    <n v="504"/>
    <n v="56"/>
    <s v="fruto"/>
    <x v="0"/>
    <s v="Manutenção"/>
    <x v="14"/>
    <x v="8"/>
    <s v="Trabalhador agropecuário em geral"/>
    <n v="2.35"/>
    <s v="H/H"/>
    <n v="13.0666856765747"/>
    <n v="0.11844"/>
    <n v="1.5476182515335075"/>
  </r>
  <r>
    <n v="7976"/>
    <x v="0"/>
    <s v="Floresta Ombrófila Densa"/>
    <s v="Sudeste"/>
    <s v="Campinas"/>
    <s v="ondulado"/>
    <s v="Manual"/>
    <s v="Cereja do rio grande"/>
    <n v="504"/>
    <n v="56"/>
    <s v="fruto"/>
    <x v="0"/>
    <s v="Manutenção"/>
    <x v="14"/>
    <x v="12"/>
    <s v="Técnico florestal"/>
    <n v="23.55"/>
    <s v="H/H"/>
    <n v="5.9209642410278303"/>
    <n v="1.18692"/>
    <n v="7.0277108769607519"/>
  </r>
  <r>
    <n v="7976"/>
    <x v="0"/>
    <s v="Floresta Ombrófila Densa"/>
    <s v="Sudeste"/>
    <s v="Campinas"/>
    <s v="ondulado"/>
    <s v="Manual"/>
    <s v="Cereja do rio grande"/>
    <n v="504"/>
    <n v="56"/>
    <s v="fruto"/>
    <x v="0"/>
    <s v="Manutenção"/>
    <x v="14"/>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5"/>
    <x v="8"/>
    <s v="Aplicador manual"/>
    <n v="2.35"/>
    <s v="H/H"/>
    <n v="9.9000000000000005E-2"/>
    <n v="0.11844"/>
    <n v="1.1725560000000001E-2"/>
  </r>
  <r>
    <n v="7976"/>
    <x v="0"/>
    <s v="Floresta Ombrófila Densa"/>
    <s v="Sudeste"/>
    <s v="Campinas"/>
    <s v="ondulado"/>
    <s v="Manual"/>
    <s v="Cereja do rio grande"/>
    <n v="504"/>
    <n v="56"/>
    <s v="fruto"/>
    <x v="0"/>
    <s v="Manutenção"/>
    <x v="15"/>
    <x v="8"/>
    <s v="Sulfluramida"/>
    <n v="2"/>
    <s v="Kg"/>
    <n v="16.2399997711181"/>
    <n v="0.1008"/>
    <n v="1.6369919769287045"/>
  </r>
  <r>
    <n v="7976"/>
    <x v="0"/>
    <s v="Floresta Ombrófila Densa"/>
    <s v="Sudeste"/>
    <s v="Campinas"/>
    <s v="ondulado"/>
    <s v="Manual"/>
    <s v="Cereja do rio grande"/>
    <n v="504"/>
    <n v="56"/>
    <s v="fruto"/>
    <x v="0"/>
    <s v="Manutenção"/>
    <x v="15"/>
    <x v="8"/>
    <s v="Trabalhador agropecuário em geral"/>
    <n v="2.35"/>
    <s v="H/H"/>
    <n v="13.0666856765747"/>
    <n v="0.11844"/>
    <n v="1.5476182515335075"/>
  </r>
  <r>
    <n v="7976"/>
    <x v="0"/>
    <s v="Floresta Ombrófila Densa"/>
    <s v="Sudeste"/>
    <s v="Campinas"/>
    <s v="ondulado"/>
    <s v="Manual"/>
    <s v="Cereja do rio grande"/>
    <n v="504"/>
    <n v="56"/>
    <s v="fruto"/>
    <x v="0"/>
    <s v="Manutenção"/>
    <x v="15"/>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6"/>
    <x v="8"/>
    <s v="Aplicador manual"/>
    <n v="2.35"/>
    <s v="H/H"/>
    <n v="9.9000000000000005E-2"/>
    <n v="0.11844"/>
    <n v="1.1725560000000001E-2"/>
  </r>
  <r>
    <n v="7976"/>
    <x v="0"/>
    <s v="Floresta Ombrófila Densa"/>
    <s v="Sudeste"/>
    <s v="Campinas"/>
    <s v="ondulado"/>
    <s v="Manual"/>
    <s v="Cereja do rio grande"/>
    <n v="504"/>
    <n v="56"/>
    <s v="fruto"/>
    <x v="0"/>
    <s v="Manutenção"/>
    <x v="16"/>
    <x v="8"/>
    <s v="Sulfluramida"/>
    <n v="2"/>
    <s v="Kg"/>
    <n v="16.2399997711181"/>
    <n v="0.1008"/>
    <n v="1.6369919769287045"/>
  </r>
  <r>
    <n v="7976"/>
    <x v="0"/>
    <s v="Floresta Ombrófila Densa"/>
    <s v="Sudeste"/>
    <s v="Campinas"/>
    <s v="ondulado"/>
    <s v="Manual"/>
    <s v="Cereja do rio grande"/>
    <n v="504"/>
    <n v="56"/>
    <s v="fruto"/>
    <x v="0"/>
    <s v="Manutenção"/>
    <x v="16"/>
    <x v="8"/>
    <s v="Trabalhador agropecuário em geral"/>
    <n v="2.35"/>
    <s v="H/H"/>
    <n v="13.0666856765747"/>
    <n v="0.11844"/>
    <n v="1.5476182515335075"/>
  </r>
  <r>
    <n v="7976"/>
    <x v="0"/>
    <s v="Floresta Ombrófila Densa"/>
    <s v="Sudeste"/>
    <s v="Campinas"/>
    <s v="ondulado"/>
    <s v="Manual"/>
    <s v="Cereja do rio grande"/>
    <n v="504"/>
    <n v="56"/>
    <s v="fruto"/>
    <x v="0"/>
    <s v="Manutenção"/>
    <x v="16"/>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7"/>
    <x v="8"/>
    <s v="Aplicador manual"/>
    <n v="2.35"/>
    <s v="H/H"/>
    <n v="9.9000000000000005E-2"/>
    <n v="0.11844"/>
    <n v="1.1725560000000001E-2"/>
  </r>
  <r>
    <n v="7976"/>
    <x v="0"/>
    <s v="Floresta Ombrófila Densa"/>
    <s v="Sudeste"/>
    <s v="Campinas"/>
    <s v="ondulado"/>
    <s v="Manual"/>
    <s v="Cereja do rio grande"/>
    <n v="504"/>
    <n v="56"/>
    <s v="fruto"/>
    <x v="0"/>
    <s v="Manutenção"/>
    <x v="17"/>
    <x v="8"/>
    <s v="Sulfluramida"/>
    <n v="2"/>
    <s v="Kg"/>
    <n v="16.2399997711181"/>
    <n v="0.1008"/>
    <n v="1.6369919769287045"/>
  </r>
  <r>
    <n v="7976"/>
    <x v="0"/>
    <s v="Floresta Ombrófila Densa"/>
    <s v="Sudeste"/>
    <s v="Campinas"/>
    <s v="ondulado"/>
    <s v="Manual"/>
    <s v="Cereja do rio grande"/>
    <n v="504"/>
    <n v="56"/>
    <s v="fruto"/>
    <x v="0"/>
    <s v="Manutenção"/>
    <x v="17"/>
    <x v="8"/>
    <s v="Trabalhador agropecuário em geral"/>
    <n v="2.35"/>
    <s v="H/H"/>
    <n v="13.0666856765747"/>
    <n v="0.11844"/>
    <n v="1.5476182515335075"/>
  </r>
  <r>
    <n v="7976"/>
    <x v="0"/>
    <s v="Floresta Ombrófila Densa"/>
    <s v="Sudeste"/>
    <s v="Campinas"/>
    <s v="ondulado"/>
    <s v="Manual"/>
    <s v="Cereja do rio grande"/>
    <n v="504"/>
    <n v="56"/>
    <s v="fruto"/>
    <x v="0"/>
    <s v="Manutenção"/>
    <x v="17"/>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8"/>
    <x v="8"/>
    <s v="Aplicador manual"/>
    <n v="2.35"/>
    <s v="H/H"/>
    <n v="9.9000000000000005E-2"/>
    <n v="0.11844"/>
    <n v="1.1725560000000001E-2"/>
  </r>
  <r>
    <n v="7976"/>
    <x v="0"/>
    <s v="Floresta Ombrófila Densa"/>
    <s v="Sudeste"/>
    <s v="Campinas"/>
    <s v="ondulado"/>
    <s v="Manual"/>
    <s v="Cereja do rio grande"/>
    <n v="504"/>
    <n v="56"/>
    <s v="fruto"/>
    <x v="0"/>
    <s v="Manutenção"/>
    <x v="18"/>
    <x v="8"/>
    <s v="Sulfluramida"/>
    <n v="2"/>
    <s v="Kg"/>
    <n v="16.2399997711181"/>
    <n v="0.1008"/>
    <n v="1.6369919769287045"/>
  </r>
  <r>
    <n v="7976"/>
    <x v="0"/>
    <s v="Floresta Ombrófila Densa"/>
    <s v="Sudeste"/>
    <s v="Campinas"/>
    <s v="ondulado"/>
    <s v="Manual"/>
    <s v="Cereja do rio grande"/>
    <n v="504"/>
    <n v="56"/>
    <s v="fruto"/>
    <x v="0"/>
    <s v="Manutenção"/>
    <x v="18"/>
    <x v="8"/>
    <s v="Trabalhador agropecuário em geral"/>
    <n v="2.35"/>
    <s v="H/H"/>
    <n v="13.0666856765747"/>
    <n v="0.11844"/>
    <n v="1.5476182515335075"/>
  </r>
  <r>
    <n v="7976"/>
    <x v="0"/>
    <s v="Floresta Ombrófila Densa"/>
    <s v="Sudeste"/>
    <s v="Campinas"/>
    <s v="ondulado"/>
    <s v="Manual"/>
    <s v="Cereja do rio grande"/>
    <n v="504"/>
    <n v="56"/>
    <s v="fruto"/>
    <x v="0"/>
    <s v="Manutenção"/>
    <x v="18"/>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9"/>
    <x v="8"/>
    <s v="Aplicador manual"/>
    <n v="2.35"/>
    <s v="H/H"/>
    <n v="9.9000000000000005E-2"/>
    <n v="0.11844"/>
    <n v="1.1725560000000001E-2"/>
  </r>
  <r>
    <n v="7976"/>
    <x v="0"/>
    <s v="Floresta Ombrófila Densa"/>
    <s v="Sudeste"/>
    <s v="Campinas"/>
    <s v="ondulado"/>
    <s v="Manual"/>
    <s v="Cereja do rio grande"/>
    <n v="504"/>
    <n v="56"/>
    <s v="fruto"/>
    <x v="0"/>
    <s v="Manutenção"/>
    <x v="19"/>
    <x v="8"/>
    <s v="Sulfluramida"/>
    <n v="2"/>
    <s v="Kg"/>
    <n v="16.2399997711181"/>
    <n v="0.1008"/>
    <n v="1.6369919769287045"/>
  </r>
  <r>
    <n v="7976"/>
    <x v="0"/>
    <s v="Floresta Ombrófila Densa"/>
    <s v="Sudeste"/>
    <s v="Campinas"/>
    <s v="ondulado"/>
    <s v="Manual"/>
    <s v="Cereja do rio grande"/>
    <n v="504"/>
    <n v="56"/>
    <s v="fruto"/>
    <x v="0"/>
    <s v="Manutenção"/>
    <x v="19"/>
    <x v="8"/>
    <s v="Trabalhador agropecuário em geral"/>
    <n v="2.35"/>
    <s v="H/H"/>
    <n v="13.0666856765747"/>
    <n v="0.11844"/>
    <n v="1.5476182515335075"/>
  </r>
  <r>
    <n v="7976"/>
    <x v="0"/>
    <s v="Floresta Ombrófila Densa"/>
    <s v="Sudeste"/>
    <s v="Campinas"/>
    <s v="ondulado"/>
    <s v="Manual"/>
    <s v="Cereja do rio grande"/>
    <n v="504"/>
    <n v="56"/>
    <s v="fruto"/>
    <x v="0"/>
    <s v="Manutenção"/>
    <x v="19"/>
    <x v="12"/>
    <s v="Técnico florestal"/>
    <n v="23.55"/>
    <s v="H/H"/>
    <n v="5.9209642410278303"/>
    <n v="1.18692"/>
    <n v="7.0277108769607519"/>
  </r>
  <r>
    <n v="7976"/>
    <x v="0"/>
    <s v="Floresta Ombrófila Densa"/>
    <s v="Sudeste"/>
    <s v="Campinas"/>
    <s v="ondulado"/>
    <s v="Manual"/>
    <s v="Cereja do rio grande"/>
    <n v="504"/>
    <n v="56"/>
    <s v="fruto"/>
    <x v="0"/>
    <s v="Manutenção"/>
    <x v="19"/>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0"/>
    <x v="8"/>
    <s v="Aplicador manual"/>
    <n v="2.35"/>
    <s v="H/H"/>
    <n v="9.9000000000000005E-2"/>
    <n v="0.11844"/>
    <n v="1.1725560000000001E-2"/>
  </r>
  <r>
    <n v="7976"/>
    <x v="0"/>
    <s v="Floresta Ombrófila Densa"/>
    <s v="Sudeste"/>
    <s v="Campinas"/>
    <s v="ondulado"/>
    <s v="Manual"/>
    <s v="Cereja do rio grande"/>
    <n v="504"/>
    <n v="56"/>
    <s v="fruto"/>
    <x v="0"/>
    <s v="Manutenção"/>
    <x v="20"/>
    <x v="8"/>
    <s v="Sulfluramida"/>
    <n v="2"/>
    <s v="Kg"/>
    <n v="16.2399997711181"/>
    <n v="0.1008"/>
    <n v="1.6369919769287045"/>
  </r>
  <r>
    <n v="7976"/>
    <x v="0"/>
    <s v="Floresta Ombrófila Densa"/>
    <s v="Sudeste"/>
    <s v="Campinas"/>
    <s v="ondulado"/>
    <s v="Manual"/>
    <s v="Cereja do rio grande"/>
    <n v="504"/>
    <n v="56"/>
    <s v="fruto"/>
    <x v="0"/>
    <s v="Manutenção"/>
    <x v="20"/>
    <x v="8"/>
    <s v="Trabalhador agropecuário em geral"/>
    <n v="2.35"/>
    <s v="H/H"/>
    <n v="13.0666856765747"/>
    <n v="0.11844"/>
    <n v="1.5476182515335075"/>
  </r>
  <r>
    <n v="7976"/>
    <x v="0"/>
    <s v="Floresta Ombrófila Densa"/>
    <s v="Sudeste"/>
    <s v="Campinas"/>
    <s v="ondulado"/>
    <s v="Manual"/>
    <s v="Cereja do rio grande"/>
    <n v="504"/>
    <n v="56"/>
    <s v="fruto"/>
    <x v="0"/>
    <s v="Manutenção"/>
    <x v="20"/>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1"/>
    <x v="8"/>
    <s v="Aplicador manual"/>
    <n v="2.35"/>
    <s v="H/H"/>
    <n v="9.9000000000000005E-2"/>
    <n v="0.11844"/>
    <n v="1.1725560000000001E-2"/>
  </r>
  <r>
    <n v="7976"/>
    <x v="0"/>
    <s v="Floresta Ombrófila Densa"/>
    <s v="Sudeste"/>
    <s v="Campinas"/>
    <s v="ondulado"/>
    <s v="Manual"/>
    <s v="Cereja do rio grande"/>
    <n v="504"/>
    <n v="56"/>
    <s v="fruto"/>
    <x v="0"/>
    <s v="Manutenção"/>
    <x v="21"/>
    <x v="8"/>
    <s v="Sulfluramida"/>
    <n v="2"/>
    <s v="Kg"/>
    <n v="16.2399997711181"/>
    <n v="0.1008"/>
    <n v="1.6369919769287045"/>
  </r>
  <r>
    <n v="7976"/>
    <x v="0"/>
    <s v="Floresta Ombrófila Densa"/>
    <s v="Sudeste"/>
    <s v="Campinas"/>
    <s v="ondulado"/>
    <s v="Manual"/>
    <s v="Cereja do rio grande"/>
    <n v="504"/>
    <n v="56"/>
    <s v="fruto"/>
    <x v="0"/>
    <s v="Manutenção"/>
    <x v="21"/>
    <x v="8"/>
    <s v="Trabalhador agropecuário em geral"/>
    <n v="2.35"/>
    <s v="H/H"/>
    <n v="13.0666856765747"/>
    <n v="0.11844"/>
    <n v="1.5476182515335075"/>
  </r>
  <r>
    <n v="7976"/>
    <x v="0"/>
    <s v="Floresta Ombrófila Densa"/>
    <s v="Sudeste"/>
    <s v="Campinas"/>
    <s v="ondulado"/>
    <s v="Manual"/>
    <s v="Cereja do rio grande"/>
    <n v="504"/>
    <n v="56"/>
    <s v="fruto"/>
    <x v="0"/>
    <s v="Manutenção"/>
    <x v="21"/>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2"/>
    <x v="8"/>
    <s v="Aplicador manual"/>
    <n v="2.35"/>
    <s v="H/H"/>
    <n v="9.9000000000000005E-2"/>
    <n v="0.11844"/>
    <n v="1.1725560000000001E-2"/>
  </r>
  <r>
    <n v="7976"/>
    <x v="0"/>
    <s v="Floresta Ombrófila Densa"/>
    <s v="Sudeste"/>
    <s v="Campinas"/>
    <s v="ondulado"/>
    <s v="Manual"/>
    <s v="Cereja do rio grande"/>
    <n v="504"/>
    <n v="56"/>
    <s v="fruto"/>
    <x v="0"/>
    <s v="Manutenção"/>
    <x v="22"/>
    <x v="8"/>
    <s v="Sulfluramida"/>
    <n v="2"/>
    <s v="Kg"/>
    <n v="16.2399997711181"/>
    <n v="0.1008"/>
    <n v="1.6369919769287045"/>
  </r>
  <r>
    <n v="7976"/>
    <x v="0"/>
    <s v="Floresta Ombrófila Densa"/>
    <s v="Sudeste"/>
    <s v="Campinas"/>
    <s v="ondulado"/>
    <s v="Manual"/>
    <s v="Cereja do rio grande"/>
    <n v="504"/>
    <n v="56"/>
    <s v="fruto"/>
    <x v="0"/>
    <s v="Manutenção"/>
    <x v="22"/>
    <x v="8"/>
    <s v="Trabalhador agropecuário em geral"/>
    <n v="2.35"/>
    <s v="H/H"/>
    <n v="13.0666856765747"/>
    <n v="0.11844"/>
    <n v="1.5476182515335075"/>
  </r>
  <r>
    <n v="7976"/>
    <x v="0"/>
    <s v="Floresta Ombrófila Densa"/>
    <s v="Sudeste"/>
    <s v="Campinas"/>
    <s v="ondulado"/>
    <s v="Manual"/>
    <s v="Cereja do rio grande"/>
    <n v="504"/>
    <n v="56"/>
    <s v="fruto"/>
    <x v="0"/>
    <s v="Manutenção"/>
    <x v="22"/>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3"/>
    <x v="8"/>
    <s v="Aplicador manual"/>
    <n v="2.35"/>
    <s v="H/H"/>
    <n v="9.9000000000000005E-2"/>
    <n v="0.11844"/>
    <n v="1.1725560000000001E-2"/>
  </r>
  <r>
    <n v="7976"/>
    <x v="0"/>
    <s v="Floresta Ombrófila Densa"/>
    <s v="Sudeste"/>
    <s v="Campinas"/>
    <s v="ondulado"/>
    <s v="Manual"/>
    <s v="Cereja do rio grande"/>
    <n v="504"/>
    <n v="56"/>
    <s v="fruto"/>
    <x v="0"/>
    <s v="Manutenção"/>
    <x v="23"/>
    <x v="8"/>
    <s v="Sulfluramida"/>
    <n v="2"/>
    <s v="Kg"/>
    <n v="16.2399997711181"/>
    <n v="0.1008"/>
    <n v="1.6369919769287045"/>
  </r>
  <r>
    <n v="7976"/>
    <x v="0"/>
    <s v="Floresta Ombrófila Densa"/>
    <s v="Sudeste"/>
    <s v="Campinas"/>
    <s v="ondulado"/>
    <s v="Manual"/>
    <s v="Cereja do rio grande"/>
    <n v="504"/>
    <n v="56"/>
    <s v="fruto"/>
    <x v="0"/>
    <s v="Manutenção"/>
    <x v="23"/>
    <x v="8"/>
    <s v="Trabalhador agropecuário em geral"/>
    <n v="2.35"/>
    <s v="H/H"/>
    <n v="13.0666856765747"/>
    <n v="0.11844"/>
    <n v="1.5476182515335075"/>
  </r>
  <r>
    <n v="7976"/>
    <x v="0"/>
    <s v="Floresta Ombrófila Densa"/>
    <s v="Sudeste"/>
    <s v="Campinas"/>
    <s v="ondulado"/>
    <s v="Manual"/>
    <s v="Cereja do rio grande"/>
    <n v="504"/>
    <n v="56"/>
    <s v="fruto"/>
    <x v="0"/>
    <s v="Manutenção"/>
    <x v="23"/>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4"/>
    <x v="8"/>
    <s v="Aplicador manual"/>
    <n v="2.35"/>
    <s v="H/H"/>
    <n v="9.9000000000000005E-2"/>
    <n v="0.11844"/>
    <n v="1.1725560000000001E-2"/>
  </r>
  <r>
    <n v="7976"/>
    <x v="0"/>
    <s v="Floresta Ombrófila Densa"/>
    <s v="Sudeste"/>
    <s v="Campinas"/>
    <s v="ondulado"/>
    <s v="Manual"/>
    <s v="Cereja do rio grande"/>
    <n v="504"/>
    <n v="56"/>
    <s v="fruto"/>
    <x v="0"/>
    <s v="Manutenção"/>
    <x v="24"/>
    <x v="8"/>
    <s v="Sulfluramida"/>
    <n v="2"/>
    <s v="Kg"/>
    <n v="16.2399997711181"/>
    <n v="0.1008"/>
    <n v="1.6369919769287045"/>
  </r>
  <r>
    <n v="7976"/>
    <x v="0"/>
    <s v="Floresta Ombrófila Densa"/>
    <s v="Sudeste"/>
    <s v="Campinas"/>
    <s v="ondulado"/>
    <s v="Manual"/>
    <s v="Cereja do rio grande"/>
    <n v="504"/>
    <n v="56"/>
    <s v="fruto"/>
    <x v="0"/>
    <s v="Manutenção"/>
    <x v="24"/>
    <x v="8"/>
    <s v="Trabalhador agropecuário em geral"/>
    <n v="2.35"/>
    <s v="H/H"/>
    <n v="13.0666856765747"/>
    <n v="0.11844"/>
    <n v="1.5476182515335075"/>
  </r>
  <r>
    <n v="7976"/>
    <x v="0"/>
    <s v="Floresta Ombrófila Densa"/>
    <s v="Sudeste"/>
    <s v="Campinas"/>
    <s v="ondulado"/>
    <s v="Manual"/>
    <s v="Cereja do rio grande"/>
    <n v="504"/>
    <n v="56"/>
    <s v="fruto"/>
    <x v="0"/>
    <s v="Manutenção"/>
    <x v="24"/>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5"/>
    <x v="8"/>
    <s v="Aplicador manual"/>
    <n v="2.35"/>
    <s v="H/H"/>
    <n v="9.9000000000000005E-2"/>
    <n v="0.11844"/>
    <n v="1.1725560000000001E-2"/>
  </r>
  <r>
    <n v="7976"/>
    <x v="0"/>
    <s v="Floresta Ombrófila Densa"/>
    <s v="Sudeste"/>
    <s v="Campinas"/>
    <s v="ondulado"/>
    <s v="Manual"/>
    <s v="Cereja do rio grande"/>
    <n v="504"/>
    <n v="56"/>
    <s v="fruto"/>
    <x v="0"/>
    <s v="Manutenção"/>
    <x v="25"/>
    <x v="8"/>
    <s v="Sulfluramida"/>
    <n v="2"/>
    <s v="Kg"/>
    <n v="16.2399997711181"/>
    <n v="0.1008"/>
    <n v="1.6369919769287045"/>
  </r>
  <r>
    <n v="7976"/>
    <x v="0"/>
    <s v="Floresta Ombrófila Densa"/>
    <s v="Sudeste"/>
    <s v="Campinas"/>
    <s v="ondulado"/>
    <s v="Manual"/>
    <s v="Cereja do rio grande"/>
    <n v="504"/>
    <n v="56"/>
    <s v="fruto"/>
    <x v="0"/>
    <s v="Manutenção"/>
    <x v="25"/>
    <x v="8"/>
    <s v="Trabalhador agropecuário em geral"/>
    <n v="2.35"/>
    <s v="H/H"/>
    <n v="13.0666856765747"/>
    <n v="0.11844"/>
    <n v="1.5476182515335075"/>
  </r>
  <r>
    <n v="7976"/>
    <x v="0"/>
    <s v="Floresta Ombrófila Densa"/>
    <s v="Sudeste"/>
    <s v="Campinas"/>
    <s v="ondulado"/>
    <s v="Manual"/>
    <s v="Cereja do rio grande"/>
    <n v="504"/>
    <n v="56"/>
    <s v="fruto"/>
    <x v="0"/>
    <s v="Manutenção"/>
    <x v="25"/>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6"/>
    <x v="8"/>
    <s v="Aplicador manual"/>
    <n v="2.35"/>
    <s v="H/H"/>
    <n v="9.9000000000000005E-2"/>
    <n v="0.11844"/>
    <n v="1.1725560000000001E-2"/>
  </r>
  <r>
    <n v="7976"/>
    <x v="0"/>
    <s v="Floresta Ombrófila Densa"/>
    <s v="Sudeste"/>
    <s v="Campinas"/>
    <s v="ondulado"/>
    <s v="Manual"/>
    <s v="Cereja do rio grande"/>
    <n v="504"/>
    <n v="56"/>
    <s v="fruto"/>
    <x v="0"/>
    <s v="Manutenção"/>
    <x v="26"/>
    <x v="8"/>
    <s v="Sulfluramida"/>
    <n v="2"/>
    <s v="Kg"/>
    <n v="16.2399997711181"/>
    <n v="0.1008"/>
    <n v="1.6369919769287045"/>
  </r>
  <r>
    <n v="7976"/>
    <x v="0"/>
    <s v="Floresta Ombrófila Densa"/>
    <s v="Sudeste"/>
    <s v="Campinas"/>
    <s v="ondulado"/>
    <s v="Manual"/>
    <s v="Cereja do rio grande"/>
    <n v="504"/>
    <n v="56"/>
    <s v="fruto"/>
    <x v="0"/>
    <s v="Manutenção"/>
    <x v="26"/>
    <x v="8"/>
    <s v="Trabalhador agropecuário em geral"/>
    <n v="2.35"/>
    <s v="H/H"/>
    <n v="13.0666856765747"/>
    <n v="0.11844"/>
    <n v="1.5476182515335075"/>
  </r>
  <r>
    <n v="7976"/>
    <x v="0"/>
    <s v="Floresta Ombrófila Densa"/>
    <s v="Sudeste"/>
    <s v="Campinas"/>
    <s v="ondulado"/>
    <s v="Manual"/>
    <s v="Cereja do rio grande"/>
    <n v="504"/>
    <n v="56"/>
    <s v="fruto"/>
    <x v="0"/>
    <s v="Manutenção"/>
    <x v="26"/>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7"/>
    <x v="8"/>
    <s v="Aplicador manual"/>
    <n v="2.35"/>
    <s v="H/H"/>
    <n v="9.9000000000000005E-2"/>
    <n v="0.11844"/>
    <n v="1.1725560000000001E-2"/>
  </r>
  <r>
    <n v="7976"/>
    <x v="0"/>
    <s v="Floresta Ombrófila Densa"/>
    <s v="Sudeste"/>
    <s v="Campinas"/>
    <s v="ondulado"/>
    <s v="Manual"/>
    <s v="Cereja do rio grande"/>
    <n v="504"/>
    <n v="56"/>
    <s v="fruto"/>
    <x v="0"/>
    <s v="Manutenção"/>
    <x v="27"/>
    <x v="8"/>
    <s v="Sulfluramida"/>
    <n v="2"/>
    <s v="Kg"/>
    <n v="16.2399997711181"/>
    <n v="0.1008"/>
    <n v="1.6369919769287045"/>
  </r>
  <r>
    <n v="7976"/>
    <x v="0"/>
    <s v="Floresta Ombrófila Densa"/>
    <s v="Sudeste"/>
    <s v="Campinas"/>
    <s v="ondulado"/>
    <s v="Manual"/>
    <s v="Cereja do rio grande"/>
    <n v="504"/>
    <n v="56"/>
    <s v="fruto"/>
    <x v="0"/>
    <s v="Manutenção"/>
    <x v="27"/>
    <x v="8"/>
    <s v="Trabalhador agropecuário em geral"/>
    <n v="2.35"/>
    <s v="H/H"/>
    <n v="13.0666856765747"/>
    <n v="0.11844"/>
    <n v="1.5476182515335075"/>
  </r>
  <r>
    <n v="7976"/>
    <x v="0"/>
    <s v="Floresta Ombrófila Densa"/>
    <s v="Sudeste"/>
    <s v="Campinas"/>
    <s v="ondulado"/>
    <s v="Manual"/>
    <s v="Cereja do rio grande"/>
    <n v="504"/>
    <n v="56"/>
    <s v="fruto"/>
    <x v="0"/>
    <s v="Manutenção"/>
    <x v="27"/>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8"/>
    <x v="8"/>
    <s v="Aplicador manual"/>
    <n v="2.35"/>
    <s v="H/H"/>
    <n v="9.9000000000000005E-2"/>
    <n v="0.11844"/>
    <n v="1.1725560000000001E-2"/>
  </r>
  <r>
    <n v="7976"/>
    <x v="0"/>
    <s v="Floresta Ombrófila Densa"/>
    <s v="Sudeste"/>
    <s v="Campinas"/>
    <s v="ondulado"/>
    <s v="Manual"/>
    <s v="Cereja do rio grande"/>
    <n v="504"/>
    <n v="56"/>
    <s v="fruto"/>
    <x v="0"/>
    <s v="Manutenção"/>
    <x v="28"/>
    <x v="8"/>
    <s v="Sulfluramida"/>
    <n v="2"/>
    <s v="Kg"/>
    <n v="16.2399997711181"/>
    <n v="0.1008"/>
    <n v="1.6369919769287045"/>
  </r>
  <r>
    <n v="7976"/>
    <x v="0"/>
    <s v="Floresta Ombrófila Densa"/>
    <s v="Sudeste"/>
    <s v="Campinas"/>
    <s v="ondulado"/>
    <s v="Manual"/>
    <s v="Cereja do rio grande"/>
    <n v="504"/>
    <n v="56"/>
    <s v="fruto"/>
    <x v="0"/>
    <s v="Manutenção"/>
    <x v="28"/>
    <x v="8"/>
    <s v="Trabalhador agropecuário em geral"/>
    <n v="2.35"/>
    <s v="H/H"/>
    <n v="13.0666856765747"/>
    <n v="0.11844"/>
    <n v="1.5476182515335075"/>
  </r>
  <r>
    <n v="7976"/>
    <x v="0"/>
    <s v="Floresta Ombrófila Densa"/>
    <s v="Sudeste"/>
    <s v="Campinas"/>
    <s v="ondulado"/>
    <s v="Manual"/>
    <s v="Cereja do rio grande"/>
    <n v="504"/>
    <n v="56"/>
    <s v="fruto"/>
    <x v="0"/>
    <s v="Manutenção"/>
    <x v="28"/>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9"/>
    <x v="8"/>
    <s v="Aplicador manual"/>
    <n v="2.35"/>
    <s v="H/H"/>
    <n v="9.9000000000000005E-2"/>
    <n v="0.11844"/>
    <n v="1.1725560000000001E-2"/>
  </r>
  <r>
    <n v="7976"/>
    <x v="0"/>
    <s v="Floresta Ombrófila Densa"/>
    <s v="Sudeste"/>
    <s v="Campinas"/>
    <s v="ondulado"/>
    <s v="Manual"/>
    <s v="Cereja do rio grande"/>
    <n v="504"/>
    <n v="56"/>
    <s v="fruto"/>
    <x v="0"/>
    <s v="Manutenção"/>
    <x v="29"/>
    <x v="8"/>
    <s v="Sulfluramida"/>
    <n v="2"/>
    <s v="Kg"/>
    <n v="16.2399997711181"/>
    <n v="0.1008"/>
    <n v="1.6369919769287045"/>
  </r>
  <r>
    <n v="7976"/>
    <x v="0"/>
    <s v="Floresta Ombrófila Densa"/>
    <s v="Sudeste"/>
    <s v="Campinas"/>
    <s v="ondulado"/>
    <s v="Manual"/>
    <s v="Cereja do rio grande"/>
    <n v="504"/>
    <n v="56"/>
    <s v="fruto"/>
    <x v="0"/>
    <s v="Manutenção"/>
    <x v="29"/>
    <x v="8"/>
    <s v="Trabalhador agropecuário em geral"/>
    <n v="2.35"/>
    <s v="H/H"/>
    <n v="13.0666856765747"/>
    <n v="0.11844"/>
    <n v="1.5476182515335075"/>
  </r>
  <r>
    <n v="7976"/>
    <x v="0"/>
    <s v="Floresta Ombrófila Densa"/>
    <s v="Sudeste"/>
    <s v="Campinas"/>
    <s v="ondulado"/>
    <s v="Manual"/>
    <s v="Cereja do rio grande"/>
    <n v="504"/>
    <n v="56"/>
    <s v="fruto"/>
    <x v="0"/>
    <s v="Manutenção"/>
    <x v="29"/>
    <x v="9"/>
    <s v="Trabalhador agropecuário em geral"/>
    <n v="1.18"/>
    <s v="H/H"/>
    <n v="13.0666856765747"/>
    <n v="5.947199999999999E-2"/>
    <n v="0.77710193055725041"/>
  </r>
  <r>
    <n v="7976"/>
    <x v="0"/>
    <s v="Floresta Ombrófila Densa"/>
    <s v="Sudeste"/>
    <s v="Campinas"/>
    <s v="ondulado"/>
    <s v="Manual"/>
    <s v="Cereja do rio grande"/>
    <n v="504"/>
    <n v="56"/>
    <s v="fruto"/>
    <x v="0"/>
    <s v="Pós-Plantio"/>
    <x v="0"/>
    <x v="7"/>
    <s v="Enxada"/>
    <n v="38.51"/>
    <s v="H/H"/>
    <n v="1.6E-2"/>
    <n v="1.9409039999999997"/>
    <n v="3.1054463999999997E-2"/>
  </r>
  <r>
    <n v="7976"/>
    <x v="0"/>
    <s v="Floresta Ombrófila Densa"/>
    <s v="Sudeste"/>
    <s v="Campinas"/>
    <s v="ondulado"/>
    <s v="Manual"/>
    <s v="Cereja do rio grande"/>
    <n v="504"/>
    <n v="56"/>
    <s v="fruto"/>
    <x v="0"/>
    <s v="Pós-Plantio"/>
    <x v="0"/>
    <x v="7"/>
    <s v="Trabalhador agropecuário em geral"/>
    <n v="38.51"/>
    <s v="H/H"/>
    <n v="13.0666856765747"/>
    <n v="1.9409039999999997"/>
    <n v="25.361182496406538"/>
  </r>
  <r>
    <n v="7976"/>
    <x v="0"/>
    <s v="Floresta Ombrófila Densa"/>
    <s v="Sudeste"/>
    <s v="Campinas"/>
    <s v="ondulado"/>
    <s v="Manual"/>
    <s v="Cereja do rio grande"/>
    <n v="504"/>
    <n v="56"/>
    <s v="fruto"/>
    <x v="0"/>
    <s v="Pós-Plantio"/>
    <x v="0"/>
    <x v="8"/>
    <s v="Aplicador manual"/>
    <n v="2.35"/>
    <s v="H/H"/>
    <n v="9.9000000000000005E-2"/>
    <n v="0.11844"/>
    <n v="1.1725560000000001E-2"/>
  </r>
  <r>
    <n v="7976"/>
    <x v="0"/>
    <s v="Floresta Ombrófila Densa"/>
    <s v="Sudeste"/>
    <s v="Campinas"/>
    <s v="ondulado"/>
    <s v="Manual"/>
    <s v="Cereja do rio grande"/>
    <n v="504"/>
    <n v="56"/>
    <s v="fruto"/>
    <x v="0"/>
    <s v="Pós-Plantio"/>
    <x v="0"/>
    <x v="8"/>
    <s v="Sulfluramida"/>
    <n v="2"/>
    <s v="Kg"/>
    <n v="16.2399997711181"/>
    <n v="0.1008"/>
    <n v="1.6369919769287045"/>
  </r>
  <r>
    <n v="7976"/>
    <x v="0"/>
    <s v="Floresta Ombrófila Densa"/>
    <s v="Sudeste"/>
    <s v="Campinas"/>
    <s v="ondulado"/>
    <s v="Manual"/>
    <s v="Cereja do rio grande"/>
    <n v="504"/>
    <n v="56"/>
    <s v="fruto"/>
    <x v="0"/>
    <s v="Pós-Plantio"/>
    <x v="0"/>
    <x v="8"/>
    <s v="Trabalhador agropecuário em geral"/>
    <n v="2.35"/>
    <s v="H/H"/>
    <n v="13.0666856765747"/>
    <n v="0.11844"/>
    <n v="1.5476182515335075"/>
  </r>
  <r>
    <n v="7976"/>
    <x v="0"/>
    <s v="Floresta Ombrófila Densa"/>
    <s v="Sudeste"/>
    <s v="Campinas"/>
    <s v="ondulado"/>
    <s v="Manual"/>
    <s v="Cereja do rio grande"/>
    <n v="504"/>
    <n v="56"/>
    <s v="fruto"/>
    <x v="0"/>
    <s v="Pós-Plantio"/>
    <x v="0"/>
    <x v="9"/>
    <s v="Trabalhador agropecuário em geral"/>
    <n v="1.18"/>
    <s v="H/H"/>
    <n v="13.0666856765747"/>
    <n v="5.947199999999999E-2"/>
    <n v="0.77710193055725041"/>
  </r>
  <r>
    <n v="7976"/>
    <x v="0"/>
    <s v="Floresta Ombrófila Densa"/>
    <s v="Sudeste"/>
    <s v="Campinas"/>
    <s v="ondulado"/>
    <s v="Manual"/>
    <s v="Cereja do rio grande"/>
    <n v="504"/>
    <n v="56"/>
    <s v="fruto"/>
    <x v="0"/>
    <s v="Pré-Plantio"/>
    <x v="0"/>
    <x v="0"/>
    <s v="Trator 75 - 125 CV + Carreta"/>
    <n v="2.06"/>
    <s v="H/M"/>
    <n v="149.07000732421801"/>
    <n v="0.103824"/>
    <n v="15.47704444042961"/>
  </r>
  <r>
    <n v="7976"/>
    <x v="0"/>
    <s v="Floresta Ombrófila Densa"/>
    <s v="Sudeste"/>
    <s v="Campinas"/>
    <s v="ondulado"/>
    <s v="Manual"/>
    <s v="Cereja do rio grande"/>
    <n v="504"/>
    <n v="56"/>
    <s v="fruto"/>
    <x v="0"/>
    <s v="Pré-Plantio"/>
    <x v="0"/>
    <x v="13"/>
    <s v="Enxadão (alinhamento)"/>
    <n v="28.27"/>
    <s v="H/H"/>
    <n v="1.0999999999999999E-2"/>
    <n v="1.4248080000000001"/>
    <n v="1.5672887999999999E-2"/>
  </r>
  <r>
    <n v="7976"/>
    <x v="0"/>
    <s v="Floresta Ombrófila Densa"/>
    <s v="Sudeste"/>
    <s v="Campinas"/>
    <s v="ondulado"/>
    <s v="Manual"/>
    <s v="Cereja do rio grande"/>
    <n v="504"/>
    <n v="56"/>
    <s v="fruto"/>
    <x v="0"/>
    <s v="Pré-Plantio"/>
    <x v="0"/>
    <x v="13"/>
    <s v="Trabalhador agropecuário em geral"/>
    <n v="28.27"/>
    <s v="H/H"/>
    <n v="13.0666856765747"/>
    <n v="1.4248080000000001"/>
    <n v="18.617518285469046"/>
  </r>
  <r>
    <n v="7976"/>
    <x v="0"/>
    <s v="Floresta Ombrófila Densa"/>
    <s v="Sudeste"/>
    <s v="Campinas"/>
    <s v="ondulado"/>
    <s v="Manual"/>
    <s v="Cereja do rio grande"/>
    <n v="504"/>
    <n v="56"/>
    <s v="fruto"/>
    <x v="0"/>
    <s v="Pré-Plantio"/>
    <x v="0"/>
    <x v="14"/>
    <s v="Calcário dolomítico"/>
    <n v="0.5"/>
    <s v="t"/>
    <n v="206.169998168945"/>
    <n v="2.52E-2"/>
    <n v="5.1954839538574138"/>
  </r>
  <r>
    <n v="7976"/>
    <x v="0"/>
    <s v="Floresta Ombrófila Densa"/>
    <s v="Sudeste"/>
    <s v="Campinas"/>
    <s v="ondulado"/>
    <s v="Manual"/>
    <s v="Cereja do rio grande"/>
    <n v="504"/>
    <n v="56"/>
    <s v="fruto"/>
    <x v="0"/>
    <s v="Pré-Plantio"/>
    <x v="0"/>
    <x v="14"/>
    <s v="Trabalhador agropecuário em geral"/>
    <n v="11.78"/>
    <s v="H/H"/>
    <n v="13.0666856765747"/>
    <n v="0.59371200000000002"/>
    <n v="7.7578480864105188"/>
  </r>
  <r>
    <n v="7976"/>
    <x v="0"/>
    <s v="Floresta Ombrófila Densa"/>
    <s v="Sudeste"/>
    <s v="Campinas"/>
    <s v="ondulado"/>
    <s v="Manual"/>
    <s v="Cereja do rio grande"/>
    <n v="504"/>
    <n v="56"/>
    <s v="fruto"/>
    <x v="0"/>
    <s v="Pré-Plantio"/>
    <x v="0"/>
    <x v="14"/>
    <s v="Trator 75 - 125 CV + Carreta"/>
    <n v="1.94"/>
    <s v="H/M"/>
    <n v="149.07000732421801"/>
    <n v="9.7776000000000002E-2"/>
    <n v="14.575469036132741"/>
  </r>
  <r>
    <n v="7976"/>
    <x v="0"/>
    <s v="Floresta Ombrófila Densa"/>
    <s v="Sudeste"/>
    <s v="Campinas"/>
    <s v="ondulado"/>
    <s v="Manual"/>
    <s v="Cereja do rio grande"/>
    <n v="504"/>
    <n v="56"/>
    <s v="fruto"/>
    <x v="0"/>
    <s v="Pré-Plantio"/>
    <x v="0"/>
    <x v="8"/>
    <s v="Aplicador manual"/>
    <n v="4.7"/>
    <s v="H/H"/>
    <n v="9.9000000000000005E-2"/>
    <n v="0.23688000000000001"/>
    <n v="2.3451120000000002E-2"/>
  </r>
  <r>
    <n v="7976"/>
    <x v="0"/>
    <s v="Floresta Ombrófila Densa"/>
    <s v="Sudeste"/>
    <s v="Campinas"/>
    <s v="ondulado"/>
    <s v="Manual"/>
    <s v="Cereja do rio grande"/>
    <n v="504"/>
    <n v="56"/>
    <s v="fruto"/>
    <x v="0"/>
    <s v="Pré-Plantio"/>
    <x v="0"/>
    <x v="8"/>
    <s v="Sulfluramida"/>
    <n v="3.5"/>
    <s v="Kg"/>
    <n v="16.2399997711181"/>
    <n v="0.1764"/>
    <n v="2.8647359596252331"/>
  </r>
  <r>
    <n v="7976"/>
    <x v="0"/>
    <s v="Floresta Ombrófila Densa"/>
    <s v="Sudeste"/>
    <s v="Campinas"/>
    <s v="ondulado"/>
    <s v="Manual"/>
    <s v="Cereja do rio grande"/>
    <n v="504"/>
    <n v="56"/>
    <s v="fruto"/>
    <x v="0"/>
    <s v="Pré-Plantio"/>
    <x v="0"/>
    <x v="8"/>
    <s v="Trabalhador agropecuário em geral"/>
    <n v="4.7"/>
    <s v="H/H"/>
    <n v="13.0666856765747"/>
    <n v="0.23688000000000001"/>
    <n v="3.095236503067015"/>
  </r>
  <r>
    <n v="7976"/>
    <x v="0"/>
    <s v="Floresta Ombrófila Densa"/>
    <s v="Sudeste"/>
    <s v="Campinas"/>
    <s v="ondulado"/>
    <s v="Manual"/>
    <s v="Cereja do rio grande"/>
    <n v="504"/>
    <n v="56"/>
    <s v="fruto"/>
    <x v="0"/>
    <s v="Pré-Plantio"/>
    <x v="0"/>
    <x v="15"/>
    <s v="Motocoveadora 2,5 CV"/>
    <n v="28.27"/>
    <s v="H/H"/>
    <n v="6.0519999999999996"/>
    <n v="1.4248080000000001"/>
    <n v="8.6229380159999991"/>
  </r>
  <r>
    <n v="7976"/>
    <x v="0"/>
    <s v="Floresta Ombrófila Densa"/>
    <s v="Sudeste"/>
    <s v="Campinas"/>
    <s v="ondulado"/>
    <s v="Manual"/>
    <s v="Cereja do rio grande"/>
    <n v="504"/>
    <n v="56"/>
    <s v="fruto"/>
    <x v="0"/>
    <s v="Pré-Plantio"/>
    <x v="0"/>
    <x v="15"/>
    <s v="Trabalhador agropecuário em geral"/>
    <n v="28.27"/>
    <s v="H/H"/>
    <n v="13.0666856765747"/>
    <n v="1.4248080000000001"/>
    <n v="18.617518285469046"/>
  </r>
  <r>
    <n v="7976"/>
    <x v="0"/>
    <s v="Floresta Ombrófila Densa"/>
    <s v="Sudeste"/>
    <s v="Campinas"/>
    <s v="ondulado"/>
    <s v="Manual"/>
    <s v="Cereja do rio grande"/>
    <n v="504"/>
    <n v="56"/>
    <s v="fruto"/>
    <x v="0"/>
    <s v="Pré-Plantio"/>
    <x v="0"/>
    <x v="16"/>
    <s v="Motorroçadeira 2 CV"/>
    <n v="23.55"/>
    <s v="H/H"/>
    <n v="6.4109999999999996"/>
    <n v="1.18692"/>
    <n v="7.6093441199999994"/>
  </r>
  <r>
    <n v="7976"/>
    <x v="0"/>
    <s v="Floresta Ombrófila Densa"/>
    <s v="Sudeste"/>
    <s v="Campinas"/>
    <s v="ondulado"/>
    <s v="Manual"/>
    <s v="Cereja do rio grande"/>
    <n v="504"/>
    <n v="56"/>
    <s v="fruto"/>
    <x v="0"/>
    <s v="Pré-Plantio"/>
    <x v="0"/>
    <x v="16"/>
    <s v="Trabalhador agropecuário em geral"/>
    <n v="23.55"/>
    <s v="H/H"/>
    <n v="13.0666856765747"/>
    <n v="1.18692"/>
    <n v="15.509110563240043"/>
  </r>
  <r>
    <n v="7976"/>
    <x v="0"/>
    <s v="Floresta Ombrófila Densa"/>
    <s v="Sudeste"/>
    <s v="Campinas"/>
    <s v="ondulado"/>
    <s v="Manual"/>
    <s v="Grumixama"/>
    <n v="504"/>
    <n v="56"/>
    <s v="fruto"/>
    <x v="0"/>
    <s v="Implantação"/>
    <x v="0"/>
    <x v="0"/>
    <d v="2006-06-30T00:00:00"/>
    <n v="3.3"/>
    <s v="sc de 50 kg"/>
    <n v="273.079986572265"/>
    <n v="0.16632"/>
    <n v="45.418663366699114"/>
  </r>
  <r>
    <n v="7976"/>
    <x v="0"/>
    <s v="Floresta Ombrófila Densa"/>
    <s v="Sudeste"/>
    <s v="Campinas"/>
    <s v="ondulado"/>
    <s v="Manual"/>
    <s v="Grumixama"/>
    <n v="504"/>
    <n v="56"/>
    <s v="fruto"/>
    <x v="0"/>
    <s v="Implantação"/>
    <x v="0"/>
    <x v="0"/>
    <s v="Copo dosador"/>
    <n v="12.37"/>
    <s v="H/H"/>
    <n v="1.0999999999999999E-2"/>
    <n v="0.623448"/>
    <n v="6.8579279999999992E-3"/>
  </r>
  <r>
    <n v="7976"/>
    <x v="0"/>
    <s v="Floresta Ombrófila Densa"/>
    <s v="Sudeste"/>
    <s v="Campinas"/>
    <s v="ondulado"/>
    <s v="Manual"/>
    <s v="Grumixama"/>
    <n v="504"/>
    <n v="56"/>
    <s v="fruto"/>
    <x v="0"/>
    <s v="Implantação"/>
    <x v="0"/>
    <x v="0"/>
    <s v="Trabalhador agropecuário em geral"/>
    <n v="12.37"/>
    <s v="H/H"/>
    <n v="13.0666856765747"/>
    <n v="0.623448"/>
    <n v="8.1463990516891442"/>
  </r>
  <r>
    <n v="7976"/>
    <x v="0"/>
    <s v="Floresta Ombrófila Densa"/>
    <s v="Sudeste"/>
    <s v="Campinas"/>
    <s v="ondulado"/>
    <s v="Manual"/>
    <s v="Grumixama"/>
    <n v="504"/>
    <n v="56"/>
    <s v="fruto"/>
    <x v="0"/>
    <s v="Implantação"/>
    <x v="0"/>
    <x v="1"/>
    <d v="2010-10-20T00:00:00"/>
    <n v="3.3"/>
    <s v="sc de 50 kg"/>
    <n v="200.47999572753901"/>
    <n v="0.16632"/>
    <n v="33.34383288940429"/>
  </r>
  <r>
    <n v="7976"/>
    <x v="0"/>
    <s v="Floresta Ombrófila Densa"/>
    <s v="Sudeste"/>
    <s v="Campinas"/>
    <s v="ondulado"/>
    <s v="Manual"/>
    <s v="Grumixama"/>
    <n v="504"/>
    <n v="56"/>
    <s v="fruto"/>
    <x v="0"/>
    <s v="Implantação"/>
    <x v="0"/>
    <x v="1"/>
    <s v="Plantadeira (coveta lateral)"/>
    <n v="14.13"/>
    <s v="H/H"/>
    <n v="7.9000000000000001E-2"/>
    <n v="0.71215200000000001"/>
    <n v="5.6260008E-2"/>
  </r>
  <r>
    <n v="7976"/>
    <x v="0"/>
    <s v="Floresta Ombrófila Densa"/>
    <s v="Sudeste"/>
    <s v="Campinas"/>
    <s v="ondulado"/>
    <s v="Manual"/>
    <s v="Grumixama"/>
    <n v="504"/>
    <n v="56"/>
    <s v="fruto"/>
    <x v="0"/>
    <s v="Implantação"/>
    <x v="0"/>
    <x v="1"/>
    <s v="Trabalhador agropecuário em geral"/>
    <n v="14.13"/>
    <s v="H/H"/>
    <n v="13.0666856765747"/>
    <n v="0.71215200000000001"/>
    <n v="9.3054663379440257"/>
  </r>
  <r>
    <n v="7976"/>
    <x v="0"/>
    <s v="Floresta Ombrófila Densa"/>
    <s v="Sudeste"/>
    <s v="Campinas"/>
    <s v="ondulado"/>
    <s v="Manual"/>
    <s v="Grumixama"/>
    <n v="504"/>
    <n v="56"/>
    <s v="fruto"/>
    <x v="0"/>
    <s v="Implantação"/>
    <x v="0"/>
    <x v="1"/>
    <s v="Trator 75 - 125 CV + Carreta"/>
    <n v="2.35"/>
    <s v="H/M"/>
    <n v="149.07000732421801"/>
    <n v="0.11844"/>
    <n v="17.65585166748038"/>
  </r>
  <r>
    <n v="7976"/>
    <x v="0"/>
    <s v="Floresta Ombrófila Densa"/>
    <s v="Sudeste"/>
    <s v="Campinas"/>
    <s v="ondulado"/>
    <s v="Manual"/>
    <s v="Grumixama"/>
    <n v="504"/>
    <n v="56"/>
    <s v="fruto"/>
    <x v="0"/>
    <s v="Implantação"/>
    <x v="0"/>
    <x v="2"/>
    <s v="Trabalhador agropecuário em geral"/>
    <n v="5.88"/>
    <s v="H/H"/>
    <n v="13.0666856765747"/>
    <n v="0.296352"/>
    <n v="3.8723384336242654"/>
  </r>
  <r>
    <n v="7976"/>
    <x v="0"/>
    <s v="Floresta Ombrófila Densa"/>
    <s v="Sudeste"/>
    <s v="Campinas"/>
    <s v="ondulado"/>
    <s v="Manual"/>
    <s v="Grumixama"/>
    <n v="504"/>
    <n v="56"/>
    <s v="fruto"/>
    <x v="0"/>
    <s v="Implantação"/>
    <x v="0"/>
    <x v="2"/>
    <s v="Trator 75 - 125 CV + Tanque para irrigação"/>
    <n v="1.18"/>
    <s v="H/M"/>
    <n v="157.47999572753901"/>
    <n v="5.947199999999999E-2"/>
    <n v="9.3656503059081988"/>
  </r>
  <r>
    <n v="7976"/>
    <x v="0"/>
    <s v="Floresta Ombrófila Densa"/>
    <s v="Sudeste"/>
    <s v="Campinas"/>
    <s v="ondulado"/>
    <s v="Manual"/>
    <s v="Grumixama"/>
    <n v="504"/>
    <n v="56"/>
    <s v="fruto"/>
    <x v="0"/>
    <s v="Implantação"/>
    <x v="0"/>
    <x v="3"/>
    <s v="Hidrogel"/>
    <n v="5"/>
    <s v="Kg"/>
    <n v="25.84"/>
    <n v="0.252"/>
    <n v="6.5116800000000001"/>
  </r>
  <r>
    <n v="7976"/>
    <x v="0"/>
    <s v="Floresta Ombrófila Densa"/>
    <s v="Sudeste"/>
    <s v="Campinas"/>
    <s v="ondulado"/>
    <s v="Manual"/>
    <s v="Grumixama"/>
    <n v="504"/>
    <n v="56"/>
    <s v="fruto"/>
    <x v="0"/>
    <s v="Implantação"/>
    <x v="0"/>
    <x v="3"/>
    <s v="Trabalhador agropecuário em geral"/>
    <n v="14.13"/>
    <s v="H/H"/>
    <n v="13.0666856765747"/>
    <n v="0.71215200000000001"/>
    <n v="9.3054663379440257"/>
  </r>
  <r>
    <n v="7976"/>
    <x v="0"/>
    <s v="Floresta Ombrófila Densa"/>
    <s v="Sudeste"/>
    <s v="Campinas"/>
    <s v="ondulado"/>
    <s v="Manual"/>
    <s v="Grumixama"/>
    <n v="504"/>
    <n v="56"/>
    <s v="fruto"/>
    <x v="0"/>
    <s v="Implantação"/>
    <x v="0"/>
    <x v="3"/>
    <s v="Trator 75 - 125 CV + Tanque para irrigação"/>
    <n v="2.35"/>
    <s v="H/M"/>
    <n v="157.47999572753901"/>
    <n v="0.11844"/>
    <n v="18.651930693969721"/>
  </r>
  <r>
    <n v="7976"/>
    <x v="0"/>
    <s v="Floresta Ombrófila Densa"/>
    <s v="Sudeste"/>
    <s v="Campinas"/>
    <s v="ondulado"/>
    <s v="Manual"/>
    <s v="Grumixama"/>
    <n v="504"/>
    <n v="56"/>
    <s v="fruto"/>
    <x v="0"/>
    <s v="Implantação"/>
    <x v="0"/>
    <x v="4"/>
    <s v="Hidrogel"/>
    <n v="1"/>
    <s v="Kg"/>
    <n v="25.84"/>
    <n v="5.04E-2"/>
    <n v="1.3023359999999999"/>
  </r>
  <r>
    <n v="7976"/>
    <x v="0"/>
    <s v="Floresta Ombrófila Densa"/>
    <s v="Sudeste"/>
    <s v="Campinas"/>
    <s v="ondulado"/>
    <s v="Manual"/>
    <s v="Grumixama"/>
    <n v="504"/>
    <n v="56"/>
    <s v="fruto"/>
    <x v="0"/>
    <s v="Implantação"/>
    <x v="0"/>
    <x v="4"/>
    <s v="Mudas (biodiversidade)"/>
    <n v="109"/>
    <s v="unidade"/>
    <n v="2"/>
    <n v="5.4935999999999998"/>
    <n v="10.9872"/>
  </r>
  <r>
    <n v="7976"/>
    <x v="0"/>
    <s v="Floresta Ombrófila Densa"/>
    <s v="Sudeste"/>
    <s v="Campinas"/>
    <s v="ondulado"/>
    <s v="Manual"/>
    <s v="Grumixama"/>
    <n v="504"/>
    <n v="56"/>
    <s v="fruto"/>
    <x v="0"/>
    <s v="Implantação"/>
    <x v="0"/>
    <x v="4"/>
    <s v="Mudas (econômica)"/>
    <n v="109"/>
    <s v="unidade"/>
    <n v="10"/>
    <n v="5.4935999999999998"/>
    <n v="54.936"/>
  </r>
  <r>
    <n v="7976"/>
    <x v="0"/>
    <s v="Floresta Ombrófila Densa"/>
    <s v="Sudeste"/>
    <s v="Campinas"/>
    <s v="ondulado"/>
    <s v="Manual"/>
    <s v="Grumixama"/>
    <n v="504"/>
    <n v="56"/>
    <s v="fruto"/>
    <x v="0"/>
    <s v="Implantação"/>
    <x v="0"/>
    <x v="4"/>
    <s v="Trabalhador agropecuário em geral"/>
    <n v="4.24"/>
    <s v="H/H"/>
    <n v="13.0666856765747"/>
    <n v="0.213696"/>
    <n v="2.7922984623413072"/>
  </r>
  <r>
    <n v="7976"/>
    <x v="0"/>
    <s v="Floresta Ombrófila Densa"/>
    <s v="Sudeste"/>
    <s v="Campinas"/>
    <s v="ondulado"/>
    <s v="Manual"/>
    <s v="Grumixama"/>
    <n v="504"/>
    <n v="56"/>
    <s v="fruto"/>
    <x v="0"/>
    <s v="Implantação"/>
    <x v="0"/>
    <x v="5"/>
    <s v="Mudas (biodiversidade)"/>
    <n v="545"/>
    <s v="unidade"/>
    <n v="2"/>
    <n v="27.468"/>
    <n v="54.936"/>
  </r>
  <r>
    <n v="7976"/>
    <x v="0"/>
    <s v="Floresta Ombrófila Densa"/>
    <s v="Sudeste"/>
    <s v="Campinas"/>
    <s v="ondulado"/>
    <s v="Manual"/>
    <s v="Grumixama"/>
    <n v="504"/>
    <n v="56"/>
    <s v="fruto"/>
    <x v="0"/>
    <s v="Implantação"/>
    <x v="0"/>
    <x v="5"/>
    <s v="Mudas (econômica)"/>
    <n v="544"/>
    <s v="unidade"/>
    <n v="10"/>
    <n v="27.4176"/>
    <n v="274.17599999999999"/>
  </r>
  <r>
    <n v="7976"/>
    <x v="0"/>
    <s v="Floresta Ombrófila Densa"/>
    <s v="Sudeste"/>
    <s v="Campinas"/>
    <s v="ondulado"/>
    <s v="Manual"/>
    <s v="Grumixama"/>
    <n v="504"/>
    <n v="56"/>
    <s v="fruto"/>
    <x v="0"/>
    <s v="Implantação"/>
    <x v="0"/>
    <x v="5"/>
    <s v="Trabalhador agropecuário em geral"/>
    <n v="10.6"/>
    <s v="H/H"/>
    <n v="13.0666856765747"/>
    <n v="0.53423999999999994"/>
    <n v="6.9807461558532671"/>
  </r>
  <r>
    <n v="7976"/>
    <x v="0"/>
    <s v="Floresta Ombrófila Densa"/>
    <s v="Sudeste"/>
    <s v="Campinas"/>
    <s v="ondulado"/>
    <s v="Manual"/>
    <s v="Grumixama"/>
    <n v="504"/>
    <n v="56"/>
    <s v="fruto"/>
    <x v="0"/>
    <s v="Implantação"/>
    <x v="0"/>
    <x v="5"/>
    <s v="Trator 75 - 125 CV + Carreta"/>
    <n v="1.77"/>
    <s v="H/M"/>
    <n v="149.07000732421801"/>
    <n v="8.920800000000001E-2"/>
    <n v="13.298237213378842"/>
  </r>
  <r>
    <n v="7976"/>
    <x v="0"/>
    <s v="Floresta Ombrófila Densa"/>
    <s v="Sudeste"/>
    <s v="Campinas"/>
    <s v="ondulado"/>
    <s v="Manual"/>
    <s v="Grumixama"/>
    <n v="504"/>
    <n v="56"/>
    <s v="fruto"/>
    <x v="0"/>
    <s v="Manutenção"/>
    <x v="1"/>
    <x v="6"/>
    <s v="18-06-24"/>
    <n v="2.6"/>
    <s v="sc de 50 kg"/>
    <n v="268.25"/>
    <n v="0.13104000000000002"/>
    <n v="35.151480000000006"/>
  </r>
  <r>
    <n v="7976"/>
    <x v="0"/>
    <s v="Floresta Ombrófila Densa"/>
    <s v="Sudeste"/>
    <s v="Campinas"/>
    <s v="ondulado"/>
    <s v="Manual"/>
    <s v="Grumixama"/>
    <n v="504"/>
    <n v="56"/>
    <s v="fruto"/>
    <x v="0"/>
    <s v="Manutenção"/>
    <x v="1"/>
    <x v="6"/>
    <s v="Copo dosador"/>
    <n v="9.42"/>
    <s v="H/H"/>
    <n v="1.0999999999999999E-2"/>
    <n v="0.47476800000000002"/>
    <n v="5.2224480000000002E-3"/>
  </r>
  <r>
    <n v="7976"/>
    <x v="0"/>
    <s v="Floresta Ombrófila Densa"/>
    <s v="Sudeste"/>
    <s v="Campinas"/>
    <s v="ondulado"/>
    <s v="Manual"/>
    <s v="Grumixama"/>
    <n v="504"/>
    <n v="56"/>
    <s v="fruto"/>
    <x v="0"/>
    <s v="Manutenção"/>
    <x v="1"/>
    <x v="6"/>
    <s v="Trabalhador agropecuário em geral"/>
    <n v="9.42"/>
    <s v="H/H"/>
    <n v="13.0666856765747"/>
    <n v="0.47476800000000002"/>
    <n v="6.2036442252960171"/>
  </r>
  <r>
    <n v="7976"/>
    <x v="0"/>
    <s v="Floresta Ombrófila Densa"/>
    <s v="Sudeste"/>
    <s v="Campinas"/>
    <s v="ondulado"/>
    <s v="Manual"/>
    <s v="Grumixama"/>
    <n v="504"/>
    <n v="56"/>
    <s v="fruto"/>
    <x v="0"/>
    <s v="Manutenção"/>
    <x v="1"/>
    <x v="6"/>
    <s v="Trator 75 - 125 CV + Carreta"/>
    <n v="1.18"/>
    <s v="H/M"/>
    <n v="149.07000732421801"/>
    <n v="5.947199999999999E-2"/>
    <n v="8.8654914755858929"/>
  </r>
  <r>
    <n v="7976"/>
    <x v="0"/>
    <s v="Floresta Ombrófila Densa"/>
    <s v="Sudeste"/>
    <s v="Campinas"/>
    <s v="ondulado"/>
    <s v="Manual"/>
    <s v="Grumixama"/>
    <n v="504"/>
    <n v="56"/>
    <s v="fruto"/>
    <x v="0"/>
    <s v="Manutenção"/>
    <x v="1"/>
    <x v="7"/>
    <s v="Enxada"/>
    <n v="38.51"/>
    <s v="H/H"/>
    <n v="1.6E-2"/>
    <n v="1.9409039999999997"/>
    <n v="3.1054463999999997E-2"/>
  </r>
  <r>
    <n v="7976"/>
    <x v="0"/>
    <s v="Floresta Ombrófila Densa"/>
    <s v="Sudeste"/>
    <s v="Campinas"/>
    <s v="ondulado"/>
    <s v="Manual"/>
    <s v="Grumixama"/>
    <n v="504"/>
    <n v="56"/>
    <s v="fruto"/>
    <x v="0"/>
    <s v="Manutenção"/>
    <x v="1"/>
    <x v="7"/>
    <s v="Trabalhador agropecuário em geral"/>
    <n v="38.51"/>
    <s v="H/H"/>
    <n v="13.0666856765747"/>
    <n v="1.9409039999999997"/>
    <n v="25.361182496406538"/>
  </r>
  <r>
    <n v="7976"/>
    <x v="0"/>
    <s v="Floresta Ombrófila Densa"/>
    <s v="Sudeste"/>
    <s v="Campinas"/>
    <s v="ondulado"/>
    <s v="Manual"/>
    <s v="Grumixama"/>
    <n v="504"/>
    <n v="56"/>
    <s v="fruto"/>
    <x v="0"/>
    <s v="Manutenção"/>
    <x v="1"/>
    <x v="8"/>
    <s v="Aplicador manual"/>
    <n v="2.35"/>
    <s v="H/H"/>
    <n v="9.9000000000000005E-2"/>
    <n v="0.11844"/>
    <n v="1.1725560000000001E-2"/>
  </r>
  <r>
    <n v="7976"/>
    <x v="0"/>
    <s v="Floresta Ombrófila Densa"/>
    <s v="Sudeste"/>
    <s v="Campinas"/>
    <s v="ondulado"/>
    <s v="Manual"/>
    <s v="Grumixama"/>
    <n v="504"/>
    <n v="56"/>
    <s v="fruto"/>
    <x v="0"/>
    <s v="Manutenção"/>
    <x v="1"/>
    <x v="8"/>
    <s v="Sulfluramida"/>
    <n v="2"/>
    <s v="Kg"/>
    <n v="16.2399997711181"/>
    <n v="0.1008"/>
    <n v="1.6369919769287045"/>
  </r>
  <r>
    <n v="7976"/>
    <x v="0"/>
    <s v="Floresta Ombrófila Densa"/>
    <s v="Sudeste"/>
    <s v="Campinas"/>
    <s v="ondulado"/>
    <s v="Manual"/>
    <s v="Grumixama"/>
    <n v="504"/>
    <n v="56"/>
    <s v="fruto"/>
    <x v="0"/>
    <s v="Manutenção"/>
    <x v="1"/>
    <x v="8"/>
    <s v="Trabalhador agropecuário em geral"/>
    <n v="2.35"/>
    <s v="H/H"/>
    <n v="13.0666856765747"/>
    <n v="0.11844"/>
    <n v="1.5476182515335075"/>
  </r>
  <r>
    <n v="7976"/>
    <x v="0"/>
    <s v="Floresta Ombrófila Densa"/>
    <s v="Sudeste"/>
    <s v="Campinas"/>
    <s v="ondulado"/>
    <s v="Manual"/>
    <s v="Grumixama"/>
    <n v="504"/>
    <n v="56"/>
    <s v="fruto"/>
    <x v="0"/>
    <s v="Manutenção"/>
    <x v="1"/>
    <x v="9"/>
    <s v="Trabalhador agropecuário em geral"/>
    <n v="1.18"/>
    <s v="H/H"/>
    <n v="13.0666856765747"/>
    <n v="5.947199999999999E-2"/>
    <n v="0.77710193055725041"/>
  </r>
  <r>
    <n v="7976"/>
    <x v="0"/>
    <s v="Floresta Ombrófila Densa"/>
    <s v="Sudeste"/>
    <s v="Campinas"/>
    <s v="ondulado"/>
    <s v="Manual"/>
    <s v="Grumixama"/>
    <n v="504"/>
    <n v="56"/>
    <s v="fruto"/>
    <x v="0"/>
    <s v="Manutenção"/>
    <x v="1"/>
    <x v="10"/>
    <s v="Motorroçadeira 2 CV"/>
    <n v="14.13"/>
    <s v="H/H"/>
    <n v="6.4109999999999996"/>
    <n v="0.71215200000000001"/>
    <n v="4.5656064719999998"/>
  </r>
  <r>
    <n v="7976"/>
    <x v="0"/>
    <s v="Floresta Ombrófila Densa"/>
    <s v="Sudeste"/>
    <s v="Campinas"/>
    <s v="ondulado"/>
    <s v="Manual"/>
    <s v="Grumixama"/>
    <n v="504"/>
    <n v="56"/>
    <s v="fruto"/>
    <x v="0"/>
    <s v="Manutenção"/>
    <x v="1"/>
    <x v="10"/>
    <s v="Trabalhador agropecuário em geral"/>
    <n v="14.13"/>
    <s v="H/H"/>
    <n v="13.0666856765747"/>
    <n v="0.71215200000000001"/>
    <n v="9.3054663379440257"/>
  </r>
  <r>
    <n v="7976"/>
    <x v="0"/>
    <s v="Floresta Ombrófila Densa"/>
    <s v="Sudeste"/>
    <s v="Campinas"/>
    <s v="ondulado"/>
    <s v="Manual"/>
    <s v="Grumixama"/>
    <n v="504"/>
    <n v="56"/>
    <s v="fruto"/>
    <x v="0"/>
    <s v="Manutenção"/>
    <x v="2"/>
    <x v="11"/>
    <s v="18-06-24"/>
    <n v="2.6"/>
    <s v="sc de 50 kg"/>
    <n v="268.25"/>
    <n v="0.13104000000000002"/>
    <n v="35.151480000000006"/>
  </r>
  <r>
    <n v="7976"/>
    <x v="0"/>
    <s v="Floresta Ombrófila Densa"/>
    <s v="Sudeste"/>
    <s v="Campinas"/>
    <s v="ondulado"/>
    <s v="Manual"/>
    <s v="Grumixama"/>
    <n v="504"/>
    <n v="56"/>
    <s v="fruto"/>
    <x v="0"/>
    <s v="Manutenção"/>
    <x v="2"/>
    <x v="11"/>
    <s v="Copo dosador"/>
    <n v="9.42"/>
    <s v="H/H"/>
    <n v="1.0999999999999999E-2"/>
    <n v="0.47476800000000002"/>
    <n v="5.2224480000000002E-3"/>
  </r>
  <r>
    <n v="7976"/>
    <x v="0"/>
    <s v="Floresta Ombrófila Densa"/>
    <s v="Sudeste"/>
    <s v="Campinas"/>
    <s v="ondulado"/>
    <s v="Manual"/>
    <s v="Grumixama"/>
    <n v="504"/>
    <n v="56"/>
    <s v="fruto"/>
    <x v="0"/>
    <s v="Manutenção"/>
    <x v="2"/>
    <x v="11"/>
    <s v="Trabalhador agropecuário em geral"/>
    <n v="9.42"/>
    <s v="H/H"/>
    <n v="13.0666856765747"/>
    <n v="0.47476800000000002"/>
    <n v="6.2036442252960171"/>
  </r>
  <r>
    <n v="7976"/>
    <x v="0"/>
    <s v="Floresta Ombrófila Densa"/>
    <s v="Sudeste"/>
    <s v="Campinas"/>
    <s v="ondulado"/>
    <s v="Manual"/>
    <s v="Grumixama"/>
    <n v="504"/>
    <n v="56"/>
    <s v="fruto"/>
    <x v="0"/>
    <s v="Manutenção"/>
    <x v="2"/>
    <x v="11"/>
    <s v="Trator 75 - 125 CV + Carreta"/>
    <n v="1.18"/>
    <s v="H/M"/>
    <n v="149.07000732421801"/>
    <n v="5.947199999999999E-2"/>
    <n v="8.8654914755858929"/>
  </r>
  <r>
    <n v="7976"/>
    <x v="0"/>
    <s v="Floresta Ombrófila Densa"/>
    <s v="Sudeste"/>
    <s v="Campinas"/>
    <s v="ondulado"/>
    <s v="Manual"/>
    <s v="Grumixama"/>
    <n v="504"/>
    <n v="56"/>
    <s v="fruto"/>
    <x v="0"/>
    <s v="Manutenção"/>
    <x v="2"/>
    <x v="8"/>
    <s v="Aplicador manual"/>
    <n v="2.35"/>
    <s v="H/H"/>
    <n v="9.9000000000000005E-2"/>
    <n v="0.11844"/>
    <n v="1.1725560000000001E-2"/>
  </r>
  <r>
    <n v="7976"/>
    <x v="0"/>
    <s v="Floresta Ombrófila Densa"/>
    <s v="Sudeste"/>
    <s v="Campinas"/>
    <s v="ondulado"/>
    <s v="Manual"/>
    <s v="Grumixama"/>
    <n v="504"/>
    <n v="56"/>
    <s v="fruto"/>
    <x v="0"/>
    <s v="Manutenção"/>
    <x v="2"/>
    <x v="8"/>
    <s v="Sulfluramida"/>
    <n v="2"/>
    <s v="Kg"/>
    <n v="16.2399997711181"/>
    <n v="0.1008"/>
    <n v="1.6369919769287045"/>
  </r>
  <r>
    <n v="7976"/>
    <x v="0"/>
    <s v="Floresta Ombrófila Densa"/>
    <s v="Sudeste"/>
    <s v="Campinas"/>
    <s v="ondulado"/>
    <s v="Manual"/>
    <s v="Grumixama"/>
    <n v="504"/>
    <n v="56"/>
    <s v="fruto"/>
    <x v="0"/>
    <s v="Manutenção"/>
    <x v="2"/>
    <x v="8"/>
    <s v="Trabalhador agropecuário em geral"/>
    <n v="2.35"/>
    <s v="H/H"/>
    <n v="13.0666856765747"/>
    <n v="0.11844"/>
    <n v="1.5476182515335075"/>
  </r>
  <r>
    <n v="7976"/>
    <x v="0"/>
    <s v="Floresta Ombrófila Densa"/>
    <s v="Sudeste"/>
    <s v="Campinas"/>
    <s v="ondulado"/>
    <s v="Manual"/>
    <s v="Grumixama"/>
    <n v="504"/>
    <n v="56"/>
    <s v="fruto"/>
    <x v="0"/>
    <s v="Manutenção"/>
    <x v="2"/>
    <x v="12"/>
    <s v="Técnico florestal"/>
    <n v="23.55"/>
    <s v="H/H"/>
    <n v="5.9209642410278303"/>
    <n v="1.18692"/>
    <n v="7.0277108769607519"/>
  </r>
  <r>
    <n v="7976"/>
    <x v="0"/>
    <s v="Floresta Ombrófila Densa"/>
    <s v="Sudeste"/>
    <s v="Campinas"/>
    <s v="ondulado"/>
    <s v="Manual"/>
    <s v="Grumixama"/>
    <n v="504"/>
    <n v="56"/>
    <s v="fruto"/>
    <x v="0"/>
    <s v="Manutenção"/>
    <x v="2"/>
    <x v="9"/>
    <s v="Trabalhador agropecuário em geral"/>
    <n v="1.18"/>
    <s v="H/H"/>
    <n v="13.0666856765747"/>
    <n v="5.947199999999999E-2"/>
    <n v="0.77710193055725041"/>
  </r>
  <r>
    <n v="7976"/>
    <x v="0"/>
    <s v="Floresta Ombrófila Densa"/>
    <s v="Sudeste"/>
    <s v="Campinas"/>
    <s v="ondulado"/>
    <s v="Manual"/>
    <s v="Grumixama"/>
    <n v="504"/>
    <n v="56"/>
    <s v="fruto"/>
    <x v="0"/>
    <s v="Manutenção"/>
    <x v="3"/>
    <x v="8"/>
    <s v="Aplicador manual"/>
    <n v="2.35"/>
    <s v="H/H"/>
    <n v="9.9000000000000005E-2"/>
    <n v="0.11844"/>
    <n v="1.1725560000000001E-2"/>
  </r>
  <r>
    <n v="7976"/>
    <x v="0"/>
    <s v="Floresta Ombrófila Densa"/>
    <s v="Sudeste"/>
    <s v="Campinas"/>
    <s v="ondulado"/>
    <s v="Manual"/>
    <s v="Grumixama"/>
    <n v="504"/>
    <n v="56"/>
    <s v="fruto"/>
    <x v="0"/>
    <s v="Manutenção"/>
    <x v="3"/>
    <x v="8"/>
    <s v="Sulfluramida"/>
    <n v="2"/>
    <s v="Kg"/>
    <n v="16.2399997711181"/>
    <n v="0.1008"/>
    <n v="1.6369919769287045"/>
  </r>
  <r>
    <n v="7976"/>
    <x v="0"/>
    <s v="Floresta Ombrófila Densa"/>
    <s v="Sudeste"/>
    <s v="Campinas"/>
    <s v="ondulado"/>
    <s v="Manual"/>
    <s v="Grumixama"/>
    <n v="504"/>
    <n v="56"/>
    <s v="fruto"/>
    <x v="0"/>
    <s v="Manutenção"/>
    <x v="3"/>
    <x v="8"/>
    <s v="Trabalhador agropecuário em geral"/>
    <n v="2.35"/>
    <s v="H/H"/>
    <n v="13.0666856765747"/>
    <n v="0.11844"/>
    <n v="1.5476182515335075"/>
  </r>
  <r>
    <n v="7976"/>
    <x v="0"/>
    <s v="Floresta Ombrófila Densa"/>
    <s v="Sudeste"/>
    <s v="Campinas"/>
    <s v="ondulado"/>
    <s v="Manual"/>
    <s v="Grumixama"/>
    <n v="504"/>
    <n v="56"/>
    <s v="fruto"/>
    <x v="0"/>
    <s v="Manutenção"/>
    <x v="3"/>
    <x v="9"/>
    <s v="Trabalhador agropecuário em geral"/>
    <n v="1.18"/>
    <s v="H/H"/>
    <n v="13.0666856765747"/>
    <n v="5.947199999999999E-2"/>
    <n v="0.77710193055725041"/>
  </r>
  <r>
    <n v="7976"/>
    <x v="0"/>
    <s v="Floresta Ombrófila Densa"/>
    <s v="Sudeste"/>
    <s v="Campinas"/>
    <s v="ondulado"/>
    <s v="Manual"/>
    <s v="Grumixama"/>
    <n v="504"/>
    <n v="56"/>
    <s v="fruto"/>
    <x v="0"/>
    <s v="Manutenção"/>
    <x v="4"/>
    <x v="8"/>
    <s v="Aplicador manual"/>
    <n v="2.35"/>
    <s v="H/H"/>
    <n v="9.9000000000000005E-2"/>
    <n v="0.11844"/>
    <n v="1.1725560000000001E-2"/>
  </r>
  <r>
    <n v="7976"/>
    <x v="0"/>
    <s v="Floresta Ombrófila Densa"/>
    <s v="Sudeste"/>
    <s v="Campinas"/>
    <s v="ondulado"/>
    <s v="Manual"/>
    <s v="Grumixama"/>
    <n v="504"/>
    <n v="56"/>
    <s v="fruto"/>
    <x v="0"/>
    <s v="Manutenção"/>
    <x v="4"/>
    <x v="8"/>
    <s v="Sulfluramida"/>
    <n v="2"/>
    <s v="Kg"/>
    <n v="16.2399997711181"/>
    <n v="0.1008"/>
    <n v="1.6369919769287045"/>
  </r>
  <r>
    <n v="7976"/>
    <x v="0"/>
    <s v="Floresta Ombrófila Densa"/>
    <s v="Sudeste"/>
    <s v="Campinas"/>
    <s v="ondulado"/>
    <s v="Manual"/>
    <s v="Grumixama"/>
    <n v="504"/>
    <n v="56"/>
    <s v="fruto"/>
    <x v="0"/>
    <s v="Manutenção"/>
    <x v="4"/>
    <x v="8"/>
    <s v="Trabalhador agropecuário em geral"/>
    <n v="2.35"/>
    <s v="H/H"/>
    <n v="13.0666856765747"/>
    <n v="0.11844"/>
    <n v="1.5476182515335075"/>
  </r>
  <r>
    <n v="7976"/>
    <x v="0"/>
    <s v="Floresta Ombrófila Densa"/>
    <s v="Sudeste"/>
    <s v="Campinas"/>
    <s v="ondulado"/>
    <s v="Manual"/>
    <s v="Grumixama"/>
    <n v="504"/>
    <n v="56"/>
    <s v="fruto"/>
    <x v="0"/>
    <s v="Manutenção"/>
    <x v="4"/>
    <x v="12"/>
    <s v="Técnico florestal"/>
    <n v="23.55"/>
    <s v="H/H"/>
    <n v="5.9209642410278303"/>
    <n v="1.18692"/>
    <n v="7.0277108769607519"/>
  </r>
  <r>
    <n v="7976"/>
    <x v="0"/>
    <s v="Floresta Ombrófila Densa"/>
    <s v="Sudeste"/>
    <s v="Campinas"/>
    <s v="ondulado"/>
    <s v="Manual"/>
    <s v="Grumixama"/>
    <n v="504"/>
    <n v="56"/>
    <s v="fruto"/>
    <x v="0"/>
    <s v="Manutenção"/>
    <x v="4"/>
    <x v="9"/>
    <s v="Trabalhador agropecuário em geral"/>
    <n v="1.18"/>
    <s v="H/H"/>
    <n v="13.0666856765747"/>
    <n v="5.947199999999999E-2"/>
    <n v="0.77710193055725041"/>
  </r>
  <r>
    <n v="7976"/>
    <x v="0"/>
    <s v="Floresta Ombrófila Densa"/>
    <s v="Sudeste"/>
    <s v="Campinas"/>
    <s v="ondulado"/>
    <s v="Manual"/>
    <s v="Grumixama"/>
    <n v="504"/>
    <n v="56"/>
    <s v="fruto"/>
    <x v="0"/>
    <s v="Manutenção"/>
    <x v="5"/>
    <x v="8"/>
    <s v="Aplicador manual"/>
    <n v="2.35"/>
    <s v="H/H"/>
    <n v="9.9000000000000005E-2"/>
    <n v="0.11844"/>
    <n v="1.1725560000000001E-2"/>
  </r>
  <r>
    <n v="7976"/>
    <x v="0"/>
    <s v="Floresta Ombrófila Densa"/>
    <s v="Sudeste"/>
    <s v="Campinas"/>
    <s v="ondulado"/>
    <s v="Manual"/>
    <s v="Grumixama"/>
    <n v="504"/>
    <n v="56"/>
    <s v="fruto"/>
    <x v="0"/>
    <s v="Manutenção"/>
    <x v="5"/>
    <x v="8"/>
    <s v="Sulfluramida"/>
    <n v="2"/>
    <s v="Kg"/>
    <n v="16.2399997711181"/>
    <n v="0.1008"/>
    <n v="1.6369919769287045"/>
  </r>
  <r>
    <n v="7976"/>
    <x v="0"/>
    <s v="Floresta Ombrófila Densa"/>
    <s v="Sudeste"/>
    <s v="Campinas"/>
    <s v="ondulado"/>
    <s v="Manual"/>
    <s v="Grumixama"/>
    <n v="504"/>
    <n v="56"/>
    <s v="fruto"/>
    <x v="0"/>
    <s v="Manutenção"/>
    <x v="5"/>
    <x v="8"/>
    <s v="Trabalhador agropecuário em geral"/>
    <n v="2.35"/>
    <s v="H/H"/>
    <n v="13.0666856765747"/>
    <n v="0.11844"/>
    <n v="1.5476182515335075"/>
  </r>
  <r>
    <n v="7976"/>
    <x v="0"/>
    <s v="Floresta Ombrófila Densa"/>
    <s v="Sudeste"/>
    <s v="Campinas"/>
    <s v="ondulado"/>
    <s v="Manual"/>
    <s v="Grumixama"/>
    <n v="504"/>
    <n v="56"/>
    <s v="fruto"/>
    <x v="0"/>
    <s v="Manutenção"/>
    <x v="5"/>
    <x v="9"/>
    <s v="Trabalhador agropecuário em geral"/>
    <n v="1.18"/>
    <s v="H/H"/>
    <n v="13.0666856765747"/>
    <n v="5.947199999999999E-2"/>
    <n v="0.77710193055725041"/>
  </r>
  <r>
    <n v="7976"/>
    <x v="0"/>
    <s v="Floresta Ombrófila Densa"/>
    <s v="Sudeste"/>
    <s v="Campinas"/>
    <s v="ondulado"/>
    <s v="Manual"/>
    <s v="Grumixama"/>
    <n v="504"/>
    <n v="56"/>
    <s v="fruto"/>
    <x v="0"/>
    <s v="Manutenção"/>
    <x v="6"/>
    <x v="8"/>
    <s v="Aplicador manual"/>
    <n v="2.35"/>
    <s v="H/H"/>
    <n v="9.9000000000000005E-2"/>
    <n v="0.11844"/>
    <n v="1.1725560000000001E-2"/>
  </r>
  <r>
    <n v="7976"/>
    <x v="0"/>
    <s v="Floresta Ombrófila Densa"/>
    <s v="Sudeste"/>
    <s v="Campinas"/>
    <s v="ondulado"/>
    <s v="Manual"/>
    <s v="Grumixama"/>
    <n v="504"/>
    <n v="56"/>
    <s v="fruto"/>
    <x v="0"/>
    <s v="Manutenção"/>
    <x v="6"/>
    <x v="8"/>
    <s v="Sulfluramida"/>
    <n v="2"/>
    <s v="Kg"/>
    <n v="16.2399997711181"/>
    <n v="0.1008"/>
    <n v="1.6369919769287045"/>
  </r>
  <r>
    <n v="7976"/>
    <x v="0"/>
    <s v="Floresta Ombrófila Densa"/>
    <s v="Sudeste"/>
    <s v="Campinas"/>
    <s v="ondulado"/>
    <s v="Manual"/>
    <s v="Grumixama"/>
    <n v="504"/>
    <n v="56"/>
    <s v="fruto"/>
    <x v="0"/>
    <s v="Manutenção"/>
    <x v="6"/>
    <x v="8"/>
    <s v="Trabalhador agropecuário em geral"/>
    <n v="2.35"/>
    <s v="H/H"/>
    <n v="13.0666856765747"/>
    <n v="0.11844"/>
    <n v="1.5476182515335075"/>
  </r>
  <r>
    <n v="7976"/>
    <x v="0"/>
    <s v="Floresta Ombrófila Densa"/>
    <s v="Sudeste"/>
    <s v="Campinas"/>
    <s v="ondulado"/>
    <s v="Manual"/>
    <s v="Grumixama"/>
    <n v="504"/>
    <n v="56"/>
    <s v="fruto"/>
    <x v="0"/>
    <s v="Manutenção"/>
    <x v="6"/>
    <x v="9"/>
    <s v="Trabalhador agropecuário em geral"/>
    <n v="1.18"/>
    <s v="H/H"/>
    <n v="13.0666856765747"/>
    <n v="5.947199999999999E-2"/>
    <n v="0.77710193055725041"/>
  </r>
  <r>
    <n v="7976"/>
    <x v="0"/>
    <s v="Floresta Ombrófila Densa"/>
    <s v="Sudeste"/>
    <s v="Campinas"/>
    <s v="ondulado"/>
    <s v="Manual"/>
    <s v="Grumixama"/>
    <n v="504"/>
    <n v="56"/>
    <s v="fruto"/>
    <x v="0"/>
    <s v="Manutenção"/>
    <x v="7"/>
    <x v="8"/>
    <s v="Aplicador manual"/>
    <n v="2.35"/>
    <s v="H/H"/>
    <n v="9.9000000000000005E-2"/>
    <n v="0.11844"/>
    <n v="1.1725560000000001E-2"/>
  </r>
  <r>
    <n v="7976"/>
    <x v="0"/>
    <s v="Floresta Ombrófila Densa"/>
    <s v="Sudeste"/>
    <s v="Campinas"/>
    <s v="ondulado"/>
    <s v="Manual"/>
    <s v="Grumixama"/>
    <n v="504"/>
    <n v="56"/>
    <s v="fruto"/>
    <x v="0"/>
    <s v="Manutenção"/>
    <x v="7"/>
    <x v="8"/>
    <s v="Sulfluramida"/>
    <n v="2"/>
    <s v="Kg"/>
    <n v="16.2399997711181"/>
    <n v="0.1008"/>
    <n v="1.6369919769287045"/>
  </r>
  <r>
    <n v="7976"/>
    <x v="0"/>
    <s v="Floresta Ombrófila Densa"/>
    <s v="Sudeste"/>
    <s v="Campinas"/>
    <s v="ondulado"/>
    <s v="Manual"/>
    <s v="Grumixama"/>
    <n v="504"/>
    <n v="56"/>
    <s v="fruto"/>
    <x v="0"/>
    <s v="Manutenção"/>
    <x v="7"/>
    <x v="8"/>
    <s v="Trabalhador agropecuário em geral"/>
    <n v="2.35"/>
    <s v="H/H"/>
    <n v="13.0666856765747"/>
    <n v="0.11844"/>
    <n v="1.5476182515335075"/>
  </r>
  <r>
    <n v="7976"/>
    <x v="0"/>
    <s v="Floresta Ombrófila Densa"/>
    <s v="Sudeste"/>
    <s v="Campinas"/>
    <s v="ondulado"/>
    <s v="Manual"/>
    <s v="Grumixama"/>
    <n v="504"/>
    <n v="56"/>
    <s v="fruto"/>
    <x v="0"/>
    <s v="Manutenção"/>
    <x v="7"/>
    <x v="9"/>
    <s v="Trabalhador agropecuário em geral"/>
    <n v="1.18"/>
    <s v="H/H"/>
    <n v="13.0666856765747"/>
    <n v="5.947199999999999E-2"/>
    <n v="0.77710193055725041"/>
  </r>
  <r>
    <n v="7976"/>
    <x v="0"/>
    <s v="Floresta Ombrófila Densa"/>
    <s v="Sudeste"/>
    <s v="Campinas"/>
    <s v="ondulado"/>
    <s v="Manual"/>
    <s v="Grumixama"/>
    <n v="504"/>
    <n v="56"/>
    <s v="fruto"/>
    <x v="0"/>
    <s v="Manutenção"/>
    <x v="8"/>
    <x v="8"/>
    <s v="Aplicador manual"/>
    <n v="2.35"/>
    <s v="H/H"/>
    <n v="9.9000000000000005E-2"/>
    <n v="0.11844"/>
    <n v="1.1725560000000001E-2"/>
  </r>
  <r>
    <n v="7976"/>
    <x v="0"/>
    <s v="Floresta Ombrófila Densa"/>
    <s v="Sudeste"/>
    <s v="Campinas"/>
    <s v="ondulado"/>
    <s v="Manual"/>
    <s v="Grumixama"/>
    <n v="504"/>
    <n v="56"/>
    <s v="fruto"/>
    <x v="0"/>
    <s v="Manutenção"/>
    <x v="8"/>
    <x v="8"/>
    <s v="Sulfluramida"/>
    <n v="2"/>
    <s v="Kg"/>
    <n v="16.2399997711181"/>
    <n v="0.1008"/>
    <n v="1.6369919769287045"/>
  </r>
  <r>
    <n v="7976"/>
    <x v="0"/>
    <s v="Floresta Ombrófila Densa"/>
    <s v="Sudeste"/>
    <s v="Campinas"/>
    <s v="ondulado"/>
    <s v="Manual"/>
    <s v="Grumixama"/>
    <n v="504"/>
    <n v="56"/>
    <s v="fruto"/>
    <x v="0"/>
    <s v="Manutenção"/>
    <x v="8"/>
    <x v="8"/>
    <s v="Trabalhador agropecuário em geral"/>
    <n v="2.35"/>
    <s v="H/H"/>
    <n v="13.0666856765747"/>
    <n v="0.11844"/>
    <n v="1.5476182515335075"/>
  </r>
  <r>
    <n v="7976"/>
    <x v="0"/>
    <s v="Floresta Ombrófila Densa"/>
    <s v="Sudeste"/>
    <s v="Campinas"/>
    <s v="ondulado"/>
    <s v="Manual"/>
    <s v="Grumixama"/>
    <n v="504"/>
    <n v="56"/>
    <s v="fruto"/>
    <x v="0"/>
    <s v="Manutenção"/>
    <x v="8"/>
    <x v="9"/>
    <s v="Trabalhador agropecuário em geral"/>
    <n v="1.18"/>
    <s v="H/H"/>
    <n v="13.0666856765747"/>
    <n v="5.947199999999999E-2"/>
    <n v="0.77710193055725041"/>
  </r>
  <r>
    <n v="7976"/>
    <x v="0"/>
    <s v="Floresta Ombrófila Densa"/>
    <s v="Sudeste"/>
    <s v="Campinas"/>
    <s v="ondulado"/>
    <s v="Manual"/>
    <s v="Grumixama"/>
    <n v="504"/>
    <n v="56"/>
    <s v="fruto"/>
    <x v="0"/>
    <s v="Manutenção"/>
    <x v="9"/>
    <x v="8"/>
    <s v="Aplicador manual"/>
    <n v="2.35"/>
    <s v="H/H"/>
    <n v="9.9000000000000005E-2"/>
    <n v="0.11844"/>
    <n v="1.1725560000000001E-2"/>
  </r>
  <r>
    <n v="7976"/>
    <x v="0"/>
    <s v="Floresta Ombrófila Densa"/>
    <s v="Sudeste"/>
    <s v="Campinas"/>
    <s v="ondulado"/>
    <s v="Manual"/>
    <s v="Grumixama"/>
    <n v="504"/>
    <n v="56"/>
    <s v="fruto"/>
    <x v="0"/>
    <s v="Manutenção"/>
    <x v="9"/>
    <x v="8"/>
    <s v="Sulfluramida"/>
    <n v="2"/>
    <s v="Kg"/>
    <n v="16.2399997711181"/>
    <n v="0.1008"/>
    <n v="1.6369919769287045"/>
  </r>
  <r>
    <n v="7976"/>
    <x v="0"/>
    <s v="Floresta Ombrófila Densa"/>
    <s v="Sudeste"/>
    <s v="Campinas"/>
    <s v="ondulado"/>
    <s v="Manual"/>
    <s v="Grumixama"/>
    <n v="504"/>
    <n v="56"/>
    <s v="fruto"/>
    <x v="0"/>
    <s v="Manutenção"/>
    <x v="9"/>
    <x v="8"/>
    <s v="Trabalhador agropecuário em geral"/>
    <n v="2.35"/>
    <s v="H/H"/>
    <n v="13.0666856765747"/>
    <n v="0.11844"/>
    <n v="1.5476182515335075"/>
  </r>
  <r>
    <n v="7976"/>
    <x v="0"/>
    <s v="Floresta Ombrófila Densa"/>
    <s v="Sudeste"/>
    <s v="Campinas"/>
    <s v="ondulado"/>
    <s v="Manual"/>
    <s v="Grumixama"/>
    <n v="504"/>
    <n v="56"/>
    <s v="fruto"/>
    <x v="0"/>
    <s v="Manutenção"/>
    <x v="9"/>
    <x v="12"/>
    <s v="Técnico florestal"/>
    <n v="23.55"/>
    <s v="H/H"/>
    <n v="5.9209642410278303"/>
    <n v="1.18692"/>
    <n v="7.0277108769607519"/>
  </r>
  <r>
    <n v="7976"/>
    <x v="0"/>
    <s v="Floresta Ombrófila Densa"/>
    <s v="Sudeste"/>
    <s v="Campinas"/>
    <s v="ondulado"/>
    <s v="Manual"/>
    <s v="Grumixama"/>
    <n v="504"/>
    <n v="56"/>
    <s v="fruto"/>
    <x v="0"/>
    <s v="Manutenção"/>
    <x v="9"/>
    <x v="9"/>
    <s v="Trabalhador agropecuário em geral"/>
    <n v="1.18"/>
    <s v="H/H"/>
    <n v="13.0666856765747"/>
    <n v="5.947199999999999E-2"/>
    <n v="0.77710193055725041"/>
  </r>
  <r>
    <n v="7976"/>
    <x v="0"/>
    <s v="Floresta Ombrófila Densa"/>
    <s v="Sudeste"/>
    <s v="Campinas"/>
    <s v="ondulado"/>
    <s v="Manual"/>
    <s v="Grumixama"/>
    <n v="504"/>
    <n v="56"/>
    <s v="fruto"/>
    <x v="0"/>
    <s v="Manutenção"/>
    <x v="10"/>
    <x v="8"/>
    <s v="Aplicador manual"/>
    <n v="2.35"/>
    <s v="H/H"/>
    <n v="9.9000000000000005E-2"/>
    <n v="0.11844"/>
    <n v="1.1725560000000001E-2"/>
  </r>
  <r>
    <n v="7976"/>
    <x v="0"/>
    <s v="Floresta Ombrófila Densa"/>
    <s v="Sudeste"/>
    <s v="Campinas"/>
    <s v="ondulado"/>
    <s v="Manual"/>
    <s v="Grumixama"/>
    <n v="504"/>
    <n v="56"/>
    <s v="fruto"/>
    <x v="0"/>
    <s v="Manutenção"/>
    <x v="10"/>
    <x v="8"/>
    <s v="Sulfluramida"/>
    <n v="2"/>
    <s v="Kg"/>
    <n v="16.2399997711181"/>
    <n v="0.1008"/>
    <n v="1.6369919769287045"/>
  </r>
  <r>
    <n v="7976"/>
    <x v="0"/>
    <s v="Floresta Ombrófila Densa"/>
    <s v="Sudeste"/>
    <s v="Campinas"/>
    <s v="ondulado"/>
    <s v="Manual"/>
    <s v="Grumixama"/>
    <n v="504"/>
    <n v="56"/>
    <s v="fruto"/>
    <x v="0"/>
    <s v="Manutenção"/>
    <x v="10"/>
    <x v="8"/>
    <s v="Trabalhador agropecuário em geral"/>
    <n v="2.35"/>
    <s v="H/H"/>
    <n v="13.0666856765747"/>
    <n v="0.11844"/>
    <n v="1.5476182515335075"/>
  </r>
  <r>
    <n v="7976"/>
    <x v="0"/>
    <s v="Floresta Ombrófila Densa"/>
    <s v="Sudeste"/>
    <s v="Campinas"/>
    <s v="ondulado"/>
    <s v="Manual"/>
    <s v="Grumixama"/>
    <n v="504"/>
    <n v="56"/>
    <s v="fruto"/>
    <x v="0"/>
    <s v="Manutenção"/>
    <x v="10"/>
    <x v="9"/>
    <s v="Trabalhador agropecuário em geral"/>
    <n v="1.18"/>
    <s v="H/H"/>
    <n v="13.0666856765747"/>
    <n v="5.947199999999999E-2"/>
    <n v="0.77710193055725041"/>
  </r>
  <r>
    <n v="7976"/>
    <x v="0"/>
    <s v="Floresta Ombrófila Densa"/>
    <s v="Sudeste"/>
    <s v="Campinas"/>
    <s v="ondulado"/>
    <s v="Manual"/>
    <s v="Grumixama"/>
    <n v="504"/>
    <n v="56"/>
    <s v="fruto"/>
    <x v="0"/>
    <s v="Manutenção"/>
    <x v="11"/>
    <x v="8"/>
    <s v="Aplicador manual"/>
    <n v="2.35"/>
    <s v="H/H"/>
    <n v="9.9000000000000005E-2"/>
    <n v="0.11844"/>
    <n v="1.1725560000000001E-2"/>
  </r>
  <r>
    <n v="7976"/>
    <x v="0"/>
    <s v="Floresta Ombrófila Densa"/>
    <s v="Sudeste"/>
    <s v="Campinas"/>
    <s v="ondulado"/>
    <s v="Manual"/>
    <s v="Grumixama"/>
    <n v="504"/>
    <n v="56"/>
    <s v="fruto"/>
    <x v="0"/>
    <s v="Manutenção"/>
    <x v="11"/>
    <x v="8"/>
    <s v="Sulfluramida"/>
    <n v="2"/>
    <s v="Kg"/>
    <n v="16.2399997711181"/>
    <n v="0.1008"/>
    <n v="1.6369919769287045"/>
  </r>
  <r>
    <n v="7976"/>
    <x v="0"/>
    <s v="Floresta Ombrófila Densa"/>
    <s v="Sudeste"/>
    <s v="Campinas"/>
    <s v="ondulado"/>
    <s v="Manual"/>
    <s v="Grumixama"/>
    <n v="504"/>
    <n v="56"/>
    <s v="fruto"/>
    <x v="0"/>
    <s v="Manutenção"/>
    <x v="11"/>
    <x v="8"/>
    <s v="Trabalhador agropecuário em geral"/>
    <n v="2.35"/>
    <s v="H/H"/>
    <n v="13.0666856765747"/>
    <n v="0.11844"/>
    <n v="1.5476182515335075"/>
  </r>
  <r>
    <n v="7976"/>
    <x v="0"/>
    <s v="Floresta Ombrófila Densa"/>
    <s v="Sudeste"/>
    <s v="Campinas"/>
    <s v="ondulado"/>
    <s v="Manual"/>
    <s v="Grumixama"/>
    <n v="504"/>
    <n v="56"/>
    <s v="fruto"/>
    <x v="0"/>
    <s v="Manutenção"/>
    <x v="11"/>
    <x v="9"/>
    <s v="Trabalhador agropecuário em geral"/>
    <n v="1.18"/>
    <s v="H/H"/>
    <n v="13.0666856765747"/>
    <n v="5.947199999999999E-2"/>
    <n v="0.77710193055725041"/>
  </r>
  <r>
    <n v="7976"/>
    <x v="0"/>
    <s v="Floresta Ombrófila Densa"/>
    <s v="Sudeste"/>
    <s v="Campinas"/>
    <s v="ondulado"/>
    <s v="Manual"/>
    <s v="Grumixama"/>
    <n v="504"/>
    <n v="56"/>
    <s v="fruto"/>
    <x v="0"/>
    <s v="Manutenção"/>
    <x v="12"/>
    <x v="8"/>
    <s v="Aplicador manual"/>
    <n v="2.35"/>
    <s v="H/H"/>
    <n v="9.9000000000000005E-2"/>
    <n v="0.11844"/>
    <n v="1.1725560000000001E-2"/>
  </r>
  <r>
    <n v="7976"/>
    <x v="0"/>
    <s v="Floresta Ombrófila Densa"/>
    <s v="Sudeste"/>
    <s v="Campinas"/>
    <s v="ondulado"/>
    <s v="Manual"/>
    <s v="Grumixama"/>
    <n v="504"/>
    <n v="56"/>
    <s v="fruto"/>
    <x v="0"/>
    <s v="Manutenção"/>
    <x v="12"/>
    <x v="8"/>
    <s v="Sulfluramida"/>
    <n v="2"/>
    <s v="Kg"/>
    <n v="16.2399997711181"/>
    <n v="0.1008"/>
    <n v="1.6369919769287045"/>
  </r>
  <r>
    <n v="7976"/>
    <x v="0"/>
    <s v="Floresta Ombrófila Densa"/>
    <s v="Sudeste"/>
    <s v="Campinas"/>
    <s v="ondulado"/>
    <s v="Manual"/>
    <s v="Grumixama"/>
    <n v="504"/>
    <n v="56"/>
    <s v="fruto"/>
    <x v="0"/>
    <s v="Manutenção"/>
    <x v="12"/>
    <x v="8"/>
    <s v="Trabalhador agropecuário em geral"/>
    <n v="2.35"/>
    <s v="H/H"/>
    <n v="13.0666856765747"/>
    <n v="0.11844"/>
    <n v="1.5476182515335075"/>
  </r>
  <r>
    <n v="7976"/>
    <x v="0"/>
    <s v="Floresta Ombrófila Densa"/>
    <s v="Sudeste"/>
    <s v="Campinas"/>
    <s v="ondulado"/>
    <s v="Manual"/>
    <s v="Grumixama"/>
    <n v="504"/>
    <n v="56"/>
    <s v="fruto"/>
    <x v="0"/>
    <s v="Manutenção"/>
    <x v="12"/>
    <x v="9"/>
    <s v="Trabalhador agropecuário em geral"/>
    <n v="1.18"/>
    <s v="H/H"/>
    <n v="13.0666856765747"/>
    <n v="5.947199999999999E-2"/>
    <n v="0.77710193055725041"/>
  </r>
  <r>
    <n v="7976"/>
    <x v="0"/>
    <s v="Floresta Ombrófila Densa"/>
    <s v="Sudeste"/>
    <s v="Campinas"/>
    <s v="ondulado"/>
    <s v="Manual"/>
    <s v="Grumixama"/>
    <n v="504"/>
    <n v="56"/>
    <s v="fruto"/>
    <x v="0"/>
    <s v="Manutenção"/>
    <x v="13"/>
    <x v="8"/>
    <s v="Aplicador manual"/>
    <n v="2.35"/>
    <s v="H/H"/>
    <n v="9.9000000000000005E-2"/>
    <n v="0.11844"/>
    <n v="1.1725560000000001E-2"/>
  </r>
  <r>
    <n v="7976"/>
    <x v="0"/>
    <s v="Floresta Ombrófila Densa"/>
    <s v="Sudeste"/>
    <s v="Campinas"/>
    <s v="ondulado"/>
    <s v="Manual"/>
    <s v="Grumixama"/>
    <n v="504"/>
    <n v="56"/>
    <s v="fruto"/>
    <x v="0"/>
    <s v="Manutenção"/>
    <x v="13"/>
    <x v="8"/>
    <s v="Sulfluramida"/>
    <n v="2"/>
    <s v="Kg"/>
    <n v="16.2399997711181"/>
    <n v="0.1008"/>
    <n v="1.6369919769287045"/>
  </r>
  <r>
    <n v="7976"/>
    <x v="0"/>
    <s v="Floresta Ombrófila Densa"/>
    <s v="Sudeste"/>
    <s v="Campinas"/>
    <s v="ondulado"/>
    <s v="Manual"/>
    <s v="Grumixama"/>
    <n v="504"/>
    <n v="56"/>
    <s v="fruto"/>
    <x v="0"/>
    <s v="Manutenção"/>
    <x v="13"/>
    <x v="8"/>
    <s v="Trabalhador agropecuário em geral"/>
    <n v="2.35"/>
    <s v="H/H"/>
    <n v="13.0666856765747"/>
    <n v="0.11844"/>
    <n v="1.5476182515335075"/>
  </r>
  <r>
    <n v="7976"/>
    <x v="0"/>
    <s v="Floresta Ombrófila Densa"/>
    <s v="Sudeste"/>
    <s v="Campinas"/>
    <s v="ondulado"/>
    <s v="Manual"/>
    <s v="Grumixama"/>
    <n v="504"/>
    <n v="56"/>
    <s v="fruto"/>
    <x v="0"/>
    <s v="Manutenção"/>
    <x v="13"/>
    <x v="9"/>
    <s v="Trabalhador agropecuário em geral"/>
    <n v="1.18"/>
    <s v="H/H"/>
    <n v="13.0666856765747"/>
    <n v="5.947199999999999E-2"/>
    <n v="0.77710193055725041"/>
  </r>
  <r>
    <n v="7976"/>
    <x v="0"/>
    <s v="Floresta Ombrófila Densa"/>
    <s v="Sudeste"/>
    <s v="Campinas"/>
    <s v="ondulado"/>
    <s v="Manual"/>
    <s v="Grumixama"/>
    <n v="504"/>
    <n v="56"/>
    <s v="fruto"/>
    <x v="0"/>
    <s v="Manutenção"/>
    <x v="14"/>
    <x v="8"/>
    <s v="Aplicador manual"/>
    <n v="2.35"/>
    <s v="H/H"/>
    <n v="9.9000000000000005E-2"/>
    <n v="0.11844"/>
    <n v="1.1725560000000001E-2"/>
  </r>
  <r>
    <n v="7976"/>
    <x v="0"/>
    <s v="Floresta Ombrófila Densa"/>
    <s v="Sudeste"/>
    <s v="Campinas"/>
    <s v="ondulado"/>
    <s v="Manual"/>
    <s v="Grumixama"/>
    <n v="504"/>
    <n v="56"/>
    <s v="fruto"/>
    <x v="0"/>
    <s v="Manutenção"/>
    <x v="14"/>
    <x v="8"/>
    <s v="Sulfluramida"/>
    <n v="2"/>
    <s v="Kg"/>
    <n v="16.2399997711181"/>
    <n v="0.1008"/>
    <n v="1.6369919769287045"/>
  </r>
  <r>
    <n v="7976"/>
    <x v="0"/>
    <s v="Floresta Ombrófila Densa"/>
    <s v="Sudeste"/>
    <s v="Campinas"/>
    <s v="ondulado"/>
    <s v="Manual"/>
    <s v="Grumixama"/>
    <n v="504"/>
    <n v="56"/>
    <s v="fruto"/>
    <x v="0"/>
    <s v="Manutenção"/>
    <x v="14"/>
    <x v="8"/>
    <s v="Trabalhador agropecuário em geral"/>
    <n v="2.35"/>
    <s v="H/H"/>
    <n v="13.0666856765747"/>
    <n v="0.11844"/>
    <n v="1.5476182515335075"/>
  </r>
  <r>
    <n v="7976"/>
    <x v="0"/>
    <s v="Floresta Ombrófila Densa"/>
    <s v="Sudeste"/>
    <s v="Campinas"/>
    <s v="ondulado"/>
    <s v="Manual"/>
    <s v="Grumixama"/>
    <n v="504"/>
    <n v="56"/>
    <s v="fruto"/>
    <x v="0"/>
    <s v="Manutenção"/>
    <x v="14"/>
    <x v="12"/>
    <s v="Técnico florestal"/>
    <n v="23.55"/>
    <s v="H/H"/>
    <n v="5.9209642410278303"/>
    <n v="1.18692"/>
    <n v="7.0277108769607519"/>
  </r>
  <r>
    <n v="7976"/>
    <x v="0"/>
    <s v="Floresta Ombrófila Densa"/>
    <s v="Sudeste"/>
    <s v="Campinas"/>
    <s v="ondulado"/>
    <s v="Manual"/>
    <s v="Grumixama"/>
    <n v="504"/>
    <n v="56"/>
    <s v="fruto"/>
    <x v="0"/>
    <s v="Manutenção"/>
    <x v="14"/>
    <x v="9"/>
    <s v="Trabalhador agropecuário em geral"/>
    <n v="1.18"/>
    <s v="H/H"/>
    <n v="13.0666856765747"/>
    <n v="5.947199999999999E-2"/>
    <n v="0.77710193055725041"/>
  </r>
  <r>
    <n v="7976"/>
    <x v="0"/>
    <s v="Floresta Ombrófila Densa"/>
    <s v="Sudeste"/>
    <s v="Campinas"/>
    <s v="ondulado"/>
    <s v="Manual"/>
    <s v="Grumixama"/>
    <n v="504"/>
    <n v="56"/>
    <s v="fruto"/>
    <x v="0"/>
    <s v="Manutenção"/>
    <x v="15"/>
    <x v="8"/>
    <s v="Aplicador manual"/>
    <n v="2.35"/>
    <s v="H/H"/>
    <n v="9.9000000000000005E-2"/>
    <n v="0.11844"/>
    <n v="1.1725560000000001E-2"/>
  </r>
  <r>
    <n v="7976"/>
    <x v="0"/>
    <s v="Floresta Ombrófila Densa"/>
    <s v="Sudeste"/>
    <s v="Campinas"/>
    <s v="ondulado"/>
    <s v="Manual"/>
    <s v="Grumixama"/>
    <n v="504"/>
    <n v="56"/>
    <s v="fruto"/>
    <x v="0"/>
    <s v="Manutenção"/>
    <x v="15"/>
    <x v="8"/>
    <s v="Sulfluramida"/>
    <n v="2"/>
    <s v="Kg"/>
    <n v="16.2399997711181"/>
    <n v="0.1008"/>
    <n v="1.6369919769287045"/>
  </r>
  <r>
    <n v="7976"/>
    <x v="0"/>
    <s v="Floresta Ombrófila Densa"/>
    <s v="Sudeste"/>
    <s v="Campinas"/>
    <s v="ondulado"/>
    <s v="Manual"/>
    <s v="Grumixama"/>
    <n v="504"/>
    <n v="56"/>
    <s v="fruto"/>
    <x v="0"/>
    <s v="Manutenção"/>
    <x v="15"/>
    <x v="8"/>
    <s v="Trabalhador agropecuário em geral"/>
    <n v="2.35"/>
    <s v="H/H"/>
    <n v="13.0666856765747"/>
    <n v="0.11844"/>
    <n v="1.5476182515335075"/>
  </r>
  <r>
    <n v="7976"/>
    <x v="0"/>
    <s v="Floresta Ombrófila Densa"/>
    <s v="Sudeste"/>
    <s v="Campinas"/>
    <s v="ondulado"/>
    <s v="Manual"/>
    <s v="Grumixama"/>
    <n v="504"/>
    <n v="56"/>
    <s v="fruto"/>
    <x v="0"/>
    <s v="Manutenção"/>
    <x v="15"/>
    <x v="9"/>
    <s v="Trabalhador agropecuário em geral"/>
    <n v="1.18"/>
    <s v="H/H"/>
    <n v="13.0666856765747"/>
    <n v="5.947199999999999E-2"/>
    <n v="0.77710193055725041"/>
  </r>
  <r>
    <n v="7976"/>
    <x v="0"/>
    <s v="Floresta Ombrófila Densa"/>
    <s v="Sudeste"/>
    <s v="Campinas"/>
    <s v="ondulado"/>
    <s v="Manual"/>
    <s v="Grumixama"/>
    <n v="504"/>
    <n v="56"/>
    <s v="fruto"/>
    <x v="0"/>
    <s v="Manutenção"/>
    <x v="16"/>
    <x v="8"/>
    <s v="Aplicador manual"/>
    <n v="2.35"/>
    <s v="H/H"/>
    <n v="9.9000000000000005E-2"/>
    <n v="0.11844"/>
    <n v="1.1725560000000001E-2"/>
  </r>
  <r>
    <n v="7976"/>
    <x v="0"/>
    <s v="Floresta Ombrófila Densa"/>
    <s v="Sudeste"/>
    <s v="Campinas"/>
    <s v="ondulado"/>
    <s v="Manual"/>
    <s v="Grumixama"/>
    <n v="504"/>
    <n v="56"/>
    <s v="fruto"/>
    <x v="0"/>
    <s v="Manutenção"/>
    <x v="16"/>
    <x v="8"/>
    <s v="Sulfluramida"/>
    <n v="2"/>
    <s v="Kg"/>
    <n v="16.2399997711181"/>
    <n v="0.1008"/>
    <n v="1.6369919769287045"/>
  </r>
  <r>
    <n v="7976"/>
    <x v="0"/>
    <s v="Floresta Ombrófila Densa"/>
    <s v="Sudeste"/>
    <s v="Campinas"/>
    <s v="ondulado"/>
    <s v="Manual"/>
    <s v="Grumixama"/>
    <n v="504"/>
    <n v="56"/>
    <s v="fruto"/>
    <x v="0"/>
    <s v="Manutenção"/>
    <x v="16"/>
    <x v="8"/>
    <s v="Trabalhador agropecuário em geral"/>
    <n v="2.35"/>
    <s v="H/H"/>
    <n v="13.0666856765747"/>
    <n v="0.11844"/>
    <n v="1.5476182515335075"/>
  </r>
  <r>
    <n v="7976"/>
    <x v="0"/>
    <s v="Floresta Ombrófila Densa"/>
    <s v="Sudeste"/>
    <s v="Campinas"/>
    <s v="ondulado"/>
    <s v="Manual"/>
    <s v="Grumixama"/>
    <n v="504"/>
    <n v="56"/>
    <s v="fruto"/>
    <x v="0"/>
    <s v="Manutenção"/>
    <x v="16"/>
    <x v="9"/>
    <s v="Trabalhador agropecuário em geral"/>
    <n v="1.18"/>
    <s v="H/H"/>
    <n v="13.0666856765747"/>
    <n v="5.947199999999999E-2"/>
    <n v="0.77710193055725041"/>
  </r>
  <r>
    <n v="7976"/>
    <x v="0"/>
    <s v="Floresta Ombrófila Densa"/>
    <s v="Sudeste"/>
    <s v="Campinas"/>
    <s v="ondulado"/>
    <s v="Manual"/>
    <s v="Grumixama"/>
    <n v="504"/>
    <n v="56"/>
    <s v="fruto"/>
    <x v="0"/>
    <s v="Manutenção"/>
    <x v="17"/>
    <x v="8"/>
    <s v="Aplicador manual"/>
    <n v="2.35"/>
    <s v="H/H"/>
    <n v="9.9000000000000005E-2"/>
    <n v="0.11844"/>
    <n v="1.1725560000000001E-2"/>
  </r>
  <r>
    <n v="7976"/>
    <x v="0"/>
    <s v="Floresta Ombrófila Densa"/>
    <s v="Sudeste"/>
    <s v="Campinas"/>
    <s v="ondulado"/>
    <s v="Manual"/>
    <s v="Grumixama"/>
    <n v="504"/>
    <n v="56"/>
    <s v="fruto"/>
    <x v="0"/>
    <s v="Manutenção"/>
    <x v="17"/>
    <x v="8"/>
    <s v="Sulfluramida"/>
    <n v="2"/>
    <s v="Kg"/>
    <n v="16.2399997711181"/>
    <n v="0.1008"/>
    <n v="1.6369919769287045"/>
  </r>
  <r>
    <n v="7976"/>
    <x v="0"/>
    <s v="Floresta Ombrófila Densa"/>
    <s v="Sudeste"/>
    <s v="Campinas"/>
    <s v="ondulado"/>
    <s v="Manual"/>
    <s v="Grumixama"/>
    <n v="504"/>
    <n v="56"/>
    <s v="fruto"/>
    <x v="0"/>
    <s v="Manutenção"/>
    <x v="17"/>
    <x v="8"/>
    <s v="Trabalhador agropecuário em geral"/>
    <n v="2.35"/>
    <s v="H/H"/>
    <n v="13.0666856765747"/>
    <n v="0.11844"/>
    <n v="1.5476182515335075"/>
  </r>
  <r>
    <n v="7976"/>
    <x v="0"/>
    <s v="Floresta Ombrófila Densa"/>
    <s v="Sudeste"/>
    <s v="Campinas"/>
    <s v="ondulado"/>
    <s v="Manual"/>
    <s v="Grumixama"/>
    <n v="504"/>
    <n v="56"/>
    <s v="fruto"/>
    <x v="0"/>
    <s v="Manutenção"/>
    <x v="17"/>
    <x v="9"/>
    <s v="Trabalhador agropecuário em geral"/>
    <n v="1.18"/>
    <s v="H/H"/>
    <n v="13.0666856765747"/>
    <n v="5.947199999999999E-2"/>
    <n v="0.77710193055725041"/>
  </r>
  <r>
    <n v="7976"/>
    <x v="0"/>
    <s v="Floresta Ombrófila Densa"/>
    <s v="Sudeste"/>
    <s v="Campinas"/>
    <s v="ondulado"/>
    <s v="Manual"/>
    <s v="Grumixama"/>
    <n v="504"/>
    <n v="56"/>
    <s v="fruto"/>
    <x v="0"/>
    <s v="Manutenção"/>
    <x v="18"/>
    <x v="8"/>
    <s v="Aplicador manual"/>
    <n v="2.35"/>
    <s v="H/H"/>
    <n v="9.9000000000000005E-2"/>
    <n v="0.11844"/>
    <n v="1.1725560000000001E-2"/>
  </r>
  <r>
    <n v="7976"/>
    <x v="0"/>
    <s v="Floresta Ombrófila Densa"/>
    <s v="Sudeste"/>
    <s v="Campinas"/>
    <s v="ondulado"/>
    <s v="Manual"/>
    <s v="Grumixama"/>
    <n v="504"/>
    <n v="56"/>
    <s v="fruto"/>
    <x v="0"/>
    <s v="Manutenção"/>
    <x v="18"/>
    <x v="8"/>
    <s v="Sulfluramida"/>
    <n v="2"/>
    <s v="Kg"/>
    <n v="16.2399997711181"/>
    <n v="0.1008"/>
    <n v="1.6369919769287045"/>
  </r>
  <r>
    <n v="7976"/>
    <x v="0"/>
    <s v="Floresta Ombrófila Densa"/>
    <s v="Sudeste"/>
    <s v="Campinas"/>
    <s v="ondulado"/>
    <s v="Manual"/>
    <s v="Grumixama"/>
    <n v="504"/>
    <n v="56"/>
    <s v="fruto"/>
    <x v="0"/>
    <s v="Manutenção"/>
    <x v="18"/>
    <x v="8"/>
    <s v="Trabalhador agropecuário em geral"/>
    <n v="2.35"/>
    <s v="H/H"/>
    <n v="13.0666856765747"/>
    <n v="0.11844"/>
    <n v="1.5476182515335075"/>
  </r>
  <r>
    <n v="7976"/>
    <x v="0"/>
    <s v="Floresta Ombrófila Densa"/>
    <s v="Sudeste"/>
    <s v="Campinas"/>
    <s v="ondulado"/>
    <s v="Manual"/>
    <s v="Grumixama"/>
    <n v="504"/>
    <n v="56"/>
    <s v="fruto"/>
    <x v="0"/>
    <s v="Manutenção"/>
    <x v="18"/>
    <x v="9"/>
    <s v="Trabalhador agropecuário em geral"/>
    <n v="1.18"/>
    <s v="H/H"/>
    <n v="13.0666856765747"/>
    <n v="5.947199999999999E-2"/>
    <n v="0.77710193055725041"/>
  </r>
  <r>
    <n v="7976"/>
    <x v="0"/>
    <s v="Floresta Ombrófila Densa"/>
    <s v="Sudeste"/>
    <s v="Campinas"/>
    <s v="ondulado"/>
    <s v="Manual"/>
    <s v="Grumixama"/>
    <n v="504"/>
    <n v="56"/>
    <s v="fruto"/>
    <x v="0"/>
    <s v="Manutenção"/>
    <x v="19"/>
    <x v="8"/>
    <s v="Aplicador manual"/>
    <n v="2.35"/>
    <s v="H/H"/>
    <n v="9.9000000000000005E-2"/>
    <n v="0.11844"/>
    <n v="1.1725560000000001E-2"/>
  </r>
  <r>
    <n v="7976"/>
    <x v="0"/>
    <s v="Floresta Ombrófila Densa"/>
    <s v="Sudeste"/>
    <s v="Campinas"/>
    <s v="ondulado"/>
    <s v="Manual"/>
    <s v="Grumixama"/>
    <n v="504"/>
    <n v="56"/>
    <s v="fruto"/>
    <x v="0"/>
    <s v="Manutenção"/>
    <x v="19"/>
    <x v="8"/>
    <s v="Sulfluramida"/>
    <n v="2"/>
    <s v="Kg"/>
    <n v="16.2399997711181"/>
    <n v="0.1008"/>
    <n v="1.6369919769287045"/>
  </r>
  <r>
    <n v="7976"/>
    <x v="0"/>
    <s v="Floresta Ombrófila Densa"/>
    <s v="Sudeste"/>
    <s v="Campinas"/>
    <s v="ondulado"/>
    <s v="Manual"/>
    <s v="Grumixama"/>
    <n v="504"/>
    <n v="56"/>
    <s v="fruto"/>
    <x v="0"/>
    <s v="Manutenção"/>
    <x v="19"/>
    <x v="8"/>
    <s v="Trabalhador agropecuário em geral"/>
    <n v="2.35"/>
    <s v="H/H"/>
    <n v="13.0666856765747"/>
    <n v="0.11844"/>
    <n v="1.5476182515335075"/>
  </r>
  <r>
    <n v="7976"/>
    <x v="0"/>
    <s v="Floresta Ombrófila Densa"/>
    <s v="Sudeste"/>
    <s v="Campinas"/>
    <s v="ondulado"/>
    <s v="Manual"/>
    <s v="Grumixama"/>
    <n v="504"/>
    <n v="56"/>
    <s v="fruto"/>
    <x v="0"/>
    <s v="Manutenção"/>
    <x v="19"/>
    <x v="12"/>
    <s v="Técnico florestal"/>
    <n v="23.55"/>
    <s v="H/H"/>
    <n v="5.9209642410278303"/>
    <n v="1.18692"/>
    <n v="7.0277108769607519"/>
  </r>
  <r>
    <n v="7976"/>
    <x v="0"/>
    <s v="Floresta Ombrófila Densa"/>
    <s v="Sudeste"/>
    <s v="Campinas"/>
    <s v="ondulado"/>
    <s v="Manual"/>
    <s v="Grumixama"/>
    <n v="504"/>
    <n v="56"/>
    <s v="fruto"/>
    <x v="0"/>
    <s v="Manutenção"/>
    <x v="19"/>
    <x v="9"/>
    <s v="Trabalhador agropecuário em geral"/>
    <n v="1.18"/>
    <s v="H/H"/>
    <n v="13.0666856765747"/>
    <n v="5.947199999999999E-2"/>
    <n v="0.77710193055725041"/>
  </r>
  <r>
    <n v="7976"/>
    <x v="0"/>
    <s v="Floresta Ombrófila Densa"/>
    <s v="Sudeste"/>
    <s v="Campinas"/>
    <s v="ondulado"/>
    <s v="Manual"/>
    <s v="Grumixama"/>
    <n v="504"/>
    <n v="56"/>
    <s v="fruto"/>
    <x v="0"/>
    <s v="Manutenção"/>
    <x v="20"/>
    <x v="8"/>
    <s v="Aplicador manual"/>
    <n v="2.35"/>
    <s v="H/H"/>
    <n v="9.9000000000000005E-2"/>
    <n v="0.11844"/>
    <n v="1.1725560000000001E-2"/>
  </r>
  <r>
    <n v="7976"/>
    <x v="0"/>
    <s v="Floresta Ombrófila Densa"/>
    <s v="Sudeste"/>
    <s v="Campinas"/>
    <s v="ondulado"/>
    <s v="Manual"/>
    <s v="Grumixama"/>
    <n v="504"/>
    <n v="56"/>
    <s v="fruto"/>
    <x v="0"/>
    <s v="Manutenção"/>
    <x v="20"/>
    <x v="8"/>
    <s v="Sulfluramida"/>
    <n v="2"/>
    <s v="Kg"/>
    <n v="16.2399997711181"/>
    <n v="0.1008"/>
    <n v="1.6369919769287045"/>
  </r>
  <r>
    <n v="7976"/>
    <x v="0"/>
    <s v="Floresta Ombrófila Densa"/>
    <s v="Sudeste"/>
    <s v="Campinas"/>
    <s v="ondulado"/>
    <s v="Manual"/>
    <s v="Grumixama"/>
    <n v="504"/>
    <n v="56"/>
    <s v="fruto"/>
    <x v="0"/>
    <s v="Manutenção"/>
    <x v="20"/>
    <x v="8"/>
    <s v="Trabalhador agropecuário em geral"/>
    <n v="2.35"/>
    <s v="H/H"/>
    <n v="13.0666856765747"/>
    <n v="0.11844"/>
    <n v="1.5476182515335075"/>
  </r>
  <r>
    <n v="7976"/>
    <x v="0"/>
    <s v="Floresta Ombrófila Densa"/>
    <s v="Sudeste"/>
    <s v="Campinas"/>
    <s v="ondulado"/>
    <s v="Manual"/>
    <s v="Grumixama"/>
    <n v="504"/>
    <n v="56"/>
    <s v="fruto"/>
    <x v="0"/>
    <s v="Manutenção"/>
    <x v="20"/>
    <x v="9"/>
    <s v="Trabalhador agropecuário em geral"/>
    <n v="1.18"/>
    <s v="H/H"/>
    <n v="13.0666856765747"/>
    <n v="5.947199999999999E-2"/>
    <n v="0.77710193055725041"/>
  </r>
  <r>
    <n v="7976"/>
    <x v="0"/>
    <s v="Floresta Ombrófila Densa"/>
    <s v="Sudeste"/>
    <s v="Campinas"/>
    <s v="ondulado"/>
    <s v="Manual"/>
    <s v="Grumixama"/>
    <n v="504"/>
    <n v="56"/>
    <s v="fruto"/>
    <x v="0"/>
    <s v="Manutenção"/>
    <x v="21"/>
    <x v="8"/>
    <s v="Aplicador manual"/>
    <n v="2.35"/>
    <s v="H/H"/>
    <n v="9.9000000000000005E-2"/>
    <n v="0.11844"/>
    <n v="1.1725560000000001E-2"/>
  </r>
  <r>
    <n v="7976"/>
    <x v="0"/>
    <s v="Floresta Ombrófila Densa"/>
    <s v="Sudeste"/>
    <s v="Campinas"/>
    <s v="ondulado"/>
    <s v="Manual"/>
    <s v="Grumixama"/>
    <n v="504"/>
    <n v="56"/>
    <s v="fruto"/>
    <x v="0"/>
    <s v="Manutenção"/>
    <x v="21"/>
    <x v="8"/>
    <s v="Sulfluramida"/>
    <n v="2"/>
    <s v="Kg"/>
    <n v="16.2399997711181"/>
    <n v="0.1008"/>
    <n v="1.6369919769287045"/>
  </r>
  <r>
    <n v="7976"/>
    <x v="0"/>
    <s v="Floresta Ombrófila Densa"/>
    <s v="Sudeste"/>
    <s v="Campinas"/>
    <s v="ondulado"/>
    <s v="Manual"/>
    <s v="Grumixama"/>
    <n v="504"/>
    <n v="56"/>
    <s v="fruto"/>
    <x v="0"/>
    <s v="Manutenção"/>
    <x v="21"/>
    <x v="8"/>
    <s v="Trabalhador agropecuário em geral"/>
    <n v="2.35"/>
    <s v="H/H"/>
    <n v="13.0666856765747"/>
    <n v="0.11844"/>
    <n v="1.5476182515335075"/>
  </r>
  <r>
    <n v="7976"/>
    <x v="0"/>
    <s v="Floresta Ombrófila Densa"/>
    <s v="Sudeste"/>
    <s v="Campinas"/>
    <s v="ondulado"/>
    <s v="Manual"/>
    <s v="Grumixama"/>
    <n v="504"/>
    <n v="56"/>
    <s v="fruto"/>
    <x v="0"/>
    <s v="Manutenção"/>
    <x v="21"/>
    <x v="9"/>
    <s v="Trabalhador agropecuário em geral"/>
    <n v="1.18"/>
    <s v="H/H"/>
    <n v="13.0666856765747"/>
    <n v="5.947199999999999E-2"/>
    <n v="0.77710193055725041"/>
  </r>
  <r>
    <n v="7976"/>
    <x v="0"/>
    <s v="Floresta Ombrófila Densa"/>
    <s v="Sudeste"/>
    <s v="Campinas"/>
    <s v="ondulado"/>
    <s v="Manual"/>
    <s v="Grumixama"/>
    <n v="504"/>
    <n v="56"/>
    <s v="fruto"/>
    <x v="0"/>
    <s v="Manutenção"/>
    <x v="22"/>
    <x v="8"/>
    <s v="Aplicador manual"/>
    <n v="2.35"/>
    <s v="H/H"/>
    <n v="9.9000000000000005E-2"/>
    <n v="0.11844"/>
    <n v="1.1725560000000001E-2"/>
  </r>
  <r>
    <n v="7976"/>
    <x v="0"/>
    <s v="Floresta Ombrófila Densa"/>
    <s v="Sudeste"/>
    <s v="Campinas"/>
    <s v="ondulado"/>
    <s v="Manual"/>
    <s v="Grumixama"/>
    <n v="504"/>
    <n v="56"/>
    <s v="fruto"/>
    <x v="0"/>
    <s v="Manutenção"/>
    <x v="22"/>
    <x v="8"/>
    <s v="Sulfluramida"/>
    <n v="2"/>
    <s v="Kg"/>
    <n v="16.2399997711181"/>
    <n v="0.1008"/>
    <n v="1.6369919769287045"/>
  </r>
  <r>
    <n v="7976"/>
    <x v="0"/>
    <s v="Floresta Ombrófila Densa"/>
    <s v="Sudeste"/>
    <s v="Campinas"/>
    <s v="ondulado"/>
    <s v="Manual"/>
    <s v="Grumixama"/>
    <n v="504"/>
    <n v="56"/>
    <s v="fruto"/>
    <x v="0"/>
    <s v="Manutenção"/>
    <x v="22"/>
    <x v="8"/>
    <s v="Trabalhador agropecuário em geral"/>
    <n v="2.35"/>
    <s v="H/H"/>
    <n v="13.0666856765747"/>
    <n v="0.11844"/>
    <n v="1.5476182515335075"/>
  </r>
  <r>
    <n v="7976"/>
    <x v="0"/>
    <s v="Floresta Ombrófila Densa"/>
    <s v="Sudeste"/>
    <s v="Campinas"/>
    <s v="ondulado"/>
    <s v="Manual"/>
    <s v="Grumixama"/>
    <n v="504"/>
    <n v="56"/>
    <s v="fruto"/>
    <x v="0"/>
    <s v="Manutenção"/>
    <x v="22"/>
    <x v="9"/>
    <s v="Trabalhador agropecuário em geral"/>
    <n v="1.18"/>
    <s v="H/H"/>
    <n v="13.0666856765747"/>
    <n v="5.947199999999999E-2"/>
    <n v="0.77710193055725041"/>
  </r>
  <r>
    <n v="7976"/>
    <x v="0"/>
    <s v="Floresta Ombrófila Densa"/>
    <s v="Sudeste"/>
    <s v="Campinas"/>
    <s v="ondulado"/>
    <s v="Manual"/>
    <s v="Grumixama"/>
    <n v="504"/>
    <n v="56"/>
    <s v="fruto"/>
    <x v="0"/>
    <s v="Manutenção"/>
    <x v="23"/>
    <x v="8"/>
    <s v="Aplicador manual"/>
    <n v="2.35"/>
    <s v="H/H"/>
    <n v="9.9000000000000005E-2"/>
    <n v="0.11844"/>
    <n v="1.1725560000000001E-2"/>
  </r>
  <r>
    <n v="7976"/>
    <x v="0"/>
    <s v="Floresta Ombrófila Densa"/>
    <s v="Sudeste"/>
    <s v="Campinas"/>
    <s v="ondulado"/>
    <s v="Manual"/>
    <s v="Grumixama"/>
    <n v="504"/>
    <n v="56"/>
    <s v="fruto"/>
    <x v="0"/>
    <s v="Manutenção"/>
    <x v="23"/>
    <x v="8"/>
    <s v="Sulfluramida"/>
    <n v="2"/>
    <s v="Kg"/>
    <n v="16.2399997711181"/>
    <n v="0.1008"/>
    <n v="1.6369919769287045"/>
  </r>
  <r>
    <n v="7976"/>
    <x v="0"/>
    <s v="Floresta Ombrófila Densa"/>
    <s v="Sudeste"/>
    <s v="Campinas"/>
    <s v="ondulado"/>
    <s v="Manual"/>
    <s v="Grumixama"/>
    <n v="504"/>
    <n v="56"/>
    <s v="fruto"/>
    <x v="0"/>
    <s v="Manutenção"/>
    <x v="23"/>
    <x v="8"/>
    <s v="Trabalhador agropecuário em geral"/>
    <n v="2.35"/>
    <s v="H/H"/>
    <n v="13.0666856765747"/>
    <n v="0.11844"/>
    <n v="1.5476182515335075"/>
  </r>
  <r>
    <n v="7976"/>
    <x v="0"/>
    <s v="Floresta Ombrófila Densa"/>
    <s v="Sudeste"/>
    <s v="Campinas"/>
    <s v="ondulado"/>
    <s v="Manual"/>
    <s v="Grumixama"/>
    <n v="504"/>
    <n v="56"/>
    <s v="fruto"/>
    <x v="0"/>
    <s v="Manutenção"/>
    <x v="23"/>
    <x v="9"/>
    <s v="Trabalhador agropecuário em geral"/>
    <n v="1.18"/>
    <s v="H/H"/>
    <n v="13.0666856765747"/>
    <n v="5.947199999999999E-2"/>
    <n v="0.77710193055725041"/>
  </r>
  <r>
    <n v="7976"/>
    <x v="0"/>
    <s v="Floresta Ombrófila Densa"/>
    <s v="Sudeste"/>
    <s v="Campinas"/>
    <s v="ondulado"/>
    <s v="Manual"/>
    <s v="Grumixama"/>
    <n v="504"/>
    <n v="56"/>
    <s v="fruto"/>
    <x v="0"/>
    <s v="Manutenção"/>
    <x v="24"/>
    <x v="8"/>
    <s v="Aplicador manual"/>
    <n v="2.35"/>
    <s v="H/H"/>
    <n v="9.9000000000000005E-2"/>
    <n v="0.11844"/>
    <n v="1.1725560000000001E-2"/>
  </r>
  <r>
    <n v="7976"/>
    <x v="0"/>
    <s v="Floresta Ombrófila Densa"/>
    <s v="Sudeste"/>
    <s v="Campinas"/>
    <s v="ondulado"/>
    <s v="Manual"/>
    <s v="Grumixama"/>
    <n v="504"/>
    <n v="56"/>
    <s v="fruto"/>
    <x v="0"/>
    <s v="Manutenção"/>
    <x v="24"/>
    <x v="8"/>
    <s v="Sulfluramida"/>
    <n v="2"/>
    <s v="Kg"/>
    <n v="16.2399997711181"/>
    <n v="0.1008"/>
    <n v="1.6369919769287045"/>
  </r>
  <r>
    <n v="7976"/>
    <x v="0"/>
    <s v="Floresta Ombrófila Densa"/>
    <s v="Sudeste"/>
    <s v="Campinas"/>
    <s v="ondulado"/>
    <s v="Manual"/>
    <s v="Grumixama"/>
    <n v="504"/>
    <n v="56"/>
    <s v="fruto"/>
    <x v="0"/>
    <s v="Manutenção"/>
    <x v="24"/>
    <x v="8"/>
    <s v="Trabalhador agropecuário em geral"/>
    <n v="2.35"/>
    <s v="H/H"/>
    <n v="13.0666856765747"/>
    <n v="0.11844"/>
    <n v="1.5476182515335075"/>
  </r>
  <r>
    <n v="7976"/>
    <x v="0"/>
    <s v="Floresta Ombrófila Densa"/>
    <s v="Sudeste"/>
    <s v="Campinas"/>
    <s v="ondulado"/>
    <s v="Manual"/>
    <s v="Grumixama"/>
    <n v="504"/>
    <n v="56"/>
    <s v="fruto"/>
    <x v="0"/>
    <s v="Manutenção"/>
    <x v="24"/>
    <x v="9"/>
    <s v="Trabalhador agropecuário em geral"/>
    <n v="1.18"/>
    <s v="H/H"/>
    <n v="13.0666856765747"/>
    <n v="5.947199999999999E-2"/>
    <n v="0.77710193055725041"/>
  </r>
  <r>
    <n v="7976"/>
    <x v="0"/>
    <s v="Floresta Ombrófila Densa"/>
    <s v="Sudeste"/>
    <s v="Campinas"/>
    <s v="ondulado"/>
    <s v="Manual"/>
    <s v="Grumixama"/>
    <n v="504"/>
    <n v="56"/>
    <s v="fruto"/>
    <x v="0"/>
    <s v="Manutenção"/>
    <x v="25"/>
    <x v="8"/>
    <s v="Aplicador manual"/>
    <n v="2.35"/>
    <s v="H/H"/>
    <n v="9.9000000000000005E-2"/>
    <n v="0.11844"/>
    <n v="1.1725560000000001E-2"/>
  </r>
  <r>
    <n v="7976"/>
    <x v="0"/>
    <s v="Floresta Ombrófila Densa"/>
    <s v="Sudeste"/>
    <s v="Campinas"/>
    <s v="ondulado"/>
    <s v="Manual"/>
    <s v="Grumixama"/>
    <n v="504"/>
    <n v="56"/>
    <s v="fruto"/>
    <x v="0"/>
    <s v="Manutenção"/>
    <x v="25"/>
    <x v="8"/>
    <s v="Sulfluramida"/>
    <n v="2"/>
    <s v="Kg"/>
    <n v="16.2399997711181"/>
    <n v="0.1008"/>
    <n v="1.6369919769287045"/>
  </r>
  <r>
    <n v="7976"/>
    <x v="0"/>
    <s v="Floresta Ombrófila Densa"/>
    <s v="Sudeste"/>
    <s v="Campinas"/>
    <s v="ondulado"/>
    <s v="Manual"/>
    <s v="Grumixama"/>
    <n v="504"/>
    <n v="56"/>
    <s v="fruto"/>
    <x v="0"/>
    <s v="Manutenção"/>
    <x v="25"/>
    <x v="8"/>
    <s v="Trabalhador agropecuário em geral"/>
    <n v="2.35"/>
    <s v="H/H"/>
    <n v="13.0666856765747"/>
    <n v="0.11844"/>
    <n v="1.5476182515335075"/>
  </r>
  <r>
    <n v="7976"/>
    <x v="0"/>
    <s v="Floresta Ombrófila Densa"/>
    <s v="Sudeste"/>
    <s v="Campinas"/>
    <s v="ondulado"/>
    <s v="Manual"/>
    <s v="Grumixama"/>
    <n v="504"/>
    <n v="56"/>
    <s v="fruto"/>
    <x v="0"/>
    <s v="Manutenção"/>
    <x v="25"/>
    <x v="9"/>
    <s v="Trabalhador agropecuário em geral"/>
    <n v="1.18"/>
    <s v="H/H"/>
    <n v="13.0666856765747"/>
    <n v="5.947199999999999E-2"/>
    <n v="0.77710193055725041"/>
  </r>
  <r>
    <n v="7976"/>
    <x v="0"/>
    <s v="Floresta Ombrófila Densa"/>
    <s v="Sudeste"/>
    <s v="Campinas"/>
    <s v="ondulado"/>
    <s v="Manual"/>
    <s v="Grumixama"/>
    <n v="504"/>
    <n v="56"/>
    <s v="fruto"/>
    <x v="0"/>
    <s v="Manutenção"/>
    <x v="26"/>
    <x v="8"/>
    <s v="Aplicador manual"/>
    <n v="2.35"/>
    <s v="H/H"/>
    <n v="9.9000000000000005E-2"/>
    <n v="0.11844"/>
    <n v="1.1725560000000001E-2"/>
  </r>
  <r>
    <n v="7976"/>
    <x v="0"/>
    <s v="Floresta Ombrófila Densa"/>
    <s v="Sudeste"/>
    <s v="Campinas"/>
    <s v="ondulado"/>
    <s v="Manual"/>
    <s v="Grumixama"/>
    <n v="504"/>
    <n v="56"/>
    <s v="fruto"/>
    <x v="0"/>
    <s v="Manutenção"/>
    <x v="26"/>
    <x v="8"/>
    <s v="Sulfluramida"/>
    <n v="2"/>
    <s v="Kg"/>
    <n v="16.2399997711181"/>
    <n v="0.1008"/>
    <n v="1.6369919769287045"/>
  </r>
  <r>
    <n v="7976"/>
    <x v="0"/>
    <s v="Floresta Ombrófila Densa"/>
    <s v="Sudeste"/>
    <s v="Campinas"/>
    <s v="ondulado"/>
    <s v="Manual"/>
    <s v="Grumixama"/>
    <n v="504"/>
    <n v="56"/>
    <s v="fruto"/>
    <x v="0"/>
    <s v="Manutenção"/>
    <x v="26"/>
    <x v="8"/>
    <s v="Trabalhador agropecuário em geral"/>
    <n v="2.35"/>
    <s v="H/H"/>
    <n v="13.0666856765747"/>
    <n v="0.11844"/>
    <n v="1.5476182515335075"/>
  </r>
  <r>
    <n v="7976"/>
    <x v="0"/>
    <s v="Floresta Ombrófila Densa"/>
    <s v="Sudeste"/>
    <s v="Campinas"/>
    <s v="ondulado"/>
    <s v="Manual"/>
    <s v="Grumixama"/>
    <n v="504"/>
    <n v="56"/>
    <s v="fruto"/>
    <x v="0"/>
    <s v="Manutenção"/>
    <x v="26"/>
    <x v="9"/>
    <s v="Trabalhador agropecuário em geral"/>
    <n v="1.18"/>
    <s v="H/H"/>
    <n v="13.0666856765747"/>
    <n v="5.947199999999999E-2"/>
    <n v="0.77710193055725041"/>
  </r>
  <r>
    <n v="7976"/>
    <x v="0"/>
    <s v="Floresta Ombrófila Densa"/>
    <s v="Sudeste"/>
    <s v="Campinas"/>
    <s v="ondulado"/>
    <s v="Manual"/>
    <s v="Grumixama"/>
    <n v="504"/>
    <n v="56"/>
    <s v="fruto"/>
    <x v="0"/>
    <s v="Manutenção"/>
    <x v="27"/>
    <x v="8"/>
    <s v="Aplicador manual"/>
    <n v="2.35"/>
    <s v="H/H"/>
    <n v="9.9000000000000005E-2"/>
    <n v="0.11844"/>
    <n v="1.1725560000000001E-2"/>
  </r>
  <r>
    <n v="7976"/>
    <x v="0"/>
    <s v="Floresta Ombrófila Densa"/>
    <s v="Sudeste"/>
    <s v="Campinas"/>
    <s v="ondulado"/>
    <s v="Manual"/>
    <s v="Grumixama"/>
    <n v="504"/>
    <n v="56"/>
    <s v="fruto"/>
    <x v="0"/>
    <s v="Manutenção"/>
    <x v="27"/>
    <x v="8"/>
    <s v="Sulfluramida"/>
    <n v="2"/>
    <s v="Kg"/>
    <n v="16.2399997711181"/>
    <n v="0.1008"/>
    <n v="1.6369919769287045"/>
  </r>
  <r>
    <n v="7976"/>
    <x v="0"/>
    <s v="Floresta Ombrófila Densa"/>
    <s v="Sudeste"/>
    <s v="Campinas"/>
    <s v="ondulado"/>
    <s v="Manual"/>
    <s v="Grumixama"/>
    <n v="504"/>
    <n v="56"/>
    <s v="fruto"/>
    <x v="0"/>
    <s v="Manutenção"/>
    <x v="27"/>
    <x v="8"/>
    <s v="Trabalhador agropecuário em geral"/>
    <n v="2.35"/>
    <s v="H/H"/>
    <n v="13.0666856765747"/>
    <n v="0.11844"/>
    <n v="1.5476182515335075"/>
  </r>
  <r>
    <n v="7976"/>
    <x v="0"/>
    <s v="Floresta Ombrófila Densa"/>
    <s v="Sudeste"/>
    <s v="Campinas"/>
    <s v="ondulado"/>
    <s v="Manual"/>
    <s v="Grumixama"/>
    <n v="504"/>
    <n v="56"/>
    <s v="fruto"/>
    <x v="0"/>
    <s v="Manutenção"/>
    <x v="27"/>
    <x v="9"/>
    <s v="Trabalhador agropecuário em geral"/>
    <n v="1.18"/>
    <s v="H/H"/>
    <n v="13.0666856765747"/>
    <n v="5.947199999999999E-2"/>
    <n v="0.77710193055725041"/>
  </r>
  <r>
    <n v="7976"/>
    <x v="0"/>
    <s v="Floresta Ombrófila Densa"/>
    <s v="Sudeste"/>
    <s v="Campinas"/>
    <s v="ondulado"/>
    <s v="Manual"/>
    <s v="Grumixama"/>
    <n v="504"/>
    <n v="56"/>
    <s v="fruto"/>
    <x v="0"/>
    <s v="Manutenção"/>
    <x v="28"/>
    <x v="8"/>
    <s v="Aplicador manual"/>
    <n v="2.35"/>
    <s v="H/H"/>
    <n v="9.9000000000000005E-2"/>
    <n v="0.11844"/>
    <n v="1.1725560000000001E-2"/>
  </r>
  <r>
    <n v="7976"/>
    <x v="0"/>
    <s v="Floresta Ombrófila Densa"/>
    <s v="Sudeste"/>
    <s v="Campinas"/>
    <s v="ondulado"/>
    <s v="Manual"/>
    <s v="Grumixama"/>
    <n v="504"/>
    <n v="56"/>
    <s v="fruto"/>
    <x v="0"/>
    <s v="Manutenção"/>
    <x v="28"/>
    <x v="8"/>
    <s v="Sulfluramida"/>
    <n v="2"/>
    <s v="Kg"/>
    <n v="16.2399997711181"/>
    <n v="0.1008"/>
    <n v="1.6369919769287045"/>
  </r>
  <r>
    <n v="7976"/>
    <x v="0"/>
    <s v="Floresta Ombrófila Densa"/>
    <s v="Sudeste"/>
    <s v="Campinas"/>
    <s v="ondulado"/>
    <s v="Manual"/>
    <s v="Grumixama"/>
    <n v="504"/>
    <n v="56"/>
    <s v="fruto"/>
    <x v="0"/>
    <s v="Manutenção"/>
    <x v="28"/>
    <x v="8"/>
    <s v="Trabalhador agropecuário em geral"/>
    <n v="2.35"/>
    <s v="H/H"/>
    <n v="13.0666856765747"/>
    <n v="0.11844"/>
    <n v="1.5476182515335075"/>
  </r>
  <r>
    <n v="7976"/>
    <x v="0"/>
    <s v="Floresta Ombrófila Densa"/>
    <s v="Sudeste"/>
    <s v="Campinas"/>
    <s v="ondulado"/>
    <s v="Manual"/>
    <s v="Grumixama"/>
    <n v="504"/>
    <n v="56"/>
    <s v="fruto"/>
    <x v="0"/>
    <s v="Manutenção"/>
    <x v="28"/>
    <x v="9"/>
    <s v="Trabalhador agropecuário em geral"/>
    <n v="1.18"/>
    <s v="H/H"/>
    <n v="13.0666856765747"/>
    <n v="5.947199999999999E-2"/>
    <n v="0.77710193055725041"/>
  </r>
  <r>
    <n v="7976"/>
    <x v="0"/>
    <s v="Floresta Ombrófila Densa"/>
    <s v="Sudeste"/>
    <s v="Campinas"/>
    <s v="ondulado"/>
    <s v="Manual"/>
    <s v="Grumixama"/>
    <n v="504"/>
    <n v="56"/>
    <s v="fruto"/>
    <x v="0"/>
    <s v="Manutenção"/>
    <x v="29"/>
    <x v="8"/>
    <s v="Aplicador manual"/>
    <n v="2.35"/>
    <s v="H/H"/>
    <n v="9.9000000000000005E-2"/>
    <n v="0.11844"/>
    <n v="1.1725560000000001E-2"/>
  </r>
  <r>
    <n v="7976"/>
    <x v="0"/>
    <s v="Floresta Ombrófila Densa"/>
    <s v="Sudeste"/>
    <s v="Campinas"/>
    <s v="ondulado"/>
    <s v="Manual"/>
    <s v="Grumixama"/>
    <n v="504"/>
    <n v="56"/>
    <s v="fruto"/>
    <x v="0"/>
    <s v="Manutenção"/>
    <x v="29"/>
    <x v="8"/>
    <s v="Sulfluramida"/>
    <n v="2"/>
    <s v="Kg"/>
    <n v="16.2399997711181"/>
    <n v="0.1008"/>
    <n v="1.6369919769287045"/>
  </r>
  <r>
    <n v="7976"/>
    <x v="0"/>
    <s v="Floresta Ombrófila Densa"/>
    <s v="Sudeste"/>
    <s v="Campinas"/>
    <s v="ondulado"/>
    <s v="Manual"/>
    <s v="Grumixama"/>
    <n v="504"/>
    <n v="56"/>
    <s v="fruto"/>
    <x v="0"/>
    <s v="Manutenção"/>
    <x v="29"/>
    <x v="8"/>
    <s v="Trabalhador agropecuário em geral"/>
    <n v="2.35"/>
    <s v="H/H"/>
    <n v="13.0666856765747"/>
    <n v="0.11844"/>
    <n v="1.5476182515335075"/>
  </r>
  <r>
    <n v="7976"/>
    <x v="0"/>
    <s v="Floresta Ombrófila Densa"/>
    <s v="Sudeste"/>
    <s v="Campinas"/>
    <s v="ondulado"/>
    <s v="Manual"/>
    <s v="Grumixama"/>
    <n v="504"/>
    <n v="56"/>
    <s v="fruto"/>
    <x v="0"/>
    <s v="Manutenção"/>
    <x v="29"/>
    <x v="9"/>
    <s v="Trabalhador agropecuário em geral"/>
    <n v="1.18"/>
    <s v="H/H"/>
    <n v="13.0666856765747"/>
    <n v="5.947199999999999E-2"/>
    <n v="0.77710193055725041"/>
  </r>
  <r>
    <n v="7976"/>
    <x v="0"/>
    <s v="Floresta Ombrófila Densa"/>
    <s v="Sudeste"/>
    <s v="Campinas"/>
    <s v="ondulado"/>
    <s v="Manual"/>
    <s v="Grumixama"/>
    <n v="504"/>
    <n v="56"/>
    <s v="fruto"/>
    <x v="0"/>
    <s v="Pós-Plantio"/>
    <x v="0"/>
    <x v="7"/>
    <s v="Enxada"/>
    <n v="38.51"/>
    <s v="H/H"/>
    <n v="1.6E-2"/>
    <n v="1.9409039999999997"/>
    <n v="3.1054463999999997E-2"/>
  </r>
  <r>
    <n v="7976"/>
    <x v="0"/>
    <s v="Floresta Ombrófila Densa"/>
    <s v="Sudeste"/>
    <s v="Campinas"/>
    <s v="ondulado"/>
    <s v="Manual"/>
    <s v="Grumixama"/>
    <n v="504"/>
    <n v="56"/>
    <s v="fruto"/>
    <x v="0"/>
    <s v="Pós-Plantio"/>
    <x v="0"/>
    <x v="7"/>
    <s v="Trabalhador agropecuário em geral"/>
    <n v="38.51"/>
    <s v="H/H"/>
    <n v="13.0666856765747"/>
    <n v="1.9409039999999997"/>
    <n v="25.361182496406538"/>
  </r>
  <r>
    <n v="7976"/>
    <x v="0"/>
    <s v="Floresta Ombrófila Densa"/>
    <s v="Sudeste"/>
    <s v="Campinas"/>
    <s v="ondulado"/>
    <s v="Manual"/>
    <s v="Grumixama"/>
    <n v="504"/>
    <n v="56"/>
    <s v="fruto"/>
    <x v="0"/>
    <s v="Pós-Plantio"/>
    <x v="0"/>
    <x v="8"/>
    <s v="Aplicador manual"/>
    <n v="2.35"/>
    <s v="H/H"/>
    <n v="9.9000000000000005E-2"/>
    <n v="0.11844"/>
    <n v="1.1725560000000001E-2"/>
  </r>
  <r>
    <n v="7976"/>
    <x v="0"/>
    <s v="Floresta Ombrófila Densa"/>
    <s v="Sudeste"/>
    <s v="Campinas"/>
    <s v="ondulado"/>
    <s v="Manual"/>
    <s v="Grumixama"/>
    <n v="504"/>
    <n v="56"/>
    <s v="fruto"/>
    <x v="0"/>
    <s v="Pós-Plantio"/>
    <x v="0"/>
    <x v="8"/>
    <s v="Sulfluramida"/>
    <n v="2"/>
    <s v="Kg"/>
    <n v="16.2399997711181"/>
    <n v="0.1008"/>
    <n v="1.6369919769287045"/>
  </r>
  <r>
    <n v="7976"/>
    <x v="0"/>
    <s v="Floresta Ombrófila Densa"/>
    <s v="Sudeste"/>
    <s v="Campinas"/>
    <s v="ondulado"/>
    <s v="Manual"/>
    <s v="Grumixama"/>
    <n v="504"/>
    <n v="56"/>
    <s v="fruto"/>
    <x v="0"/>
    <s v="Pós-Plantio"/>
    <x v="0"/>
    <x v="8"/>
    <s v="Trabalhador agropecuário em geral"/>
    <n v="2.35"/>
    <s v="H/H"/>
    <n v="13.0666856765747"/>
    <n v="0.11844"/>
    <n v="1.5476182515335075"/>
  </r>
  <r>
    <n v="7976"/>
    <x v="0"/>
    <s v="Floresta Ombrófila Densa"/>
    <s v="Sudeste"/>
    <s v="Campinas"/>
    <s v="ondulado"/>
    <s v="Manual"/>
    <s v="Grumixama"/>
    <n v="504"/>
    <n v="56"/>
    <s v="fruto"/>
    <x v="0"/>
    <s v="Pós-Plantio"/>
    <x v="0"/>
    <x v="9"/>
    <s v="Trabalhador agropecuário em geral"/>
    <n v="1.18"/>
    <s v="H/H"/>
    <n v="13.0666856765747"/>
    <n v="5.947199999999999E-2"/>
    <n v="0.77710193055725041"/>
  </r>
  <r>
    <n v="7976"/>
    <x v="0"/>
    <s v="Floresta Ombrófila Densa"/>
    <s v="Sudeste"/>
    <s v="Campinas"/>
    <s v="ondulado"/>
    <s v="Manual"/>
    <s v="Grumixama"/>
    <n v="504"/>
    <n v="56"/>
    <s v="fruto"/>
    <x v="0"/>
    <s v="Pré-Plantio"/>
    <x v="0"/>
    <x v="0"/>
    <s v="Trator 75 - 125 CV + Carreta"/>
    <n v="2.06"/>
    <s v="H/M"/>
    <n v="149.07000732421801"/>
    <n v="0.103824"/>
    <n v="15.47704444042961"/>
  </r>
  <r>
    <n v="7976"/>
    <x v="0"/>
    <s v="Floresta Ombrófila Densa"/>
    <s v="Sudeste"/>
    <s v="Campinas"/>
    <s v="ondulado"/>
    <s v="Manual"/>
    <s v="Grumixama"/>
    <n v="504"/>
    <n v="56"/>
    <s v="fruto"/>
    <x v="0"/>
    <s v="Pré-Plantio"/>
    <x v="0"/>
    <x v="13"/>
    <s v="Enxadão (alinhamento)"/>
    <n v="28.27"/>
    <s v="H/H"/>
    <n v="1.0999999999999999E-2"/>
    <n v="1.4248080000000001"/>
    <n v="1.5672887999999999E-2"/>
  </r>
  <r>
    <n v="7976"/>
    <x v="0"/>
    <s v="Floresta Ombrófila Densa"/>
    <s v="Sudeste"/>
    <s v="Campinas"/>
    <s v="ondulado"/>
    <s v="Manual"/>
    <s v="Grumixama"/>
    <n v="504"/>
    <n v="56"/>
    <s v="fruto"/>
    <x v="0"/>
    <s v="Pré-Plantio"/>
    <x v="0"/>
    <x v="13"/>
    <s v="Trabalhador agropecuário em geral"/>
    <n v="28.27"/>
    <s v="H/H"/>
    <n v="13.0666856765747"/>
    <n v="1.4248080000000001"/>
    <n v="18.617518285469046"/>
  </r>
  <r>
    <n v="7976"/>
    <x v="0"/>
    <s v="Floresta Ombrófila Densa"/>
    <s v="Sudeste"/>
    <s v="Campinas"/>
    <s v="ondulado"/>
    <s v="Manual"/>
    <s v="Grumixama"/>
    <n v="504"/>
    <n v="56"/>
    <s v="fruto"/>
    <x v="0"/>
    <s v="Pré-Plantio"/>
    <x v="0"/>
    <x v="14"/>
    <s v="Calcário dolomítico"/>
    <n v="0.5"/>
    <s v="t"/>
    <n v="206.169998168945"/>
    <n v="2.52E-2"/>
    <n v="5.1954839538574138"/>
  </r>
  <r>
    <n v="7976"/>
    <x v="0"/>
    <s v="Floresta Ombrófila Densa"/>
    <s v="Sudeste"/>
    <s v="Campinas"/>
    <s v="ondulado"/>
    <s v="Manual"/>
    <s v="Grumixama"/>
    <n v="504"/>
    <n v="56"/>
    <s v="fruto"/>
    <x v="0"/>
    <s v="Pré-Plantio"/>
    <x v="0"/>
    <x v="14"/>
    <s v="Trabalhador agropecuário em geral"/>
    <n v="11.78"/>
    <s v="H/H"/>
    <n v="13.0666856765747"/>
    <n v="0.59371200000000002"/>
    <n v="7.7578480864105188"/>
  </r>
  <r>
    <n v="7976"/>
    <x v="0"/>
    <s v="Floresta Ombrófila Densa"/>
    <s v="Sudeste"/>
    <s v="Campinas"/>
    <s v="ondulado"/>
    <s v="Manual"/>
    <s v="Grumixama"/>
    <n v="504"/>
    <n v="56"/>
    <s v="fruto"/>
    <x v="0"/>
    <s v="Pré-Plantio"/>
    <x v="0"/>
    <x v="14"/>
    <s v="Trator 75 - 125 CV + Carreta"/>
    <n v="1.94"/>
    <s v="H/M"/>
    <n v="149.07000732421801"/>
    <n v="9.7776000000000002E-2"/>
    <n v="14.575469036132741"/>
  </r>
  <r>
    <n v="7976"/>
    <x v="0"/>
    <s v="Floresta Ombrófila Densa"/>
    <s v="Sudeste"/>
    <s v="Campinas"/>
    <s v="ondulado"/>
    <s v="Manual"/>
    <s v="Grumixama"/>
    <n v="504"/>
    <n v="56"/>
    <s v="fruto"/>
    <x v="0"/>
    <s v="Pré-Plantio"/>
    <x v="0"/>
    <x v="8"/>
    <s v="Aplicador manual"/>
    <n v="4.7"/>
    <s v="H/H"/>
    <n v="9.9000000000000005E-2"/>
    <n v="0.23688000000000001"/>
    <n v="2.3451120000000002E-2"/>
  </r>
  <r>
    <n v="7976"/>
    <x v="0"/>
    <s v="Floresta Ombrófila Densa"/>
    <s v="Sudeste"/>
    <s v="Campinas"/>
    <s v="ondulado"/>
    <s v="Manual"/>
    <s v="Grumixama"/>
    <n v="504"/>
    <n v="56"/>
    <s v="fruto"/>
    <x v="0"/>
    <s v="Pré-Plantio"/>
    <x v="0"/>
    <x v="8"/>
    <s v="Sulfluramida"/>
    <n v="3.5"/>
    <s v="Kg"/>
    <n v="16.2399997711181"/>
    <n v="0.1764"/>
    <n v="2.8647359596252331"/>
  </r>
  <r>
    <n v="7976"/>
    <x v="0"/>
    <s v="Floresta Ombrófila Densa"/>
    <s v="Sudeste"/>
    <s v="Campinas"/>
    <s v="ondulado"/>
    <s v="Manual"/>
    <s v="Grumixama"/>
    <n v="504"/>
    <n v="56"/>
    <s v="fruto"/>
    <x v="0"/>
    <s v="Pré-Plantio"/>
    <x v="0"/>
    <x v="8"/>
    <s v="Trabalhador agropecuário em geral"/>
    <n v="4.7"/>
    <s v="H/H"/>
    <n v="13.0666856765747"/>
    <n v="0.23688000000000001"/>
    <n v="3.095236503067015"/>
  </r>
  <r>
    <n v="7976"/>
    <x v="0"/>
    <s v="Floresta Ombrófila Densa"/>
    <s v="Sudeste"/>
    <s v="Campinas"/>
    <s v="ondulado"/>
    <s v="Manual"/>
    <s v="Grumixama"/>
    <n v="504"/>
    <n v="56"/>
    <s v="fruto"/>
    <x v="0"/>
    <s v="Pré-Plantio"/>
    <x v="0"/>
    <x v="15"/>
    <s v="Motocoveadora 2,5 CV"/>
    <n v="28.27"/>
    <s v="H/H"/>
    <n v="6.0519999999999996"/>
    <n v="1.4248080000000001"/>
    <n v="8.6229380159999991"/>
  </r>
  <r>
    <n v="7976"/>
    <x v="0"/>
    <s v="Floresta Ombrófila Densa"/>
    <s v="Sudeste"/>
    <s v="Campinas"/>
    <s v="ondulado"/>
    <s v="Manual"/>
    <s v="Grumixama"/>
    <n v="504"/>
    <n v="56"/>
    <s v="fruto"/>
    <x v="0"/>
    <s v="Pré-Plantio"/>
    <x v="0"/>
    <x v="15"/>
    <s v="Trabalhador agropecuário em geral"/>
    <n v="28.27"/>
    <s v="H/H"/>
    <n v="13.0666856765747"/>
    <n v="1.4248080000000001"/>
    <n v="18.617518285469046"/>
  </r>
  <r>
    <n v="7976"/>
    <x v="0"/>
    <s v="Floresta Ombrófila Densa"/>
    <s v="Sudeste"/>
    <s v="Campinas"/>
    <s v="ondulado"/>
    <s v="Manual"/>
    <s v="Grumixama"/>
    <n v="504"/>
    <n v="56"/>
    <s v="fruto"/>
    <x v="0"/>
    <s v="Pré-Plantio"/>
    <x v="0"/>
    <x v="16"/>
    <s v="Motorroçadeira 2 CV"/>
    <n v="23.55"/>
    <s v="H/H"/>
    <n v="6.4109999999999996"/>
    <n v="1.18692"/>
    <n v="7.6093441199999994"/>
  </r>
  <r>
    <n v="7976"/>
    <x v="0"/>
    <s v="Floresta Ombrófila Densa"/>
    <s v="Sudeste"/>
    <s v="Campinas"/>
    <s v="ondulado"/>
    <s v="Manual"/>
    <s v="Grumixama"/>
    <n v="504"/>
    <n v="56"/>
    <s v="fruto"/>
    <x v="0"/>
    <s v="Pré-Plantio"/>
    <x v="0"/>
    <x v="16"/>
    <s v="Trabalhador agropecuário em geral"/>
    <n v="23.55"/>
    <s v="H/H"/>
    <n v="13.0666856765747"/>
    <n v="1.18692"/>
    <n v="15.509110563240043"/>
  </r>
  <r>
    <n v="7976"/>
    <x v="0"/>
    <s v="Floresta Ombrófila Densa"/>
    <s v="Sudeste"/>
    <s v="Campinas"/>
    <s v="ondulado"/>
    <s v="Manual"/>
    <s v="Jabuticaba"/>
    <n v="504"/>
    <n v="56"/>
    <s v="fruto"/>
    <x v="0"/>
    <s v="Implantação"/>
    <x v="0"/>
    <x v="0"/>
    <d v="2006-06-30T00:00:00"/>
    <n v="3.3"/>
    <s v="sc de 50 kg"/>
    <n v="273.079986572265"/>
    <n v="0.16632"/>
    <n v="45.418663366699114"/>
  </r>
  <r>
    <n v="7976"/>
    <x v="0"/>
    <s v="Floresta Ombrófila Densa"/>
    <s v="Sudeste"/>
    <s v="Campinas"/>
    <s v="ondulado"/>
    <s v="Manual"/>
    <s v="Jabuticaba"/>
    <n v="504"/>
    <n v="56"/>
    <s v="fruto"/>
    <x v="0"/>
    <s v="Implantação"/>
    <x v="0"/>
    <x v="0"/>
    <s v="Copo dosador"/>
    <n v="12.37"/>
    <s v="H/H"/>
    <n v="1.0999999999999999E-2"/>
    <n v="0.623448"/>
    <n v="6.8579279999999992E-3"/>
  </r>
  <r>
    <n v="7976"/>
    <x v="0"/>
    <s v="Floresta Ombrófila Densa"/>
    <s v="Sudeste"/>
    <s v="Campinas"/>
    <s v="ondulado"/>
    <s v="Manual"/>
    <s v="Jabuticaba"/>
    <n v="504"/>
    <n v="56"/>
    <s v="fruto"/>
    <x v="0"/>
    <s v="Implantação"/>
    <x v="0"/>
    <x v="0"/>
    <s v="Trabalhador agropecuário em geral"/>
    <n v="12.37"/>
    <s v="H/H"/>
    <n v="13.0666856765747"/>
    <n v="0.623448"/>
    <n v="8.1463990516891442"/>
  </r>
  <r>
    <n v="7976"/>
    <x v="0"/>
    <s v="Floresta Ombrófila Densa"/>
    <s v="Sudeste"/>
    <s v="Campinas"/>
    <s v="ondulado"/>
    <s v="Manual"/>
    <s v="Jabuticaba"/>
    <n v="504"/>
    <n v="56"/>
    <s v="fruto"/>
    <x v="0"/>
    <s v="Implantação"/>
    <x v="0"/>
    <x v="1"/>
    <d v="2010-10-20T00:00:00"/>
    <n v="3.3"/>
    <s v="sc de 50 kg"/>
    <n v="200.47999572753901"/>
    <n v="0.16632"/>
    <n v="33.34383288940429"/>
  </r>
  <r>
    <n v="7976"/>
    <x v="0"/>
    <s v="Floresta Ombrófila Densa"/>
    <s v="Sudeste"/>
    <s v="Campinas"/>
    <s v="ondulado"/>
    <s v="Manual"/>
    <s v="Jabuticaba"/>
    <n v="504"/>
    <n v="56"/>
    <s v="fruto"/>
    <x v="0"/>
    <s v="Implantação"/>
    <x v="0"/>
    <x v="1"/>
    <s v="Plantadeira (coveta lateral)"/>
    <n v="14.13"/>
    <s v="H/H"/>
    <n v="7.9000000000000001E-2"/>
    <n v="0.71215200000000001"/>
    <n v="5.6260008E-2"/>
  </r>
  <r>
    <n v="7976"/>
    <x v="0"/>
    <s v="Floresta Ombrófila Densa"/>
    <s v="Sudeste"/>
    <s v="Campinas"/>
    <s v="ondulado"/>
    <s v="Manual"/>
    <s v="Jabuticaba"/>
    <n v="504"/>
    <n v="56"/>
    <s v="fruto"/>
    <x v="0"/>
    <s v="Implantação"/>
    <x v="0"/>
    <x v="1"/>
    <s v="Trabalhador agropecuário em geral"/>
    <n v="14.13"/>
    <s v="H/H"/>
    <n v="13.0666856765747"/>
    <n v="0.71215200000000001"/>
    <n v="9.3054663379440257"/>
  </r>
  <r>
    <n v="7976"/>
    <x v="0"/>
    <s v="Floresta Ombrófila Densa"/>
    <s v="Sudeste"/>
    <s v="Campinas"/>
    <s v="ondulado"/>
    <s v="Manual"/>
    <s v="Jabuticaba"/>
    <n v="504"/>
    <n v="56"/>
    <s v="fruto"/>
    <x v="0"/>
    <s v="Implantação"/>
    <x v="0"/>
    <x v="1"/>
    <s v="Trator 75 - 125 CV + Carreta"/>
    <n v="2.35"/>
    <s v="H/M"/>
    <n v="149.07000732421801"/>
    <n v="0.11844"/>
    <n v="17.65585166748038"/>
  </r>
  <r>
    <n v="7976"/>
    <x v="0"/>
    <s v="Floresta Ombrófila Densa"/>
    <s v="Sudeste"/>
    <s v="Campinas"/>
    <s v="ondulado"/>
    <s v="Manual"/>
    <s v="Jabuticaba"/>
    <n v="504"/>
    <n v="56"/>
    <s v="fruto"/>
    <x v="0"/>
    <s v="Implantação"/>
    <x v="0"/>
    <x v="2"/>
    <s v="Trabalhador agropecuário em geral"/>
    <n v="5.88"/>
    <s v="H/H"/>
    <n v="13.0666856765747"/>
    <n v="0.296352"/>
    <n v="3.8723384336242654"/>
  </r>
  <r>
    <n v="7976"/>
    <x v="0"/>
    <s v="Floresta Ombrófila Densa"/>
    <s v="Sudeste"/>
    <s v="Campinas"/>
    <s v="ondulado"/>
    <s v="Manual"/>
    <s v="Jabuticaba"/>
    <n v="504"/>
    <n v="56"/>
    <s v="fruto"/>
    <x v="0"/>
    <s v="Implantação"/>
    <x v="0"/>
    <x v="2"/>
    <s v="Trator 75 - 125 CV + Tanque para irrigação"/>
    <n v="1.18"/>
    <s v="H/M"/>
    <n v="157.47999572753901"/>
    <n v="5.947199999999999E-2"/>
    <n v="9.3656503059081988"/>
  </r>
  <r>
    <n v="7976"/>
    <x v="0"/>
    <s v="Floresta Ombrófila Densa"/>
    <s v="Sudeste"/>
    <s v="Campinas"/>
    <s v="ondulado"/>
    <s v="Manual"/>
    <s v="Jabuticaba"/>
    <n v="504"/>
    <n v="56"/>
    <s v="fruto"/>
    <x v="0"/>
    <s v="Implantação"/>
    <x v="0"/>
    <x v="3"/>
    <s v="Hidrogel"/>
    <n v="5"/>
    <s v="Kg"/>
    <n v="25.84"/>
    <n v="0.252"/>
    <n v="6.5116800000000001"/>
  </r>
  <r>
    <n v="7976"/>
    <x v="0"/>
    <s v="Floresta Ombrófila Densa"/>
    <s v="Sudeste"/>
    <s v="Campinas"/>
    <s v="ondulado"/>
    <s v="Manual"/>
    <s v="Jabuticaba"/>
    <n v="504"/>
    <n v="56"/>
    <s v="fruto"/>
    <x v="0"/>
    <s v="Implantação"/>
    <x v="0"/>
    <x v="3"/>
    <s v="Trabalhador agropecuário em geral"/>
    <n v="14.13"/>
    <s v="H/H"/>
    <n v="13.0666856765747"/>
    <n v="0.71215200000000001"/>
    <n v="9.3054663379440257"/>
  </r>
  <r>
    <n v="7976"/>
    <x v="0"/>
    <s v="Floresta Ombrófila Densa"/>
    <s v="Sudeste"/>
    <s v="Campinas"/>
    <s v="ondulado"/>
    <s v="Manual"/>
    <s v="Jabuticaba"/>
    <n v="504"/>
    <n v="56"/>
    <s v="fruto"/>
    <x v="0"/>
    <s v="Implantação"/>
    <x v="0"/>
    <x v="3"/>
    <s v="Trator 75 - 125 CV + Tanque para irrigação"/>
    <n v="2.35"/>
    <s v="H/M"/>
    <n v="157.47999572753901"/>
    <n v="0.11844"/>
    <n v="18.651930693969721"/>
  </r>
  <r>
    <n v="7976"/>
    <x v="0"/>
    <s v="Floresta Ombrófila Densa"/>
    <s v="Sudeste"/>
    <s v="Campinas"/>
    <s v="ondulado"/>
    <s v="Manual"/>
    <s v="Jabuticaba"/>
    <n v="504"/>
    <n v="56"/>
    <s v="fruto"/>
    <x v="0"/>
    <s v="Implantação"/>
    <x v="0"/>
    <x v="4"/>
    <s v="Hidrogel"/>
    <n v="1"/>
    <s v="Kg"/>
    <n v="25.84"/>
    <n v="5.04E-2"/>
    <n v="1.3023359999999999"/>
  </r>
  <r>
    <n v="7976"/>
    <x v="0"/>
    <s v="Floresta Ombrófila Densa"/>
    <s v="Sudeste"/>
    <s v="Campinas"/>
    <s v="ondulado"/>
    <s v="Manual"/>
    <s v="Jabuticaba"/>
    <n v="504"/>
    <n v="56"/>
    <s v="fruto"/>
    <x v="0"/>
    <s v="Implantação"/>
    <x v="0"/>
    <x v="4"/>
    <s v="Mudas (biodiversidade)"/>
    <n v="109"/>
    <s v="unidade"/>
    <n v="2"/>
    <n v="5.4935999999999998"/>
    <n v="10.9872"/>
  </r>
  <r>
    <n v="7976"/>
    <x v="0"/>
    <s v="Floresta Ombrófila Densa"/>
    <s v="Sudeste"/>
    <s v="Campinas"/>
    <s v="ondulado"/>
    <s v="Manual"/>
    <s v="Jabuticaba"/>
    <n v="504"/>
    <n v="56"/>
    <s v="fruto"/>
    <x v="0"/>
    <s v="Implantação"/>
    <x v="0"/>
    <x v="4"/>
    <s v="Mudas (econômica)"/>
    <n v="109"/>
    <s v="unidade"/>
    <n v="10"/>
    <n v="5.4935999999999998"/>
    <n v="54.936"/>
  </r>
  <r>
    <n v="7976"/>
    <x v="0"/>
    <s v="Floresta Ombrófila Densa"/>
    <s v="Sudeste"/>
    <s v="Campinas"/>
    <s v="ondulado"/>
    <s v="Manual"/>
    <s v="Jabuticaba"/>
    <n v="504"/>
    <n v="56"/>
    <s v="fruto"/>
    <x v="0"/>
    <s v="Implantação"/>
    <x v="0"/>
    <x v="4"/>
    <s v="Trabalhador agropecuário em geral"/>
    <n v="4.24"/>
    <s v="H/H"/>
    <n v="13.0666856765747"/>
    <n v="0.213696"/>
    <n v="2.7922984623413072"/>
  </r>
  <r>
    <n v="7976"/>
    <x v="0"/>
    <s v="Floresta Ombrófila Densa"/>
    <s v="Sudeste"/>
    <s v="Campinas"/>
    <s v="ondulado"/>
    <s v="Manual"/>
    <s v="Jabuticaba"/>
    <n v="504"/>
    <n v="56"/>
    <s v="fruto"/>
    <x v="0"/>
    <s v="Implantação"/>
    <x v="0"/>
    <x v="5"/>
    <s v="Mudas (biodiversidade)"/>
    <n v="545"/>
    <s v="unidade"/>
    <n v="2"/>
    <n v="27.468"/>
    <n v="54.936"/>
  </r>
  <r>
    <n v="7976"/>
    <x v="0"/>
    <s v="Floresta Ombrófila Densa"/>
    <s v="Sudeste"/>
    <s v="Campinas"/>
    <s v="ondulado"/>
    <s v="Manual"/>
    <s v="Jabuticaba"/>
    <n v="504"/>
    <n v="56"/>
    <s v="fruto"/>
    <x v="0"/>
    <s v="Implantação"/>
    <x v="0"/>
    <x v="5"/>
    <s v="Mudas (econômica)"/>
    <n v="544"/>
    <s v="unidade"/>
    <n v="10"/>
    <n v="27.4176"/>
    <n v="274.17599999999999"/>
  </r>
  <r>
    <n v="7976"/>
    <x v="0"/>
    <s v="Floresta Ombrófila Densa"/>
    <s v="Sudeste"/>
    <s v="Campinas"/>
    <s v="ondulado"/>
    <s v="Manual"/>
    <s v="Jabuticaba"/>
    <n v="504"/>
    <n v="56"/>
    <s v="fruto"/>
    <x v="0"/>
    <s v="Implantação"/>
    <x v="0"/>
    <x v="5"/>
    <s v="Trabalhador agropecuário em geral"/>
    <n v="10.6"/>
    <s v="H/H"/>
    <n v="13.0666856765747"/>
    <n v="0.53423999999999994"/>
    <n v="6.9807461558532671"/>
  </r>
  <r>
    <n v="7976"/>
    <x v="0"/>
    <s v="Floresta Ombrófila Densa"/>
    <s v="Sudeste"/>
    <s v="Campinas"/>
    <s v="ondulado"/>
    <s v="Manual"/>
    <s v="Jabuticaba"/>
    <n v="504"/>
    <n v="56"/>
    <s v="fruto"/>
    <x v="0"/>
    <s v="Implantação"/>
    <x v="0"/>
    <x v="5"/>
    <s v="Trator 75 - 125 CV + Carreta"/>
    <n v="1.77"/>
    <s v="H/M"/>
    <n v="149.07000732421801"/>
    <n v="8.920800000000001E-2"/>
    <n v="13.298237213378842"/>
  </r>
  <r>
    <n v="7976"/>
    <x v="0"/>
    <s v="Floresta Ombrófila Densa"/>
    <s v="Sudeste"/>
    <s v="Campinas"/>
    <s v="ondulado"/>
    <s v="Manual"/>
    <s v="Jabuticaba"/>
    <n v="504"/>
    <n v="56"/>
    <s v="fruto"/>
    <x v="0"/>
    <s v="Manutenção"/>
    <x v="1"/>
    <x v="6"/>
    <s v="18-06-24"/>
    <n v="2.6"/>
    <s v="sc de 50 kg"/>
    <n v="268.25"/>
    <n v="0.13104000000000002"/>
    <n v="35.151480000000006"/>
  </r>
  <r>
    <n v="7976"/>
    <x v="0"/>
    <s v="Floresta Ombrófila Densa"/>
    <s v="Sudeste"/>
    <s v="Campinas"/>
    <s v="ondulado"/>
    <s v="Manual"/>
    <s v="Jabuticaba"/>
    <n v="504"/>
    <n v="56"/>
    <s v="fruto"/>
    <x v="0"/>
    <s v="Manutenção"/>
    <x v="1"/>
    <x v="6"/>
    <s v="Copo dosador"/>
    <n v="9.42"/>
    <s v="H/H"/>
    <n v="1.0999999999999999E-2"/>
    <n v="0.47476800000000002"/>
    <n v="5.2224480000000002E-3"/>
  </r>
  <r>
    <n v="7976"/>
    <x v="0"/>
    <s v="Floresta Ombrófila Densa"/>
    <s v="Sudeste"/>
    <s v="Campinas"/>
    <s v="ondulado"/>
    <s v="Manual"/>
    <s v="Jabuticaba"/>
    <n v="504"/>
    <n v="56"/>
    <s v="fruto"/>
    <x v="0"/>
    <s v="Manutenção"/>
    <x v="1"/>
    <x v="6"/>
    <s v="Trabalhador agropecuário em geral"/>
    <n v="9.42"/>
    <s v="H/H"/>
    <n v="13.0666856765747"/>
    <n v="0.47476800000000002"/>
    <n v="6.2036442252960171"/>
  </r>
  <r>
    <n v="7976"/>
    <x v="0"/>
    <s v="Floresta Ombrófila Densa"/>
    <s v="Sudeste"/>
    <s v="Campinas"/>
    <s v="ondulado"/>
    <s v="Manual"/>
    <s v="Jabuticaba"/>
    <n v="504"/>
    <n v="56"/>
    <s v="fruto"/>
    <x v="0"/>
    <s v="Manutenção"/>
    <x v="1"/>
    <x v="6"/>
    <s v="Trator 75 - 125 CV + Carreta"/>
    <n v="1.18"/>
    <s v="H/M"/>
    <n v="149.07000732421801"/>
    <n v="5.947199999999999E-2"/>
    <n v="8.8654914755858929"/>
  </r>
  <r>
    <n v="7976"/>
    <x v="0"/>
    <s v="Floresta Ombrófila Densa"/>
    <s v="Sudeste"/>
    <s v="Campinas"/>
    <s v="ondulado"/>
    <s v="Manual"/>
    <s v="Jabuticaba"/>
    <n v="504"/>
    <n v="56"/>
    <s v="fruto"/>
    <x v="0"/>
    <s v="Manutenção"/>
    <x v="1"/>
    <x v="7"/>
    <s v="Enxada"/>
    <n v="38.51"/>
    <s v="H/H"/>
    <n v="1.6E-2"/>
    <n v="1.9409039999999997"/>
    <n v="3.1054463999999997E-2"/>
  </r>
  <r>
    <n v="7976"/>
    <x v="0"/>
    <s v="Floresta Ombrófila Densa"/>
    <s v="Sudeste"/>
    <s v="Campinas"/>
    <s v="ondulado"/>
    <s v="Manual"/>
    <s v="Jabuticaba"/>
    <n v="504"/>
    <n v="56"/>
    <s v="fruto"/>
    <x v="0"/>
    <s v="Manutenção"/>
    <x v="1"/>
    <x v="7"/>
    <s v="Trabalhador agropecuário em geral"/>
    <n v="38.51"/>
    <s v="H/H"/>
    <n v="13.0666856765747"/>
    <n v="1.9409039999999997"/>
    <n v="25.361182496406538"/>
  </r>
  <r>
    <n v="7976"/>
    <x v="0"/>
    <s v="Floresta Ombrófila Densa"/>
    <s v="Sudeste"/>
    <s v="Campinas"/>
    <s v="ondulado"/>
    <s v="Manual"/>
    <s v="Jabuticaba"/>
    <n v="504"/>
    <n v="56"/>
    <s v="fruto"/>
    <x v="0"/>
    <s v="Manutenção"/>
    <x v="1"/>
    <x v="8"/>
    <s v="Aplicador manual"/>
    <n v="2.35"/>
    <s v="H/H"/>
    <n v="9.9000000000000005E-2"/>
    <n v="0.11844"/>
    <n v="1.1725560000000001E-2"/>
  </r>
  <r>
    <n v="7976"/>
    <x v="0"/>
    <s v="Floresta Ombrófila Densa"/>
    <s v="Sudeste"/>
    <s v="Campinas"/>
    <s v="ondulado"/>
    <s v="Manual"/>
    <s v="Jabuticaba"/>
    <n v="504"/>
    <n v="56"/>
    <s v="fruto"/>
    <x v="0"/>
    <s v="Manutenção"/>
    <x v="1"/>
    <x v="8"/>
    <s v="Sulfluramida"/>
    <n v="2"/>
    <s v="Kg"/>
    <n v="16.2399997711181"/>
    <n v="0.1008"/>
    <n v="1.6369919769287045"/>
  </r>
  <r>
    <n v="7976"/>
    <x v="0"/>
    <s v="Floresta Ombrófila Densa"/>
    <s v="Sudeste"/>
    <s v="Campinas"/>
    <s v="ondulado"/>
    <s v="Manual"/>
    <s v="Jabuticaba"/>
    <n v="504"/>
    <n v="56"/>
    <s v="fruto"/>
    <x v="0"/>
    <s v="Manutenção"/>
    <x v="1"/>
    <x v="8"/>
    <s v="Trabalhador agropecuário em geral"/>
    <n v="2.35"/>
    <s v="H/H"/>
    <n v="13.0666856765747"/>
    <n v="0.11844"/>
    <n v="1.5476182515335075"/>
  </r>
  <r>
    <n v="7976"/>
    <x v="0"/>
    <s v="Floresta Ombrófila Densa"/>
    <s v="Sudeste"/>
    <s v="Campinas"/>
    <s v="ondulado"/>
    <s v="Manual"/>
    <s v="Jabuticaba"/>
    <n v="504"/>
    <n v="56"/>
    <s v="fruto"/>
    <x v="0"/>
    <s v="Manutenção"/>
    <x v="1"/>
    <x v="9"/>
    <s v="Trabalhador agropecuário em geral"/>
    <n v="1.18"/>
    <s v="H/H"/>
    <n v="13.0666856765747"/>
    <n v="5.947199999999999E-2"/>
    <n v="0.77710193055725041"/>
  </r>
  <r>
    <n v="7976"/>
    <x v="0"/>
    <s v="Floresta Ombrófila Densa"/>
    <s v="Sudeste"/>
    <s v="Campinas"/>
    <s v="ondulado"/>
    <s v="Manual"/>
    <s v="Jabuticaba"/>
    <n v="504"/>
    <n v="56"/>
    <s v="fruto"/>
    <x v="0"/>
    <s v="Manutenção"/>
    <x v="1"/>
    <x v="10"/>
    <s v="Motorroçadeira 2 CV"/>
    <n v="14.13"/>
    <s v="H/H"/>
    <n v="6.4109999999999996"/>
    <n v="0.71215200000000001"/>
    <n v="4.5656064719999998"/>
  </r>
  <r>
    <n v="7976"/>
    <x v="0"/>
    <s v="Floresta Ombrófila Densa"/>
    <s v="Sudeste"/>
    <s v="Campinas"/>
    <s v="ondulado"/>
    <s v="Manual"/>
    <s v="Jabuticaba"/>
    <n v="504"/>
    <n v="56"/>
    <s v="fruto"/>
    <x v="0"/>
    <s v="Manutenção"/>
    <x v="1"/>
    <x v="10"/>
    <s v="Trabalhador agropecuário em geral"/>
    <n v="14.13"/>
    <s v="H/H"/>
    <n v="13.0666856765747"/>
    <n v="0.71215200000000001"/>
    <n v="9.3054663379440257"/>
  </r>
  <r>
    <n v="7976"/>
    <x v="0"/>
    <s v="Floresta Ombrófila Densa"/>
    <s v="Sudeste"/>
    <s v="Campinas"/>
    <s v="ondulado"/>
    <s v="Manual"/>
    <s v="Jabuticaba"/>
    <n v="504"/>
    <n v="56"/>
    <s v="fruto"/>
    <x v="0"/>
    <s v="Manutenção"/>
    <x v="2"/>
    <x v="11"/>
    <s v="18-06-24"/>
    <n v="2.6"/>
    <s v="sc de 50 kg"/>
    <n v="268.25"/>
    <n v="0.13104000000000002"/>
    <n v="35.151480000000006"/>
  </r>
  <r>
    <n v="7976"/>
    <x v="0"/>
    <s v="Floresta Ombrófila Densa"/>
    <s v="Sudeste"/>
    <s v="Campinas"/>
    <s v="ondulado"/>
    <s v="Manual"/>
    <s v="Jabuticaba"/>
    <n v="504"/>
    <n v="56"/>
    <s v="fruto"/>
    <x v="0"/>
    <s v="Manutenção"/>
    <x v="2"/>
    <x v="11"/>
    <s v="Copo dosador"/>
    <n v="9.42"/>
    <s v="H/H"/>
    <n v="1.0999999999999999E-2"/>
    <n v="0.47476800000000002"/>
    <n v="5.2224480000000002E-3"/>
  </r>
  <r>
    <n v="7976"/>
    <x v="0"/>
    <s v="Floresta Ombrófila Densa"/>
    <s v="Sudeste"/>
    <s v="Campinas"/>
    <s v="ondulado"/>
    <s v="Manual"/>
    <s v="Jabuticaba"/>
    <n v="504"/>
    <n v="56"/>
    <s v="fruto"/>
    <x v="0"/>
    <s v="Manutenção"/>
    <x v="2"/>
    <x v="11"/>
    <s v="Trabalhador agropecuário em geral"/>
    <n v="9.42"/>
    <s v="H/H"/>
    <n v="13.0666856765747"/>
    <n v="0.47476800000000002"/>
    <n v="6.2036442252960171"/>
  </r>
  <r>
    <n v="7976"/>
    <x v="0"/>
    <s v="Floresta Ombrófila Densa"/>
    <s v="Sudeste"/>
    <s v="Campinas"/>
    <s v="ondulado"/>
    <s v="Manual"/>
    <s v="Jabuticaba"/>
    <n v="504"/>
    <n v="56"/>
    <s v="fruto"/>
    <x v="0"/>
    <s v="Manutenção"/>
    <x v="2"/>
    <x v="11"/>
    <s v="Trator 75 - 125 CV + Carreta"/>
    <n v="1.18"/>
    <s v="H/M"/>
    <n v="149.07000732421801"/>
    <n v="5.947199999999999E-2"/>
    <n v="8.8654914755858929"/>
  </r>
  <r>
    <n v="7976"/>
    <x v="0"/>
    <s v="Floresta Ombrófila Densa"/>
    <s v="Sudeste"/>
    <s v="Campinas"/>
    <s v="ondulado"/>
    <s v="Manual"/>
    <s v="Jabuticaba"/>
    <n v="504"/>
    <n v="56"/>
    <s v="fruto"/>
    <x v="0"/>
    <s v="Manutenção"/>
    <x v="2"/>
    <x v="8"/>
    <s v="Aplicador manual"/>
    <n v="2.35"/>
    <s v="H/H"/>
    <n v="9.9000000000000005E-2"/>
    <n v="0.11844"/>
    <n v="1.1725560000000001E-2"/>
  </r>
  <r>
    <n v="7976"/>
    <x v="0"/>
    <s v="Floresta Ombrófila Densa"/>
    <s v="Sudeste"/>
    <s v="Campinas"/>
    <s v="ondulado"/>
    <s v="Manual"/>
    <s v="Jabuticaba"/>
    <n v="504"/>
    <n v="56"/>
    <s v="fruto"/>
    <x v="0"/>
    <s v="Manutenção"/>
    <x v="2"/>
    <x v="8"/>
    <s v="Sulfluramida"/>
    <n v="2"/>
    <s v="Kg"/>
    <n v="16.2399997711181"/>
    <n v="0.1008"/>
    <n v="1.6369919769287045"/>
  </r>
  <r>
    <n v="7976"/>
    <x v="0"/>
    <s v="Floresta Ombrófila Densa"/>
    <s v="Sudeste"/>
    <s v="Campinas"/>
    <s v="ondulado"/>
    <s v="Manual"/>
    <s v="Jabuticaba"/>
    <n v="504"/>
    <n v="56"/>
    <s v="fruto"/>
    <x v="0"/>
    <s v="Manutenção"/>
    <x v="2"/>
    <x v="8"/>
    <s v="Trabalhador agropecuário em geral"/>
    <n v="2.35"/>
    <s v="H/H"/>
    <n v="13.0666856765747"/>
    <n v="0.11844"/>
    <n v="1.5476182515335075"/>
  </r>
  <r>
    <n v="7976"/>
    <x v="0"/>
    <s v="Floresta Ombrófila Densa"/>
    <s v="Sudeste"/>
    <s v="Campinas"/>
    <s v="ondulado"/>
    <s v="Manual"/>
    <s v="Jabuticaba"/>
    <n v="504"/>
    <n v="56"/>
    <s v="fruto"/>
    <x v="0"/>
    <s v="Manutenção"/>
    <x v="2"/>
    <x v="12"/>
    <s v="Técnico florestal"/>
    <n v="23.55"/>
    <s v="H/H"/>
    <n v="5.9209642410278303"/>
    <n v="1.18692"/>
    <n v="7.0277108769607519"/>
  </r>
  <r>
    <n v="7976"/>
    <x v="0"/>
    <s v="Floresta Ombrófila Densa"/>
    <s v="Sudeste"/>
    <s v="Campinas"/>
    <s v="ondulado"/>
    <s v="Manual"/>
    <s v="Jabuticaba"/>
    <n v="504"/>
    <n v="56"/>
    <s v="fruto"/>
    <x v="0"/>
    <s v="Manutenção"/>
    <x v="2"/>
    <x v="9"/>
    <s v="Trabalhador agropecuário em geral"/>
    <n v="1.18"/>
    <s v="H/H"/>
    <n v="13.0666856765747"/>
    <n v="5.947199999999999E-2"/>
    <n v="0.77710193055725041"/>
  </r>
  <r>
    <n v="7976"/>
    <x v="0"/>
    <s v="Floresta Ombrófila Densa"/>
    <s v="Sudeste"/>
    <s v="Campinas"/>
    <s v="ondulado"/>
    <s v="Manual"/>
    <s v="Jabuticaba"/>
    <n v="504"/>
    <n v="56"/>
    <s v="fruto"/>
    <x v="0"/>
    <s v="Manutenção"/>
    <x v="3"/>
    <x v="8"/>
    <s v="Aplicador manual"/>
    <n v="2.35"/>
    <s v="H/H"/>
    <n v="9.9000000000000005E-2"/>
    <n v="0.11844"/>
    <n v="1.1725560000000001E-2"/>
  </r>
  <r>
    <n v="7976"/>
    <x v="0"/>
    <s v="Floresta Ombrófila Densa"/>
    <s v="Sudeste"/>
    <s v="Campinas"/>
    <s v="ondulado"/>
    <s v="Manual"/>
    <s v="Jabuticaba"/>
    <n v="504"/>
    <n v="56"/>
    <s v="fruto"/>
    <x v="0"/>
    <s v="Manutenção"/>
    <x v="3"/>
    <x v="8"/>
    <s v="Sulfluramida"/>
    <n v="2"/>
    <s v="Kg"/>
    <n v="16.2399997711181"/>
    <n v="0.1008"/>
    <n v="1.6369919769287045"/>
  </r>
  <r>
    <n v="7976"/>
    <x v="0"/>
    <s v="Floresta Ombrófila Densa"/>
    <s v="Sudeste"/>
    <s v="Campinas"/>
    <s v="ondulado"/>
    <s v="Manual"/>
    <s v="Jabuticaba"/>
    <n v="504"/>
    <n v="56"/>
    <s v="fruto"/>
    <x v="0"/>
    <s v="Manutenção"/>
    <x v="3"/>
    <x v="8"/>
    <s v="Trabalhador agropecuário em geral"/>
    <n v="2.35"/>
    <s v="H/H"/>
    <n v="13.0666856765747"/>
    <n v="0.11844"/>
    <n v="1.5476182515335075"/>
  </r>
  <r>
    <n v="7976"/>
    <x v="0"/>
    <s v="Floresta Ombrófila Densa"/>
    <s v="Sudeste"/>
    <s v="Campinas"/>
    <s v="ondulado"/>
    <s v="Manual"/>
    <s v="Jabuticaba"/>
    <n v="504"/>
    <n v="56"/>
    <s v="fruto"/>
    <x v="0"/>
    <s v="Manutenção"/>
    <x v="3"/>
    <x v="9"/>
    <s v="Trabalhador agropecuário em geral"/>
    <n v="1.18"/>
    <s v="H/H"/>
    <n v="13.0666856765747"/>
    <n v="5.947199999999999E-2"/>
    <n v="0.77710193055725041"/>
  </r>
  <r>
    <n v="7976"/>
    <x v="0"/>
    <s v="Floresta Ombrófila Densa"/>
    <s v="Sudeste"/>
    <s v="Campinas"/>
    <s v="ondulado"/>
    <s v="Manual"/>
    <s v="Jabuticaba"/>
    <n v="504"/>
    <n v="56"/>
    <s v="fruto"/>
    <x v="0"/>
    <s v="Manutenção"/>
    <x v="4"/>
    <x v="8"/>
    <s v="Aplicador manual"/>
    <n v="2.35"/>
    <s v="H/H"/>
    <n v="9.9000000000000005E-2"/>
    <n v="0.11844"/>
    <n v="1.1725560000000001E-2"/>
  </r>
  <r>
    <n v="7976"/>
    <x v="0"/>
    <s v="Floresta Ombrófila Densa"/>
    <s v="Sudeste"/>
    <s v="Campinas"/>
    <s v="ondulado"/>
    <s v="Manual"/>
    <s v="Jabuticaba"/>
    <n v="504"/>
    <n v="56"/>
    <s v="fruto"/>
    <x v="0"/>
    <s v="Manutenção"/>
    <x v="4"/>
    <x v="8"/>
    <s v="Sulfluramida"/>
    <n v="2"/>
    <s v="Kg"/>
    <n v="16.2399997711181"/>
    <n v="0.1008"/>
    <n v="1.6369919769287045"/>
  </r>
  <r>
    <n v="7976"/>
    <x v="0"/>
    <s v="Floresta Ombrófila Densa"/>
    <s v="Sudeste"/>
    <s v="Campinas"/>
    <s v="ondulado"/>
    <s v="Manual"/>
    <s v="Jabuticaba"/>
    <n v="504"/>
    <n v="56"/>
    <s v="fruto"/>
    <x v="0"/>
    <s v="Manutenção"/>
    <x v="4"/>
    <x v="8"/>
    <s v="Trabalhador agropecuário em geral"/>
    <n v="2.35"/>
    <s v="H/H"/>
    <n v="13.0666856765747"/>
    <n v="0.11844"/>
    <n v="1.5476182515335075"/>
  </r>
  <r>
    <n v="7976"/>
    <x v="0"/>
    <s v="Floresta Ombrófila Densa"/>
    <s v="Sudeste"/>
    <s v="Campinas"/>
    <s v="ondulado"/>
    <s v="Manual"/>
    <s v="Jabuticaba"/>
    <n v="504"/>
    <n v="56"/>
    <s v="fruto"/>
    <x v="0"/>
    <s v="Manutenção"/>
    <x v="4"/>
    <x v="12"/>
    <s v="Técnico florestal"/>
    <n v="23.55"/>
    <s v="H/H"/>
    <n v="5.9209642410278303"/>
    <n v="1.18692"/>
    <n v="7.0277108769607519"/>
  </r>
  <r>
    <n v="7976"/>
    <x v="0"/>
    <s v="Floresta Ombrófila Densa"/>
    <s v="Sudeste"/>
    <s v="Campinas"/>
    <s v="ondulado"/>
    <s v="Manual"/>
    <s v="Jabuticaba"/>
    <n v="504"/>
    <n v="56"/>
    <s v="fruto"/>
    <x v="0"/>
    <s v="Manutenção"/>
    <x v="4"/>
    <x v="9"/>
    <s v="Trabalhador agropecuário em geral"/>
    <n v="1.18"/>
    <s v="H/H"/>
    <n v="13.0666856765747"/>
    <n v="5.947199999999999E-2"/>
    <n v="0.77710193055725041"/>
  </r>
  <r>
    <n v="7976"/>
    <x v="0"/>
    <s v="Floresta Ombrófila Densa"/>
    <s v="Sudeste"/>
    <s v="Campinas"/>
    <s v="ondulado"/>
    <s v="Manual"/>
    <s v="Jabuticaba"/>
    <n v="504"/>
    <n v="56"/>
    <s v="fruto"/>
    <x v="0"/>
    <s v="Manutenção"/>
    <x v="5"/>
    <x v="8"/>
    <s v="Aplicador manual"/>
    <n v="2.35"/>
    <s v="H/H"/>
    <n v="9.9000000000000005E-2"/>
    <n v="0.11844"/>
    <n v="1.1725560000000001E-2"/>
  </r>
  <r>
    <n v="7976"/>
    <x v="0"/>
    <s v="Floresta Ombrófila Densa"/>
    <s v="Sudeste"/>
    <s v="Campinas"/>
    <s v="ondulado"/>
    <s v="Manual"/>
    <s v="Jabuticaba"/>
    <n v="504"/>
    <n v="56"/>
    <s v="fruto"/>
    <x v="0"/>
    <s v="Manutenção"/>
    <x v="5"/>
    <x v="8"/>
    <s v="Sulfluramida"/>
    <n v="2"/>
    <s v="Kg"/>
    <n v="16.2399997711181"/>
    <n v="0.1008"/>
    <n v="1.6369919769287045"/>
  </r>
  <r>
    <n v="7976"/>
    <x v="0"/>
    <s v="Floresta Ombrófila Densa"/>
    <s v="Sudeste"/>
    <s v="Campinas"/>
    <s v="ondulado"/>
    <s v="Manual"/>
    <s v="Jabuticaba"/>
    <n v="504"/>
    <n v="56"/>
    <s v="fruto"/>
    <x v="0"/>
    <s v="Manutenção"/>
    <x v="5"/>
    <x v="8"/>
    <s v="Trabalhador agropecuário em geral"/>
    <n v="2.35"/>
    <s v="H/H"/>
    <n v="13.0666856765747"/>
    <n v="0.11844"/>
    <n v="1.5476182515335075"/>
  </r>
  <r>
    <n v="7976"/>
    <x v="0"/>
    <s v="Floresta Ombrófila Densa"/>
    <s v="Sudeste"/>
    <s v="Campinas"/>
    <s v="ondulado"/>
    <s v="Manual"/>
    <s v="Jabuticaba"/>
    <n v="504"/>
    <n v="56"/>
    <s v="fruto"/>
    <x v="0"/>
    <s v="Manutenção"/>
    <x v="5"/>
    <x v="9"/>
    <s v="Trabalhador agropecuário em geral"/>
    <n v="1.18"/>
    <s v="H/H"/>
    <n v="13.0666856765747"/>
    <n v="5.947199999999999E-2"/>
    <n v="0.77710193055725041"/>
  </r>
  <r>
    <n v="7976"/>
    <x v="0"/>
    <s v="Floresta Ombrófila Densa"/>
    <s v="Sudeste"/>
    <s v="Campinas"/>
    <s v="ondulado"/>
    <s v="Manual"/>
    <s v="Jabuticaba"/>
    <n v="504"/>
    <n v="56"/>
    <s v="fruto"/>
    <x v="0"/>
    <s v="Manutenção"/>
    <x v="6"/>
    <x v="8"/>
    <s v="Aplicador manual"/>
    <n v="2.35"/>
    <s v="H/H"/>
    <n v="9.9000000000000005E-2"/>
    <n v="0.11844"/>
    <n v="1.1725560000000001E-2"/>
  </r>
  <r>
    <n v="7976"/>
    <x v="0"/>
    <s v="Floresta Ombrófila Densa"/>
    <s v="Sudeste"/>
    <s v="Campinas"/>
    <s v="ondulado"/>
    <s v="Manual"/>
    <s v="Jabuticaba"/>
    <n v="504"/>
    <n v="56"/>
    <s v="fruto"/>
    <x v="0"/>
    <s v="Manutenção"/>
    <x v="6"/>
    <x v="8"/>
    <s v="Sulfluramida"/>
    <n v="2"/>
    <s v="Kg"/>
    <n v="16.2399997711181"/>
    <n v="0.1008"/>
    <n v="1.6369919769287045"/>
  </r>
  <r>
    <n v="7976"/>
    <x v="0"/>
    <s v="Floresta Ombrófila Densa"/>
    <s v="Sudeste"/>
    <s v="Campinas"/>
    <s v="ondulado"/>
    <s v="Manual"/>
    <s v="Jabuticaba"/>
    <n v="504"/>
    <n v="56"/>
    <s v="fruto"/>
    <x v="0"/>
    <s v="Manutenção"/>
    <x v="6"/>
    <x v="8"/>
    <s v="Trabalhador agropecuário em geral"/>
    <n v="2.35"/>
    <s v="H/H"/>
    <n v="13.0666856765747"/>
    <n v="0.11844"/>
    <n v="1.5476182515335075"/>
  </r>
  <r>
    <n v="7976"/>
    <x v="0"/>
    <s v="Floresta Ombrófila Densa"/>
    <s v="Sudeste"/>
    <s v="Campinas"/>
    <s v="ondulado"/>
    <s v="Manual"/>
    <s v="Jabuticaba"/>
    <n v="504"/>
    <n v="56"/>
    <s v="fruto"/>
    <x v="0"/>
    <s v="Manutenção"/>
    <x v="6"/>
    <x v="9"/>
    <s v="Trabalhador agropecuário em geral"/>
    <n v="1.18"/>
    <s v="H/H"/>
    <n v="13.0666856765747"/>
    <n v="5.947199999999999E-2"/>
    <n v="0.77710193055725041"/>
  </r>
  <r>
    <n v="7976"/>
    <x v="0"/>
    <s v="Floresta Ombrófila Densa"/>
    <s v="Sudeste"/>
    <s v="Campinas"/>
    <s v="ondulado"/>
    <s v="Manual"/>
    <s v="Jabuticaba"/>
    <n v="504"/>
    <n v="56"/>
    <s v="fruto"/>
    <x v="0"/>
    <s v="Manutenção"/>
    <x v="7"/>
    <x v="8"/>
    <s v="Aplicador manual"/>
    <n v="2.35"/>
    <s v="H/H"/>
    <n v="9.9000000000000005E-2"/>
    <n v="0.11844"/>
    <n v="1.1725560000000001E-2"/>
  </r>
  <r>
    <n v="7976"/>
    <x v="0"/>
    <s v="Floresta Ombrófila Densa"/>
    <s v="Sudeste"/>
    <s v="Campinas"/>
    <s v="ondulado"/>
    <s v="Manual"/>
    <s v="Jabuticaba"/>
    <n v="504"/>
    <n v="56"/>
    <s v="fruto"/>
    <x v="0"/>
    <s v="Manutenção"/>
    <x v="7"/>
    <x v="8"/>
    <s v="Sulfluramida"/>
    <n v="2"/>
    <s v="Kg"/>
    <n v="16.2399997711181"/>
    <n v="0.1008"/>
    <n v="1.6369919769287045"/>
  </r>
  <r>
    <n v="7976"/>
    <x v="0"/>
    <s v="Floresta Ombrófila Densa"/>
    <s v="Sudeste"/>
    <s v="Campinas"/>
    <s v="ondulado"/>
    <s v="Manual"/>
    <s v="Jabuticaba"/>
    <n v="504"/>
    <n v="56"/>
    <s v="fruto"/>
    <x v="0"/>
    <s v="Manutenção"/>
    <x v="7"/>
    <x v="8"/>
    <s v="Trabalhador agropecuário em geral"/>
    <n v="2.35"/>
    <s v="H/H"/>
    <n v="13.0666856765747"/>
    <n v="0.11844"/>
    <n v="1.5476182515335075"/>
  </r>
  <r>
    <n v="7976"/>
    <x v="0"/>
    <s v="Floresta Ombrófila Densa"/>
    <s v="Sudeste"/>
    <s v="Campinas"/>
    <s v="ondulado"/>
    <s v="Manual"/>
    <s v="Jabuticaba"/>
    <n v="504"/>
    <n v="56"/>
    <s v="fruto"/>
    <x v="0"/>
    <s v="Manutenção"/>
    <x v="7"/>
    <x v="9"/>
    <s v="Trabalhador agropecuário em geral"/>
    <n v="1.18"/>
    <s v="H/H"/>
    <n v="13.0666856765747"/>
    <n v="5.947199999999999E-2"/>
    <n v="0.77710193055725041"/>
  </r>
  <r>
    <n v="7976"/>
    <x v="0"/>
    <s v="Floresta Ombrófila Densa"/>
    <s v="Sudeste"/>
    <s v="Campinas"/>
    <s v="ondulado"/>
    <s v="Manual"/>
    <s v="Jabuticaba"/>
    <n v="504"/>
    <n v="56"/>
    <s v="fruto"/>
    <x v="0"/>
    <s v="Manutenção"/>
    <x v="8"/>
    <x v="8"/>
    <s v="Aplicador manual"/>
    <n v="2.35"/>
    <s v="H/H"/>
    <n v="9.9000000000000005E-2"/>
    <n v="0.11844"/>
    <n v="1.1725560000000001E-2"/>
  </r>
  <r>
    <n v="7976"/>
    <x v="0"/>
    <s v="Floresta Ombrófila Densa"/>
    <s v="Sudeste"/>
    <s v="Campinas"/>
    <s v="ondulado"/>
    <s v="Manual"/>
    <s v="Jabuticaba"/>
    <n v="504"/>
    <n v="56"/>
    <s v="fruto"/>
    <x v="0"/>
    <s v="Manutenção"/>
    <x v="8"/>
    <x v="8"/>
    <s v="Sulfluramida"/>
    <n v="2"/>
    <s v="Kg"/>
    <n v="16.2399997711181"/>
    <n v="0.1008"/>
    <n v="1.6369919769287045"/>
  </r>
  <r>
    <n v="7976"/>
    <x v="0"/>
    <s v="Floresta Ombrófila Densa"/>
    <s v="Sudeste"/>
    <s v="Campinas"/>
    <s v="ondulado"/>
    <s v="Manual"/>
    <s v="Jabuticaba"/>
    <n v="504"/>
    <n v="56"/>
    <s v="fruto"/>
    <x v="0"/>
    <s v="Manutenção"/>
    <x v="8"/>
    <x v="8"/>
    <s v="Trabalhador agropecuário em geral"/>
    <n v="2.35"/>
    <s v="H/H"/>
    <n v="13.0666856765747"/>
    <n v="0.11844"/>
    <n v="1.5476182515335075"/>
  </r>
  <r>
    <n v="7976"/>
    <x v="0"/>
    <s v="Floresta Ombrófila Densa"/>
    <s v="Sudeste"/>
    <s v="Campinas"/>
    <s v="ondulado"/>
    <s v="Manual"/>
    <s v="Jabuticaba"/>
    <n v="504"/>
    <n v="56"/>
    <s v="fruto"/>
    <x v="0"/>
    <s v="Manutenção"/>
    <x v="8"/>
    <x v="9"/>
    <s v="Trabalhador agropecuário em geral"/>
    <n v="1.18"/>
    <s v="H/H"/>
    <n v="13.0666856765747"/>
    <n v="5.947199999999999E-2"/>
    <n v="0.77710193055725041"/>
  </r>
  <r>
    <n v="7976"/>
    <x v="0"/>
    <s v="Floresta Ombrófila Densa"/>
    <s v="Sudeste"/>
    <s v="Campinas"/>
    <s v="ondulado"/>
    <s v="Manual"/>
    <s v="Jabuticaba"/>
    <n v="504"/>
    <n v="56"/>
    <s v="fruto"/>
    <x v="0"/>
    <s v="Manutenção"/>
    <x v="9"/>
    <x v="8"/>
    <s v="Aplicador manual"/>
    <n v="2.35"/>
    <s v="H/H"/>
    <n v="9.9000000000000005E-2"/>
    <n v="0.11844"/>
    <n v="1.1725560000000001E-2"/>
  </r>
  <r>
    <n v="7976"/>
    <x v="0"/>
    <s v="Floresta Ombrófila Densa"/>
    <s v="Sudeste"/>
    <s v="Campinas"/>
    <s v="ondulado"/>
    <s v="Manual"/>
    <s v="Jabuticaba"/>
    <n v="504"/>
    <n v="56"/>
    <s v="fruto"/>
    <x v="0"/>
    <s v="Manutenção"/>
    <x v="9"/>
    <x v="8"/>
    <s v="Sulfluramida"/>
    <n v="2"/>
    <s v="Kg"/>
    <n v="16.2399997711181"/>
    <n v="0.1008"/>
    <n v="1.6369919769287045"/>
  </r>
  <r>
    <n v="7976"/>
    <x v="0"/>
    <s v="Floresta Ombrófila Densa"/>
    <s v="Sudeste"/>
    <s v="Campinas"/>
    <s v="ondulado"/>
    <s v="Manual"/>
    <s v="Jabuticaba"/>
    <n v="504"/>
    <n v="56"/>
    <s v="fruto"/>
    <x v="0"/>
    <s v="Manutenção"/>
    <x v="9"/>
    <x v="8"/>
    <s v="Trabalhador agropecuário em geral"/>
    <n v="2.35"/>
    <s v="H/H"/>
    <n v="13.0666856765747"/>
    <n v="0.11844"/>
    <n v="1.5476182515335075"/>
  </r>
  <r>
    <n v="7976"/>
    <x v="0"/>
    <s v="Floresta Ombrófila Densa"/>
    <s v="Sudeste"/>
    <s v="Campinas"/>
    <s v="ondulado"/>
    <s v="Manual"/>
    <s v="Jabuticaba"/>
    <n v="504"/>
    <n v="56"/>
    <s v="fruto"/>
    <x v="0"/>
    <s v="Manutenção"/>
    <x v="9"/>
    <x v="12"/>
    <s v="Técnico florestal"/>
    <n v="23.55"/>
    <s v="H/H"/>
    <n v="5.9209642410278303"/>
    <n v="1.18692"/>
    <n v="7.0277108769607519"/>
  </r>
  <r>
    <n v="7976"/>
    <x v="0"/>
    <s v="Floresta Ombrófila Densa"/>
    <s v="Sudeste"/>
    <s v="Campinas"/>
    <s v="ondulado"/>
    <s v="Manual"/>
    <s v="Jabuticaba"/>
    <n v="504"/>
    <n v="56"/>
    <s v="fruto"/>
    <x v="0"/>
    <s v="Manutenção"/>
    <x v="9"/>
    <x v="9"/>
    <s v="Trabalhador agropecuário em geral"/>
    <n v="1.18"/>
    <s v="H/H"/>
    <n v="13.0666856765747"/>
    <n v="5.947199999999999E-2"/>
    <n v="0.77710193055725041"/>
  </r>
  <r>
    <n v="7976"/>
    <x v="0"/>
    <s v="Floresta Ombrófila Densa"/>
    <s v="Sudeste"/>
    <s v="Campinas"/>
    <s v="ondulado"/>
    <s v="Manual"/>
    <s v="Jabuticaba"/>
    <n v="504"/>
    <n v="56"/>
    <s v="fruto"/>
    <x v="0"/>
    <s v="Manutenção"/>
    <x v="10"/>
    <x v="8"/>
    <s v="Aplicador manual"/>
    <n v="2.35"/>
    <s v="H/H"/>
    <n v="9.9000000000000005E-2"/>
    <n v="0.11844"/>
    <n v="1.1725560000000001E-2"/>
  </r>
  <r>
    <n v="7976"/>
    <x v="0"/>
    <s v="Floresta Ombrófila Densa"/>
    <s v="Sudeste"/>
    <s v="Campinas"/>
    <s v="ondulado"/>
    <s v="Manual"/>
    <s v="Jabuticaba"/>
    <n v="504"/>
    <n v="56"/>
    <s v="fruto"/>
    <x v="0"/>
    <s v="Manutenção"/>
    <x v="10"/>
    <x v="8"/>
    <s v="Sulfluramida"/>
    <n v="2"/>
    <s v="Kg"/>
    <n v="16.2399997711181"/>
    <n v="0.1008"/>
    <n v="1.6369919769287045"/>
  </r>
  <r>
    <n v="7976"/>
    <x v="0"/>
    <s v="Floresta Ombrófila Densa"/>
    <s v="Sudeste"/>
    <s v="Campinas"/>
    <s v="ondulado"/>
    <s v="Manual"/>
    <s v="Jabuticaba"/>
    <n v="504"/>
    <n v="56"/>
    <s v="fruto"/>
    <x v="0"/>
    <s v="Manutenção"/>
    <x v="10"/>
    <x v="8"/>
    <s v="Trabalhador agropecuário em geral"/>
    <n v="2.35"/>
    <s v="H/H"/>
    <n v="13.0666856765747"/>
    <n v="0.11844"/>
    <n v="1.5476182515335075"/>
  </r>
  <r>
    <n v="7976"/>
    <x v="0"/>
    <s v="Floresta Ombrófila Densa"/>
    <s v="Sudeste"/>
    <s v="Campinas"/>
    <s v="ondulado"/>
    <s v="Manual"/>
    <s v="Jabuticaba"/>
    <n v="504"/>
    <n v="56"/>
    <s v="fruto"/>
    <x v="0"/>
    <s v="Manutenção"/>
    <x v="10"/>
    <x v="9"/>
    <s v="Trabalhador agropecuário em geral"/>
    <n v="1.18"/>
    <s v="H/H"/>
    <n v="13.0666856765747"/>
    <n v="5.947199999999999E-2"/>
    <n v="0.77710193055725041"/>
  </r>
  <r>
    <n v="7976"/>
    <x v="0"/>
    <s v="Floresta Ombrófila Densa"/>
    <s v="Sudeste"/>
    <s v="Campinas"/>
    <s v="ondulado"/>
    <s v="Manual"/>
    <s v="Jabuticaba"/>
    <n v="504"/>
    <n v="56"/>
    <s v="fruto"/>
    <x v="0"/>
    <s v="Manutenção"/>
    <x v="11"/>
    <x v="8"/>
    <s v="Aplicador manual"/>
    <n v="2.35"/>
    <s v="H/H"/>
    <n v="9.9000000000000005E-2"/>
    <n v="0.11844"/>
    <n v="1.1725560000000001E-2"/>
  </r>
  <r>
    <n v="7976"/>
    <x v="0"/>
    <s v="Floresta Ombrófila Densa"/>
    <s v="Sudeste"/>
    <s v="Campinas"/>
    <s v="ondulado"/>
    <s v="Manual"/>
    <s v="Jabuticaba"/>
    <n v="504"/>
    <n v="56"/>
    <s v="fruto"/>
    <x v="0"/>
    <s v="Manutenção"/>
    <x v="11"/>
    <x v="8"/>
    <s v="Sulfluramida"/>
    <n v="2"/>
    <s v="Kg"/>
    <n v="16.2399997711181"/>
    <n v="0.1008"/>
    <n v="1.6369919769287045"/>
  </r>
  <r>
    <n v="7976"/>
    <x v="0"/>
    <s v="Floresta Ombrófila Densa"/>
    <s v="Sudeste"/>
    <s v="Campinas"/>
    <s v="ondulado"/>
    <s v="Manual"/>
    <s v="Jabuticaba"/>
    <n v="504"/>
    <n v="56"/>
    <s v="fruto"/>
    <x v="0"/>
    <s v="Manutenção"/>
    <x v="11"/>
    <x v="8"/>
    <s v="Trabalhador agropecuário em geral"/>
    <n v="2.35"/>
    <s v="H/H"/>
    <n v="13.0666856765747"/>
    <n v="0.11844"/>
    <n v="1.5476182515335075"/>
  </r>
  <r>
    <n v="7976"/>
    <x v="0"/>
    <s v="Floresta Ombrófila Densa"/>
    <s v="Sudeste"/>
    <s v="Campinas"/>
    <s v="ondulado"/>
    <s v="Manual"/>
    <s v="Jabuticaba"/>
    <n v="504"/>
    <n v="56"/>
    <s v="fruto"/>
    <x v="0"/>
    <s v="Manutenção"/>
    <x v="11"/>
    <x v="9"/>
    <s v="Trabalhador agropecuário em geral"/>
    <n v="1.18"/>
    <s v="H/H"/>
    <n v="13.0666856765747"/>
    <n v="5.947199999999999E-2"/>
    <n v="0.77710193055725041"/>
  </r>
  <r>
    <n v="7976"/>
    <x v="0"/>
    <s v="Floresta Ombrófila Densa"/>
    <s v="Sudeste"/>
    <s v="Campinas"/>
    <s v="ondulado"/>
    <s v="Manual"/>
    <s v="Jabuticaba"/>
    <n v="504"/>
    <n v="56"/>
    <s v="fruto"/>
    <x v="0"/>
    <s v="Manutenção"/>
    <x v="12"/>
    <x v="8"/>
    <s v="Aplicador manual"/>
    <n v="2.35"/>
    <s v="H/H"/>
    <n v="9.9000000000000005E-2"/>
    <n v="0.11844"/>
    <n v="1.1725560000000001E-2"/>
  </r>
  <r>
    <n v="7976"/>
    <x v="0"/>
    <s v="Floresta Ombrófila Densa"/>
    <s v="Sudeste"/>
    <s v="Campinas"/>
    <s v="ondulado"/>
    <s v="Manual"/>
    <s v="Jabuticaba"/>
    <n v="504"/>
    <n v="56"/>
    <s v="fruto"/>
    <x v="0"/>
    <s v="Manutenção"/>
    <x v="12"/>
    <x v="8"/>
    <s v="Sulfluramida"/>
    <n v="2"/>
    <s v="Kg"/>
    <n v="16.2399997711181"/>
    <n v="0.1008"/>
    <n v="1.6369919769287045"/>
  </r>
  <r>
    <n v="7976"/>
    <x v="0"/>
    <s v="Floresta Ombrófila Densa"/>
    <s v="Sudeste"/>
    <s v="Campinas"/>
    <s v="ondulado"/>
    <s v="Manual"/>
    <s v="Jabuticaba"/>
    <n v="504"/>
    <n v="56"/>
    <s v="fruto"/>
    <x v="0"/>
    <s v="Manutenção"/>
    <x v="12"/>
    <x v="8"/>
    <s v="Trabalhador agropecuário em geral"/>
    <n v="2.35"/>
    <s v="H/H"/>
    <n v="13.0666856765747"/>
    <n v="0.11844"/>
    <n v="1.5476182515335075"/>
  </r>
  <r>
    <n v="7976"/>
    <x v="0"/>
    <s v="Floresta Ombrófila Densa"/>
    <s v="Sudeste"/>
    <s v="Campinas"/>
    <s v="ondulado"/>
    <s v="Manual"/>
    <s v="Jabuticaba"/>
    <n v="504"/>
    <n v="56"/>
    <s v="fruto"/>
    <x v="0"/>
    <s v="Manutenção"/>
    <x v="12"/>
    <x v="9"/>
    <s v="Trabalhador agropecuário em geral"/>
    <n v="1.18"/>
    <s v="H/H"/>
    <n v="13.0666856765747"/>
    <n v="5.947199999999999E-2"/>
    <n v="0.77710193055725041"/>
  </r>
  <r>
    <n v="7976"/>
    <x v="0"/>
    <s v="Floresta Ombrófila Densa"/>
    <s v="Sudeste"/>
    <s v="Campinas"/>
    <s v="ondulado"/>
    <s v="Manual"/>
    <s v="Jabuticaba"/>
    <n v="504"/>
    <n v="56"/>
    <s v="fruto"/>
    <x v="0"/>
    <s v="Manutenção"/>
    <x v="13"/>
    <x v="8"/>
    <s v="Aplicador manual"/>
    <n v="2.35"/>
    <s v="H/H"/>
    <n v="9.9000000000000005E-2"/>
    <n v="0.11844"/>
    <n v="1.1725560000000001E-2"/>
  </r>
  <r>
    <n v="7976"/>
    <x v="0"/>
    <s v="Floresta Ombrófila Densa"/>
    <s v="Sudeste"/>
    <s v="Campinas"/>
    <s v="ondulado"/>
    <s v="Manual"/>
    <s v="Jabuticaba"/>
    <n v="504"/>
    <n v="56"/>
    <s v="fruto"/>
    <x v="0"/>
    <s v="Manutenção"/>
    <x v="13"/>
    <x v="8"/>
    <s v="Sulfluramida"/>
    <n v="2"/>
    <s v="Kg"/>
    <n v="16.2399997711181"/>
    <n v="0.1008"/>
    <n v="1.6369919769287045"/>
  </r>
  <r>
    <n v="7976"/>
    <x v="0"/>
    <s v="Floresta Ombrófila Densa"/>
    <s v="Sudeste"/>
    <s v="Campinas"/>
    <s v="ondulado"/>
    <s v="Manual"/>
    <s v="Jabuticaba"/>
    <n v="504"/>
    <n v="56"/>
    <s v="fruto"/>
    <x v="0"/>
    <s v="Manutenção"/>
    <x v="13"/>
    <x v="8"/>
    <s v="Trabalhador agropecuário em geral"/>
    <n v="2.35"/>
    <s v="H/H"/>
    <n v="13.0666856765747"/>
    <n v="0.11844"/>
    <n v="1.5476182515335075"/>
  </r>
  <r>
    <n v="7976"/>
    <x v="0"/>
    <s v="Floresta Ombrófila Densa"/>
    <s v="Sudeste"/>
    <s v="Campinas"/>
    <s v="ondulado"/>
    <s v="Manual"/>
    <s v="Jabuticaba"/>
    <n v="504"/>
    <n v="56"/>
    <s v="fruto"/>
    <x v="0"/>
    <s v="Manutenção"/>
    <x v="13"/>
    <x v="9"/>
    <s v="Trabalhador agropecuário em geral"/>
    <n v="1.18"/>
    <s v="H/H"/>
    <n v="13.0666856765747"/>
    <n v="5.947199999999999E-2"/>
    <n v="0.77710193055725041"/>
  </r>
  <r>
    <n v="7976"/>
    <x v="0"/>
    <s v="Floresta Ombrófila Densa"/>
    <s v="Sudeste"/>
    <s v="Campinas"/>
    <s v="ondulado"/>
    <s v="Manual"/>
    <s v="Jabuticaba"/>
    <n v="504"/>
    <n v="56"/>
    <s v="fruto"/>
    <x v="0"/>
    <s v="Manutenção"/>
    <x v="14"/>
    <x v="8"/>
    <s v="Aplicador manual"/>
    <n v="2.35"/>
    <s v="H/H"/>
    <n v="9.9000000000000005E-2"/>
    <n v="0.11844"/>
    <n v="1.1725560000000001E-2"/>
  </r>
  <r>
    <n v="7976"/>
    <x v="0"/>
    <s v="Floresta Ombrófila Densa"/>
    <s v="Sudeste"/>
    <s v="Campinas"/>
    <s v="ondulado"/>
    <s v="Manual"/>
    <s v="Jabuticaba"/>
    <n v="504"/>
    <n v="56"/>
    <s v="fruto"/>
    <x v="0"/>
    <s v="Manutenção"/>
    <x v="14"/>
    <x v="8"/>
    <s v="Sulfluramida"/>
    <n v="2"/>
    <s v="Kg"/>
    <n v="16.2399997711181"/>
    <n v="0.1008"/>
    <n v="1.6369919769287045"/>
  </r>
  <r>
    <n v="7976"/>
    <x v="0"/>
    <s v="Floresta Ombrófila Densa"/>
    <s v="Sudeste"/>
    <s v="Campinas"/>
    <s v="ondulado"/>
    <s v="Manual"/>
    <s v="Jabuticaba"/>
    <n v="504"/>
    <n v="56"/>
    <s v="fruto"/>
    <x v="0"/>
    <s v="Manutenção"/>
    <x v="14"/>
    <x v="8"/>
    <s v="Trabalhador agropecuário em geral"/>
    <n v="2.35"/>
    <s v="H/H"/>
    <n v="13.0666856765747"/>
    <n v="0.11844"/>
    <n v="1.5476182515335075"/>
  </r>
  <r>
    <n v="7976"/>
    <x v="0"/>
    <s v="Floresta Ombrófila Densa"/>
    <s v="Sudeste"/>
    <s v="Campinas"/>
    <s v="ondulado"/>
    <s v="Manual"/>
    <s v="Jabuticaba"/>
    <n v="504"/>
    <n v="56"/>
    <s v="fruto"/>
    <x v="0"/>
    <s v="Manutenção"/>
    <x v="14"/>
    <x v="12"/>
    <s v="Técnico florestal"/>
    <n v="23.55"/>
    <s v="H/H"/>
    <n v="5.9209642410278303"/>
    <n v="1.18692"/>
    <n v="7.0277108769607519"/>
  </r>
  <r>
    <n v="7976"/>
    <x v="0"/>
    <s v="Floresta Ombrófila Densa"/>
    <s v="Sudeste"/>
    <s v="Campinas"/>
    <s v="ondulado"/>
    <s v="Manual"/>
    <s v="Jabuticaba"/>
    <n v="504"/>
    <n v="56"/>
    <s v="fruto"/>
    <x v="0"/>
    <s v="Manutenção"/>
    <x v="14"/>
    <x v="9"/>
    <s v="Trabalhador agropecuário em geral"/>
    <n v="1.18"/>
    <s v="H/H"/>
    <n v="13.0666856765747"/>
    <n v="5.947199999999999E-2"/>
    <n v="0.77710193055725041"/>
  </r>
  <r>
    <n v="7976"/>
    <x v="0"/>
    <s v="Floresta Ombrófila Densa"/>
    <s v="Sudeste"/>
    <s v="Campinas"/>
    <s v="ondulado"/>
    <s v="Manual"/>
    <s v="Jabuticaba"/>
    <n v="504"/>
    <n v="56"/>
    <s v="fruto"/>
    <x v="0"/>
    <s v="Manutenção"/>
    <x v="15"/>
    <x v="8"/>
    <s v="Aplicador manual"/>
    <n v="2.35"/>
    <s v="H/H"/>
    <n v="9.9000000000000005E-2"/>
    <n v="0.11844"/>
    <n v="1.1725560000000001E-2"/>
  </r>
  <r>
    <n v="7976"/>
    <x v="0"/>
    <s v="Floresta Ombrófila Densa"/>
    <s v="Sudeste"/>
    <s v="Campinas"/>
    <s v="ondulado"/>
    <s v="Manual"/>
    <s v="Jabuticaba"/>
    <n v="504"/>
    <n v="56"/>
    <s v="fruto"/>
    <x v="0"/>
    <s v="Manutenção"/>
    <x v="15"/>
    <x v="8"/>
    <s v="Sulfluramida"/>
    <n v="2"/>
    <s v="Kg"/>
    <n v="16.2399997711181"/>
    <n v="0.1008"/>
    <n v="1.6369919769287045"/>
  </r>
  <r>
    <n v="7976"/>
    <x v="0"/>
    <s v="Floresta Ombrófila Densa"/>
    <s v="Sudeste"/>
    <s v="Campinas"/>
    <s v="ondulado"/>
    <s v="Manual"/>
    <s v="Jabuticaba"/>
    <n v="504"/>
    <n v="56"/>
    <s v="fruto"/>
    <x v="0"/>
    <s v="Manutenção"/>
    <x v="15"/>
    <x v="8"/>
    <s v="Trabalhador agropecuário em geral"/>
    <n v="2.35"/>
    <s v="H/H"/>
    <n v="13.0666856765747"/>
    <n v="0.11844"/>
    <n v="1.5476182515335075"/>
  </r>
  <r>
    <n v="7976"/>
    <x v="0"/>
    <s v="Floresta Ombrófila Densa"/>
    <s v="Sudeste"/>
    <s v="Campinas"/>
    <s v="ondulado"/>
    <s v="Manual"/>
    <s v="Jabuticaba"/>
    <n v="504"/>
    <n v="56"/>
    <s v="fruto"/>
    <x v="0"/>
    <s v="Manutenção"/>
    <x v="15"/>
    <x v="9"/>
    <s v="Trabalhador agropecuário em geral"/>
    <n v="1.18"/>
    <s v="H/H"/>
    <n v="13.0666856765747"/>
    <n v="5.947199999999999E-2"/>
    <n v="0.77710193055725041"/>
  </r>
  <r>
    <n v="7976"/>
    <x v="0"/>
    <s v="Floresta Ombrófila Densa"/>
    <s v="Sudeste"/>
    <s v="Campinas"/>
    <s v="ondulado"/>
    <s v="Manual"/>
    <s v="Jabuticaba"/>
    <n v="504"/>
    <n v="56"/>
    <s v="fruto"/>
    <x v="0"/>
    <s v="Manutenção"/>
    <x v="16"/>
    <x v="8"/>
    <s v="Aplicador manual"/>
    <n v="2.35"/>
    <s v="H/H"/>
    <n v="9.9000000000000005E-2"/>
    <n v="0.11844"/>
    <n v="1.1725560000000001E-2"/>
  </r>
  <r>
    <n v="7976"/>
    <x v="0"/>
    <s v="Floresta Ombrófila Densa"/>
    <s v="Sudeste"/>
    <s v="Campinas"/>
    <s v="ondulado"/>
    <s v="Manual"/>
    <s v="Jabuticaba"/>
    <n v="504"/>
    <n v="56"/>
    <s v="fruto"/>
    <x v="0"/>
    <s v="Manutenção"/>
    <x v="16"/>
    <x v="8"/>
    <s v="Sulfluramida"/>
    <n v="2"/>
    <s v="Kg"/>
    <n v="16.2399997711181"/>
    <n v="0.1008"/>
    <n v="1.6369919769287045"/>
  </r>
  <r>
    <n v="7976"/>
    <x v="0"/>
    <s v="Floresta Ombrófila Densa"/>
    <s v="Sudeste"/>
    <s v="Campinas"/>
    <s v="ondulado"/>
    <s v="Manual"/>
    <s v="Jabuticaba"/>
    <n v="504"/>
    <n v="56"/>
    <s v="fruto"/>
    <x v="0"/>
    <s v="Manutenção"/>
    <x v="16"/>
    <x v="8"/>
    <s v="Trabalhador agropecuário em geral"/>
    <n v="2.35"/>
    <s v="H/H"/>
    <n v="13.0666856765747"/>
    <n v="0.11844"/>
    <n v="1.5476182515335075"/>
  </r>
  <r>
    <n v="7976"/>
    <x v="0"/>
    <s v="Floresta Ombrófila Densa"/>
    <s v="Sudeste"/>
    <s v="Campinas"/>
    <s v="ondulado"/>
    <s v="Manual"/>
    <s v="Jabuticaba"/>
    <n v="504"/>
    <n v="56"/>
    <s v="fruto"/>
    <x v="0"/>
    <s v="Manutenção"/>
    <x v="16"/>
    <x v="9"/>
    <s v="Trabalhador agropecuário em geral"/>
    <n v="1.18"/>
    <s v="H/H"/>
    <n v="13.0666856765747"/>
    <n v="5.947199999999999E-2"/>
    <n v="0.77710193055725041"/>
  </r>
  <r>
    <n v="7976"/>
    <x v="0"/>
    <s v="Floresta Ombrófila Densa"/>
    <s v="Sudeste"/>
    <s v="Campinas"/>
    <s v="ondulado"/>
    <s v="Manual"/>
    <s v="Jabuticaba"/>
    <n v="504"/>
    <n v="56"/>
    <s v="fruto"/>
    <x v="0"/>
    <s v="Manutenção"/>
    <x v="17"/>
    <x v="8"/>
    <s v="Aplicador manual"/>
    <n v="2.35"/>
    <s v="H/H"/>
    <n v="9.9000000000000005E-2"/>
    <n v="0.11844"/>
    <n v="1.1725560000000001E-2"/>
  </r>
  <r>
    <n v="7976"/>
    <x v="0"/>
    <s v="Floresta Ombrófila Densa"/>
    <s v="Sudeste"/>
    <s v="Campinas"/>
    <s v="ondulado"/>
    <s v="Manual"/>
    <s v="Jabuticaba"/>
    <n v="504"/>
    <n v="56"/>
    <s v="fruto"/>
    <x v="0"/>
    <s v="Manutenção"/>
    <x v="17"/>
    <x v="8"/>
    <s v="Sulfluramida"/>
    <n v="2"/>
    <s v="Kg"/>
    <n v="16.2399997711181"/>
    <n v="0.1008"/>
    <n v="1.6369919769287045"/>
  </r>
  <r>
    <n v="7976"/>
    <x v="0"/>
    <s v="Floresta Ombrófila Densa"/>
    <s v="Sudeste"/>
    <s v="Campinas"/>
    <s v="ondulado"/>
    <s v="Manual"/>
    <s v="Jabuticaba"/>
    <n v="504"/>
    <n v="56"/>
    <s v="fruto"/>
    <x v="0"/>
    <s v="Manutenção"/>
    <x v="17"/>
    <x v="8"/>
    <s v="Trabalhador agropecuário em geral"/>
    <n v="2.35"/>
    <s v="H/H"/>
    <n v="13.0666856765747"/>
    <n v="0.11844"/>
    <n v="1.5476182515335075"/>
  </r>
  <r>
    <n v="7976"/>
    <x v="0"/>
    <s v="Floresta Ombrófila Densa"/>
    <s v="Sudeste"/>
    <s v="Campinas"/>
    <s v="ondulado"/>
    <s v="Manual"/>
    <s v="Jabuticaba"/>
    <n v="504"/>
    <n v="56"/>
    <s v="fruto"/>
    <x v="0"/>
    <s v="Manutenção"/>
    <x v="17"/>
    <x v="9"/>
    <s v="Trabalhador agropecuário em geral"/>
    <n v="1.18"/>
    <s v="H/H"/>
    <n v="13.0666856765747"/>
    <n v="5.947199999999999E-2"/>
    <n v="0.77710193055725041"/>
  </r>
  <r>
    <n v="7976"/>
    <x v="0"/>
    <s v="Floresta Ombrófila Densa"/>
    <s v="Sudeste"/>
    <s v="Campinas"/>
    <s v="ondulado"/>
    <s v="Manual"/>
    <s v="Jabuticaba"/>
    <n v="504"/>
    <n v="56"/>
    <s v="fruto"/>
    <x v="0"/>
    <s v="Manutenção"/>
    <x v="18"/>
    <x v="8"/>
    <s v="Aplicador manual"/>
    <n v="2.35"/>
    <s v="H/H"/>
    <n v="9.9000000000000005E-2"/>
    <n v="0.11844"/>
    <n v="1.1725560000000001E-2"/>
  </r>
  <r>
    <n v="7976"/>
    <x v="0"/>
    <s v="Floresta Ombrófila Densa"/>
    <s v="Sudeste"/>
    <s v="Campinas"/>
    <s v="ondulado"/>
    <s v="Manual"/>
    <s v="Jabuticaba"/>
    <n v="504"/>
    <n v="56"/>
    <s v="fruto"/>
    <x v="0"/>
    <s v="Manutenção"/>
    <x v="18"/>
    <x v="8"/>
    <s v="Sulfluramida"/>
    <n v="2"/>
    <s v="Kg"/>
    <n v="16.2399997711181"/>
    <n v="0.1008"/>
    <n v="1.6369919769287045"/>
  </r>
  <r>
    <n v="7976"/>
    <x v="0"/>
    <s v="Floresta Ombrófila Densa"/>
    <s v="Sudeste"/>
    <s v="Campinas"/>
    <s v="ondulado"/>
    <s v="Manual"/>
    <s v="Jabuticaba"/>
    <n v="504"/>
    <n v="56"/>
    <s v="fruto"/>
    <x v="0"/>
    <s v="Manutenção"/>
    <x v="18"/>
    <x v="8"/>
    <s v="Trabalhador agropecuário em geral"/>
    <n v="2.35"/>
    <s v="H/H"/>
    <n v="13.0666856765747"/>
    <n v="0.11844"/>
    <n v="1.5476182515335075"/>
  </r>
  <r>
    <n v="7976"/>
    <x v="0"/>
    <s v="Floresta Ombrófila Densa"/>
    <s v="Sudeste"/>
    <s v="Campinas"/>
    <s v="ondulado"/>
    <s v="Manual"/>
    <s v="Jabuticaba"/>
    <n v="504"/>
    <n v="56"/>
    <s v="fruto"/>
    <x v="0"/>
    <s v="Manutenção"/>
    <x v="18"/>
    <x v="9"/>
    <s v="Trabalhador agropecuário em geral"/>
    <n v="1.18"/>
    <s v="H/H"/>
    <n v="13.0666856765747"/>
    <n v="5.947199999999999E-2"/>
    <n v="0.77710193055725041"/>
  </r>
  <r>
    <n v="7976"/>
    <x v="0"/>
    <s v="Floresta Ombrófila Densa"/>
    <s v="Sudeste"/>
    <s v="Campinas"/>
    <s v="ondulado"/>
    <s v="Manual"/>
    <s v="Jabuticaba"/>
    <n v="504"/>
    <n v="56"/>
    <s v="fruto"/>
    <x v="0"/>
    <s v="Manutenção"/>
    <x v="19"/>
    <x v="8"/>
    <s v="Aplicador manual"/>
    <n v="2.35"/>
    <s v="H/H"/>
    <n v="9.9000000000000005E-2"/>
    <n v="0.11844"/>
    <n v="1.1725560000000001E-2"/>
  </r>
  <r>
    <n v="7976"/>
    <x v="0"/>
    <s v="Floresta Ombrófila Densa"/>
    <s v="Sudeste"/>
    <s v="Campinas"/>
    <s v="ondulado"/>
    <s v="Manual"/>
    <s v="Jabuticaba"/>
    <n v="504"/>
    <n v="56"/>
    <s v="fruto"/>
    <x v="0"/>
    <s v="Manutenção"/>
    <x v="19"/>
    <x v="8"/>
    <s v="Sulfluramida"/>
    <n v="2"/>
    <s v="Kg"/>
    <n v="16.2399997711181"/>
    <n v="0.1008"/>
    <n v="1.6369919769287045"/>
  </r>
  <r>
    <n v="7976"/>
    <x v="0"/>
    <s v="Floresta Ombrófila Densa"/>
    <s v="Sudeste"/>
    <s v="Campinas"/>
    <s v="ondulado"/>
    <s v="Manual"/>
    <s v="Jabuticaba"/>
    <n v="504"/>
    <n v="56"/>
    <s v="fruto"/>
    <x v="0"/>
    <s v="Manutenção"/>
    <x v="19"/>
    <x v="8"/>
    <s v="Trabalhador agropecuário em geral"/>
    <n v="2.35"/>
    <s v="H/H"/>
    <n v="13.0666856765747"/>
    <n v="0.11844"/>
    <n v="1.5476182515335075"/>
  </r>
  <r>
    <n v="7976"/>
    <x v="0"/>
    <s v="Floresta Ombrófila Densa"/>
    <s v="Sudeste"/>
    <s v="Campinas"/>
    <s v="ondulado"/>
    <s v="Manual"/>
    <s v="Jabuticaba"/>
    <n v="504"/>
    <n v="56"/>
    <s v="fruto"/>
    <x v="0"/>
    <s v="Manutenção"/>
    <x v="19"/>
    <x v="12"/>
    <s v="Técnico florestal"/>
    <n v="23.55"/>
    <s v="H/H"/>
    <n v="5.9209642410278303"/>
    <n v="1.18692"/>
    <n v="7.0277108769607519"/>
  </r>
  <r>
    <n v="7976"/>
    <x v="0"/>
    <s v="Floresta Ombrófila Densa"/>
    <s v="Sudeste"/>
    <s v="Campinas"/>
    <s v="ondulado"/>
    <s v="Manual"/>
    <s v="Jabuticaba"/>
    <n v="504"/>
    <n v="56"/>
    <s v="fruto"/>
    <x v="0"/>
    <s v="Manutenção"/>
    <x v="19"/>
    <x v="9"/>
    <s v="Trabalhador agropecuário em geral"/>
    <n v="1.18"/>
    <s v="H/H"/>
    <n v="13.0666856765747"/>
    <n v="5.947199999999999E-2"/>
    <n v="0.77710193055725041"/>
  </r>
  <r>
    <n v="7976"/>
    <x v="0"/>
    <s v="Floresta Ombrófila Densa"/>
    <s v="Sudeste"/>
    <s v="Campinas"/>
    <s v="ondulado"/>
    <s v="Manual"/>
    <s v="Jabuticaba"/>
    <n v="504"/>
    <n v="56"/>
    <s v="fruto"/>
    <x v="0"/>
    <s v="Manutenção"/>
    <x v="20"/>
    <x v="8"/>
    <s v="Aplicador manual"/>
    <n v="2.35"/>
    <s v="H/H"/>
    <n v="9.9000000000000005E-2"/>
    <n v="0.11844"/>
    <n v="1.1725560000000001E-2"/>
  </r>
  <r>
    <n v="7976"/>
    <x v="0"/>
    <s v="Floresta Ombrófila Densa"/>
    <s v="Sudeste"/>
    <s v="Campinas"/>
    <s v="ondulado"/>
    <s v="Manual"/>
    <s v="Jabuticaba"/>
    <n v="504"/>
    <n v="56"/>
    <s v="fruto"/>
    <x v="0"/>
    <s v="Manutenção"/>
    <x v="20"/>
    <x v="8"/>
    <s v="Sulfluramida"/>
    <n v="2"/>
    <s v="Kg"/>
    <n v="16.2399997711181"/>
    <n v="0.1008"/>
    <n v="1.6369919769287045"/>
  </r>
  <r>
    <n v="7976"/>
    <x v="0"/>
    <s v="Floresta Ombrófila Densa"/>
    <s v="Sudeste"/>
    <s v="Campinas"/>
    <s v="ondulado"/>
    <s v="Manual"/>
    <s v="Jabuticaba"/>
    <n v="504"/>
    <n v="56"/>
    <s v="fruto"/>
    <x v="0"/>
    <s v="Manutenção"/>
    <x v="20"/>
    <x v="8"/>
    <s v="Trabalhador agropecuário em geral"/>
    <n v="2.35"/>
    <s v="H/H"/>
    <n v="13.0666856765747"/>
    <n v="0.11844"/>
    <n v="1.5476182515335075"/>
  </r>
  <r>
    <n v="7976"/>
    <x v="0"/>
    <s v="Floresta Ombrófila Densa"/>
    <s v="Sudeste"/>
    <s v="Campinas"/>
    <s v="ondulado"/>
    <s v="Manual"/>
    <s v="Jabuticaba"/>
    <n v="504"/>
    <n v="56"/>
    <s v="fruto"/>
    <x v="0"/>
    <s v="Manutenção"/>
    <x v="20"/>
    <x v="9"/>
    <s v="Trabalhador agropecuário em geral"/>
    <n v="1.18"/>
    <s v="H/H"/>
    <n v="13.0666856765747"/>
    <n v="5.947199999999999E-2"/>
    <n v="0.77710193055725041"/>
  </r>
  <r>
    <n v="7976"/>
    <x v="0"/>
    <s v="Floresta Ombrófila Densa"/>
    <s v="Sudeste"/>
    <s v="Campinas"/>
    <s v="ondulado"/>
    <s v="Manual"/>
    <s v="Jabuticaba"/>
    <n v="504"/>
    <n v="56"/>
    <s v="fruto"/>
    <x v="0"/>
    <s v="Manutenção"/>
    <x v="21"/>
    <x v="8"/>
    <s v="Aplicador manual"/>
    <n v="2.35"/>
    <s v="H/H"/>
    <n v="9.9000000000000005E-2"/>
    <n v="0.11844"/>
    <n v="1.1725560000000001E-2"/>
  </r>
  <r>
    <n v="7976"/>
    <x v="0"/>
    <s v="Floresta Ombrófila Densa"/>
    <s v="Sudeste"/>
    <s v="Campinas"/>
    <s v="ondulado"/>
    <s v="Manual"/>
    <s v="Jabuticaba"/>
    <n v="504"/>
    <n v="56"/>
    <s v="fruto"/>
    <x v="0"/>
    <s v="Manutenção"/>
    <x v="21"/>
    <x v="8"/>
    <s v="Sulfluramida"/>
    <n v="2"/>
    <s v="Kg"/>
    <n v="16.2399997711181"/>
    <n v="0.1008"/>
    <n v="1.6369919769287045"/>
  </r>
  <r>
    <n v="7976"/>
    <x v="0"/>
    <s v="Floresta Ombrófila Densa"/>
    <s v="Sudeste"/>
    <s v="Campinas"/>
    <s v="ondulado"/>
    <s v="Manual"/>
    <s v="Jabuticaba"/>
    <n v="504"/>
    <n v="56"/>
    <s v="fruto"/>
    <x v="0"/>
    <s v="Manutenção"/>
    <x v="21"/>
    <x v="8"/>
    <s v="Trabalhador agropecuário em geral"/>
    <n v="2.35"/>
    <s v="H/H"/>
    <n v="13.0666856765747"/>
    <n v="0.11844"/>
    <n v="1.5476182515335075"/>
  </r>
  <r>
    <n v="7976"/>
    <x v="0"/>
    <s v="Floresta Ombrófila Densa"/>
    <s v="Sudeste"/>
    <s v="Campinas"/>
    <s v="ondulado"/>
    <s v="Manual"/>
    <s v="Jabuticaba"/>
    <n v="504"/>
    <n v="56"/>
    <s v="fruto"/>
    <x v="0"/>
    <s v="Manutenção"/>
    <x v="21"/>
    <x v="9"/>
    <s v="Trabalhador agropecuário em geral"/>
    <n v="1.18"/>
    <s v="H/H"/>
    <n v="13.0666856765747"/>
    <n v="5.947199999999999E-2"/>
    <n v="0.77710193055725041"/>
  </r>
  <r>
    <n v="7976"/>
    <x v="0"/>
    <s v="Floresta Ombrófila Densa"/>
    <s v="Sudeste"/>
    <s v="Campinas"/>
    <s v="ondulado"/>
    <s v="Manual"/>
    <s v="Jabuticaba"/>
    <n v="504"/>
    <n v="56"/>
    <s v="fruto"/>
    <x v="0"/>
    <s v="Manutenção"/>
    <x v="22"/>
    <x v="8"/>
    <s v="Aplicador manual"/>
    <n v="2.35"/>
    <s v="H/H"/>
    <n v="9.9000000000000005E-2"/>
    <n v="0.11844"/>
    <n v="1.1725560000000001E-2"/>
  </r>
  <r>
    <n v="7976"/>
    <x v="0"/>
    <s v="Floresta Ombrófila Densa"/>
    <s v="Sudeste"/>
    <s v="Campinas"/>
    <s v="ondulado"/>
    <s v="Manual"/>
    <s v="Jabuticaba"/>
    <n v="504"/>
    <n v="56"/>
    <s v="fruto"/>
    <x v="0"/>
    <s v="Manutenção"/>
    <x v="22"/>
    <x v="8"/>
    <s v="Sulfluramida"/>
    <n v="2"/>
    <s v="Kg"/>
    <n v="16.2399997711181"/>
    <n v="0.1008"/>
    <n v="1.6369919769287045"/>
  </r>
  <r>
    <n v="7976"/>
    <x v="0"/>
    <s v="Floresta Ombrófila Densa"/>
    <s v="Sudeste"/>
    <s v="Campinas"/>
    <s v="ondulado"/>
    <s v="Manual"/>
    <s v="Jabuticaba"/>
    <n v="504"/>
    <n v="56"/>
    <s v="fruto"/>
    <x v="0"/>
    <s v="Manutenção"/>
    <x v="22"/>
    <x v="8"/>
    <s v="Trabalhador agropecuário em geral"/>
    <n v="2.35"/>
    <s v="H/H"/>
    <n v="13.0666856765747"/>
    <n v="0.11844"/>
    <n v="1.5476182515335075"/>
  </r>
  <r>
    <n v="7976"/>
    <x v="0"/>
    <s v="Floresta Ombrófila Densa"/>
    <s v="Sudeste"/>
    <s v="Campinas"/>
    <s v="ondulado"/>
    <s v="Manual"/>
    <s v="Jabuticaba"/>
    <n v="504"/>
    <n v="56"/>
    <s v="fruto"/>
    <x v="0"/>
    <s v="Manutenção"/>
    <x v="22"/>
    <x v="9"/>
    <s v="Trabalhador agropecuário em geral"/>
    <n v="1.18"/>
    <s v="H/H"/>
    <n v="13.0666856765747"/>
    <n v="5.947199999999999E-2"/>
    <n v="0.77710193055725041"/>
  </r>
  <r>
    <n v="7976"/>
    <x v="0"/>
    <s v="Floresta Ombrófila Densa"/>
    <s v="Sudeste"/>
    <s v="Campinas"/>
    <s v="ondulado"/>
    <s v="Manual"/>
    <s v="Jabuticaba"/>
    <n v="504"/>
    <n v="56"/>
    <s v="fruto"/>
    <x v="0"/>
    <s v="Manutenção"/>
    <x v="23"/>
    <x v="8"/>
    <s v="Aplicador manual"/>
    <n v="2.35"/>
    <s v="H/H"/>
    <n v="9.9000000000000005E-2"/>
    <n v="0.11844"/>
    <n v="1.1725560000000001E-2"/>
  </r>
  <r>
    <n v="7976"/>
    <x v="0"/>
    <s v="Floresta Ombrófila Densa"/>
    <s v="Sudeste"/>
    <s v="Campinas"/>
    <s v="ondulado"/>
    <s v="Manual"/>
    <s v="Jabuticaba"/>
    <n v="504"/>
    <n v="56"/>
    <s v="fruto"/>
    <x v="0"/>
    <s v="Manutenção"/>
    <x v="23"/>
    <x v="8"/>
    <s v="Sulfluramida"/>
    <n v="2"/>
    <s v="Kg"/>
    <n v="16.2399997711181"/>
    <n v="0.1008"/>
    <n v="1.6369919769287045"/>
  </r>
  <r>
    <n v="7976"/>
    <x v="0"/>
    <s v="Floresta Ombrófila Densa"/>
    <s v="Sudeste"/>
    <s v="Campinas"/>
    <s v="ondulado"/>
    <s v="Manual"/>
    <s v="Jabuticaba"/>
    <n v="504"/>
    <n v="56"/>
    <s v="fruto"/>
    <x v="0"/>
    <s v="Manutenção"/>
    <x v="23"/>
    <x v="8"/>
    <s v="Trabalhador agropecuário em geral"/>
    <n v="2.35"/>
    <s v="H/H"/>
    <n v="13.0666856765747"/>
    <n v="0.11844"/>
    <n v="1.5476182515335075"/>
  </r>
  <r>
    <n v="7976"/>
    <x v="0"/>
    <s v="Floresta Ombrófila Densa"/>
    <s v="Sudeste"/>
    <s v="Campinas"/>
    <s v="ondulado"/>
    <s v="Manual"/>
    <s v="Jabuticaba"/>
    <n v="504"/>
    <n v="56"/>
    <s v="fruto"/>
    <x v="0"/>
    <s v="Manutenção"/>
    <x v="23"/>
    <x v="9"/>
    <s v="Trabalhador agropecuário em geral"/>
    <n v="1.18"/>
    <s v="H/H"/>
    <n v="13.0666856765747"/>
    <n v="5.947199999999999E-2"/>
    <n v="0.77710193055725041"/>
  </r>
  <r>
    <n v="7976"/>
    <x v="0"/>
    <s v="Floresta Ombrófila Densa"/>
    <s v="Sudeste"/>
    <s v="Campinas"/>
    <s v="ondulado"/>
    <s v="Manual"/>
    <s v="Jabuticaba"/>
    <n v="504"/>
    <n v="56"/>
    <s v="fruto"/>
    <x v="0"/>
    <s v="Manutenção"/>
    <x v="24"/>
    <x v="8"/>
    <s v="Aplicador manual"/>
    <n v="2.35"/>
    <s v="H/H"/>
    <n v="9.9000000000000005E-2"/>
    <n v="0.11844"/>
    <n v="1.1725560000000001E-2"/>
  </r>
  <r>
    <n v="7976"/>
    <x v="0"/>
    <s v="Floresta Ombrófila Densa"/>
    <s v="Sudeste"/>
    <s v="Campinas"/>
    <s v="ondulado"/>
    <s v="Manual"/>
    <s v="Jabuticaba"/>
    <n v="504"/>
    <n v="56"/>
    <s v="fruto"/>
    <x v="0"/>
    <s v="Manutenção"/>
    <x v="24"/>
    <x v="8"/>
    <s v="Sulfluramida"/>
    <n v="2"/>
    <s v="Kg"/>
    <n v="16.2399997711181"/>
    <n v="0.1008"/>
    <n v="1.6369919769287045"/>
  </r>
  <r>
    <n v="7976"/>
    <x v="0"/>
    <s v="Floresta Ombrófila Densa"/>
    <s v="Sudeste"/>
    <s v="Campinas"/>
    <s v="ondulado"/>
    <s v="Manual"/>
    <s v="Jabuticaba"/>
    <n v="504"/>
    <n v="56"/>
    <s v="fruto"/>
    <x v="0"/>
    <s v="Manutenção"/>
    <x v="24"/>
    <x v="8"/>
    <s v="Trabalhador agropecuário em geral"/>
    <n v="2.35"/>
    <s v="H/H"/>
    <n v="13.0666856765747"/>
    <n v="0.11844"/>
    <n v="1.5476182515335075"/>
  </r>
  <r>
    <n v="7976"/>
    <x v="0"/>
    <s v="Floresta Ombrófila Densa"/>
    <s v="Sudeste"/>
    <s v="Campinas"/>
    <s v="ondulado"/>
    <s v="Manual"/>
    <s v="Jabuticaba"/>
    <n v="504"/>
    <n v="56"/>
    <s v="fruto"/>
    <x v="0"/>
    <s v="Manutenção"/>
    <x v="24"/>
    <x v="9"/>
    <s v="Trabalhador agropecuário em geral"/>
    <n v="1.18"/>
    <s v="H/H"/>
    <n v="13.0666856765747"/>
    <n v="5.947199999999999E-2"/>
    <n v="0.77710193055725041"/>
  </r>
  <r>
    <n v="7976"/>
    <x v="0"/>
    <s v="Floresta Ombrófila Densa"/>
    <s v="Sudeste"/>
    <s v="Campinas"/>
    <s v="ondulado"/>
    <s v="Manual"/>
    <s v="Jabuticaba"/>
    <n v="504"/>
    <n v="56"/>
    <s v="fruto"/>
    <x v="0"/>
    <s v="Manutenção"/>
    <x v="25"/>
    <x v="8"/>
    <s v="Aplicador manual"/>
    <n v="2.35"/>
    <s v="H/H"/>
    <n v="9.9000000000000005E-2"/>
    <n v="0.11844"/>
    <n v="1.1725560000000001E-2"/>
  </r>
  <r>
    <n v="7976"/>
    <x v="0"/>
    <s v="Floresta Ombrófila Densa"/>
    <s v="Sudeste"/>
    <s v="Campinas"/>
    <s v="ondulado"/>
    <s v="Manual"/>
    <s v="Jabuticaba"/>
    <n v="504"/>
    <n v="56"/>
    <s v="fruto"/>
    <x v="0"/>
    <s v="Manutenção"/>
    <x v="25"/>
    <x v="8"/>
    <s v="Sulfluramida"/>
    <n v="2"/>
    <s v="Kg"/>
    <n v="16.2399997711181"/>
    <n v="0.1008"/>
    <n v="1.6369919769287045"/>
  </r>
  <r>
    <n v="7976"/>
    <x v="0"/>
    <s v="Floresta Ombrófila Densa"/>
    <s v="Sudeste"/>
    <s v="Campinas"/>
    <s v="ondulado"/>
    <s v="Manual"/>
    <s v="Jabuticaba"/>
    <n v="504"/>
    <n v="56"/>
    <s v="fruto"/>
    <x v="0"/>
    <s v="Manutenção"/>
    <x v="25"/>
    <x v="8"/>
    <s v="Trabalhador agropecuário em geral"/>
    <n v="2.35"/>
    <s v="H/H"/>
    <n v="13.0666856765747"/>
    <n v="0.11844"/>
    <n v="1.5476182515335075"/>
  </r>
  <r>
    <n v="7976"/>
    <x v="0"/>
    <s v="Floresta Ombrófila Densa"/>
    <s v="Sudeste"/>
    <s v="Campinas"/>
    <s v="ondulado"/>
    <s v="Manual"/>
    <s v="Jabuticaba"/>
    <n v="504"/>
    <n v="56"/>
    <s v="fruto"/>
    <x v="0"/>
    <s v="Manutenção"/>
    <x v="25"/>
    <x v="9"/>
    <s v="Trabalhador agropecuário em geral"/>
    <n v="1.18"/>
    <s v="H/H"/>
    <n v="13.0666856765747"/>
    <n v="5.947199999999999E-2"/>
    <n v="0.77710193055725041"/>
  </r>
  <r>
    <n v="7976"/>
    <x v="0"/>
    <s v="Floresta Ombrófila Densa"/>
    <s v="Sudeste"/>
    <s v="Campinas"/>
    <s v="ondulado"/>
    <s v="Manual"/>
    <s v="Jabuticaba"/>
    <n v="504"/>
    <n v="56"/>
    <s v="fruto"/>
    <x v="0"/>
    <s v="Manutenção"/>
    <x v="26"/>
    <x v="8"/>
    <s v="Aplicador manual"/>
    <n v="2.35"/>
    <s v="H/H"/>
    <n v="9.9000000000000005E-2"/>
    <n v="0.11844"/>
    <n v="1.1725560000000001E-2"/>
  </r>
  <r>
    <n v="7976"/>
    <x v="0"/>
    <s v="Floresta Ombrófila Densa"/>
    <s v="Sudeste"/>
    <s v="Campinas"/>
    <s v="ondulado"/>
    <s v="Manual"/>
    <s v="Jabuticaba"/>
    <n v="504"/>
    <n v="56"/>
    <s v="fruto"/>
    <x v="0"/>
    <s v="Manutenção"/>
    <x v="26"/>
    <x v="8"/>
    <s v="Sulfluramida"/>
    <n v="2"/>
    <s v="Kg"/>
    <n v="16.2399997711181"/>
    <n v="0.1008"/>
    <n v="1.6369919769287045"/>
  </r>
  <r>
    <n v="7976"/>
    <x v="0"/>
    <s v="Floresta Ombrófila Densa"/>
    <s v="Sudeste"/>
    <s v="Campinas"/>
    <s v="ondulado"/>
    <s v="Manual"/>
    <s v="Jabuticaba"/>
    <n v="504"/>
    <n v="56"/>
    <s v="fruto"/>
    <x v="0"/>
    <s v="Manutenção"/>
    <x v="26"/>
    <x v="8"/>
    <s v="Trabalhador agropecuário em geral"/>
    <n v="2.35"/>
    <s v="H/H"/>
    <n v="13.0666856765747"/>
    <n v="0.11844"/>
    <n v="1.5476182515335075"/>
  </r>
  <r>
    <n v="7976"/>
    <x v="0"/>
    <s v="Floresta Ombrófila Densa"/>
    <s v="Sudeste"/>
    <s v="Campinas"/>
    <s v="ondulado"/>
    <s v="Manual"/>
    <s v="Jabuticaba"/>
    <n v="504"/>
    <n v="56"/>
    <s v="fruto"/>
    <x v="0"/>
    <s v="Manutenção"/>
    <x v="26"/>
    <x v="9"/>
    <s v="Trabalhador agropecuário em geral"/>
    <n v="1.18"/>
    <s v="H/H"/>
    <n v="13.0666856765747"/>
    <n v="5.947199999999999E-2"/>
    <n v="0.77710193055725041"/>
  </r>
  <r>
    <n v="7976"/>
    <x v="0"/>
    <s v="Floresta Ombrófila Densa"/>
    <s v="Sudeste"/>
    <s v="Campinas"/>
    <s v="ondulado"/>
    <s v="Manual"/>
    <s v="Jabuticaba"/>
    <n v="504"/>
    <n v="56"/>
    <s v="fruto"/>
    <x v="0"/>
    <s v="Manutenção"/>
    <x v="27"/>
    <x v="8"/>
    <s v="Aplicador manual"/>
    <n v="2.35"/>
    <s v="H/H"/>
    <n v="9.9000000000000005E-2"/>
    <n v="0.11844"/>
    <n v="1.1725560000000001E-2"/>
  </r>
  <r>
    <n v="7976"/>
    <x v="0"/>
    <s v="Floresta Ombrófila Densa"/>
    <s v="Sudeste"/>
    <s v="Campinas"/>
    <s v="ondulado"/>
    <s v="Manual"/>
    <s v="Jabuticaba"/>
    <n v="504"/>
    <n v="56"/>
    <s v="fruto"/>
    <x v="0"/>
    <s v="Manutenção"/>
    <x v="27"/>
    <x v="8"/>
    <s v="Sulfluramida"/>
    <n v="2"/>
    <s v="Kg"/>
    <n v="16.2399997711181"/>
    <n v="0.1008"/>
    <n v="1.6369919769287045"/>
  </r>
  <r>
    <n v="7976"/>
    <x v="0"/>
    <s v="Floresta Ombrófila Densa"/>
    <s v="Sudeste"/>
    <s v="Campinas"/>
    <s v="ondulado"/>
    <s v="Manual"/>
    <s v="Jabuticaba"/>
    <n v="504"/>
    <n v="56"/>
    <s v="fruto"/>
    <x v="0"/>
    <s v="Manutenção"/>
    <x v="27"/>
    <x v="8"/>
    <s v="Trabalhador agropecuário em geral"/>
    <n v="2.35"/>
    <s v="H/H"/>
    <n v="13.0666856765747"/>
    <n v="0.11844"/>
    <n v="1.5476182515335075"/>
  </r>
  <r>
    <n v="7976"/>
    <x v="0"/>
    <s v="Floresta Ombrófila Densa"/>
    <s v="Sudeste"/>
    <s v="Campinas"/>
    <s v="ondulado"/>
    <s v="Manual"/>
    <s v="Jabuticaba"/>
    <n v="504"/>
    <n v="56"/>
    <s v="fruto"/>
    <x v="0"/>
    <s v="Manutenção"/>
    <x v="27"/>
    <x v="9"/>
    <s v="Trabalhador agropecuário em geral"/>
    <n v="1.18"/>
    <s v="H/H"/>
    <n v="13.0666856765747"/>
    <n v="5.947199999999999E-2"/>
    <n v="0.77710193055725041"/>
  </r>
  <r>
    <n v="7976"/>
    <x v="0"/>
    <s v="Floresta Ombrófila Densa"/>
    <s v="Sudeste"/>
    <s v="Campinas"/>
    <s v="ondulado"/>
    <s v="Manual"/>
    <s v="Jabuticaba"/>
    <n v="504"/>
    <n v="56"/>
    <s v="fruto"/>
    <x v="0"/>
    <s v="Manutenção"/>
    <x v="28"/>
    <x v="8"/>
    <s v="Aplicador manual"/>
    <n v="2.35"/>
    <s v="H/H"/>
    <n v="9.9000000000000005E-2"/>
    <n v="0.11844"/>
    <n v="1.1725560000000001E-2"/>
  </r>
  <r>
    <n v="7976"/>
    <x v="0"/>
    <s v="Floresta Ombrófila Densa"/>
    <s v="Sudeste"/>
    <s v="Campinas"/>
    <s v="ondulado"/>
    <s v="Manual"/>
    <s v="Jabuticaba"/>
    <n v="504"/>
    <n v="56"/>
    <s v="fruto"/>
    <x v="0"/>
    <s v="Manutenção"/>
    <x v="28"/>
    <x v="8"/>
    <s v="Sulfluramida"/>
    <n v="2"/>
    <s v="Kg"/>
    <n v="16.2399997711181"/>
    <n v="0.1008"/>
    <n v="1.6369919769287045"/>
  </r>
  <r>
    <n v="7976"/>
    <x v="0"/>
    <s v="Floresta Ombrófila Densa"/>
    <s v="Sudeste"/>
    <s v="Campinas"/>
    <s v="ondulado"/>
    <s v="Manual"/>
    <s v="Jabuticaba"/>
    <n v="504"/>
    <n v="56"/>
    <s v="fruto"/>
    <x v="0"/>
    <s v="Manutenção"/>
    <x v="28"/>
    <x v="8"/>
    <s v="Trabalhador agropecuário em geral"/>
    <n v="2.35"/>
    <s v="H/H"/>
    <n v="13.0666856765747"/>
    <n v="0.11844"/>
    <n v="1.5476182515335075"/>
  </r>
  <r>
    <n v="7976"/>
    <x v="0"/>
    <s v="Floresta Ombrófila Densa"/>
    <s v="Sudeste"/>
    <s v="Campinas"/>
    <s v="ondulado"/>
    <s v="Manual"/>
    <s v="Jabuticaba"/>
    <n v="504"/>
    <n v="56"/>
    <s v="fruto"/>
    <x v="0"/>
    <s v="Manutenção"/>
    <x v="28"/>
    <x v="9"/>
    <s v="Trabalhador agropecuário em geral"/>
    <n v="1.18"/>
    <s v="H/H"/>
    <n v="13.0666856765747"/>
    <n v="5.947199999999999E-2"/>
    <n v="0.77710193055725041"/>
  </r>
  <r>
    <n v="7976"/>
    <x v="0"/>
    <s v="Floresta Ombrófila Densa"/>
    <s v="Sudeste"/>
    <s v="Campinas"/>
    <s v="ondulado"/>
    <s v="Manual"/>
    <s v="Jabuticaba"/>
    <n v="504"/>
    <n v="56"/>
    <s v="fruto"/>
    <x v="0"/>
    <s v="Manutenção"/>
    <x v="29"/>
    <x v="8"/>
    <s v="Aplicador manual"/>
    <n v="2.35"/>
    <s v="H/H"/>
    <n v="9.9000000000000005E-2"/>
    <n v="0.11844"/>
    <n v="1.1725560000000001E-2"/>
  </r>
  <r>
    <n v="7976"/>
    <x v="0"/>
    <s v="Floresta Ombrófila Densa"/>
    <s v="Sudeste"/>
    <s v="Campinas"/>
    <s v="ondulado"/>
    <s v="Manual"/>
    <s v="Jabuticaba"/>
    <n v="504"/>
    <n v="56"/>
    <s v="fruto"/>
    <x v="0"/>
    <s v="Manutenção"/>
    <x v="29"/>
    <x v="8"/>
    <s v="Sulfluramida"/>
    <n v="2"/>
    <s v="Kg"/>
    <n v="16.2399997711181"/>
    <n v="0.1008"/>
    <n v="1.6369919769287045"/>
  </r>
  <r>
    <n v="7976"/>
    <x v="0"/>
    <s v="Floresta Ombrófila Densa"/>
    <s v="Sudeste"/>
    <s v="Campinas"/>
    <s v="ondulado"/>
    <s v="Manual"/>
    <s v="Jabuticaba"/>
    <n v="504"/>
    <n v="56"/>
    <s v="fruto"/>
    <x v="0"/>
    <s v="Manutenção"/>
    <x v="29"/>
    <x v="8"/>
    <s v="Trabalhador agropecuário em geral"/>
    <n v="2.35"/>
    <s v="H/H"/>
    <n v="13.0666856765747"/>
    <n v="0.11844"/>
    <n v="1.5476182515335075"/>
  </r>
  <r>
    <n v="7976"/>
    <x v="0"/>
    <s v="Floresta Ombrófila Densa"/>
    <s v="Sudeste"/>
    <s v="Campinas"/>
    <s v="ondulado"/>
    <s v="Manual"/>
    <s v="Jabuticaba"/>
    <n v="504"/>
    <n v="56"/>
    <s v="fruto"/>
    <x v="0"/>
    <s v="Manutenção"/>
    <x v="29"/>
    <x v="9"/>
    <s v="Trabalhador agropecuário em geral"/>
    <n v="1.18"/>
    <s v="H/H"/>
    <n v="13.0666856765747"/>
    <n v="5.947199999999999E-2"/>
    <n v="0.77710193055725041"/>
  </r>
  <r>
    <n v="7976"/>
    <x v="0"/>
    <s v="Floresta Ombrófila Densa"/>
    <s v="Sudeste"/>
    <s v="Campinas"/>
    <s v="ondulado"/>
    <s v="Manual"/>
    <s v="Jabuticaba"/>
    <n v="504"/>
    <n v="56"/>
    <s v="fruto"/>
    <x v="0"/>
    <s v="Pós-Plantio"/>
    <x v="0"/>
    <x v="7"/>
    <s v="Enxada"/>
    <n v="38.51"/>
    <s v="H/H"/>
    <n v="1.6E-2"/>
    <n v="1.9409039999999997"/>
    <n v="3.1054463999999997E-2"/>
  </r>
  <r>
    <n v="7976"/>
    <x v="0"/>
    <s v="Floresta Ombrófila Densa"/>
    <s v="Sudeste"/>
    <s v="Campinas"/>
    <s v="ondulado"/>
    <s v="Manual"/>
    <s v="Jabuticaba"/>
    <n v="504"/>
    <n v="56"/>
    <s v="fruto"/>
    <x v="0"/>
    <s v="Pós-Plantio"/>
    <x v="0"/>
    <x v="7"/>
    <s v="Trabalhador agropecuário em geral"/>
    <n v="38.51"/>
    <s v="H/H"/>
    <n v="13.0666856765747"/>
    <n v="1.9409039999999997"/>
    <n v="25.361182496406538"/>
  </r>
  <r>
    <n v="7976"/>
    <x v="0"/>
    <s v="Floresta Ombrófila Densa"/>
    <s v="Sudeste"/>
    <s v="Campinas"/>
    <s v="ondulado"/>
    <s v="Manual"/>
    <s v="Jabuticaba"/>
    <n v="504"/>
    <n v="56"/>
    <s v="fruto"/>
    <x v="0"/>
    <s v="Pós-Plantio"/>
    <x v="0"/>
    <x v="8"/>
    <s v="Aplicador manual"/>
    <n v="2.35"/>
    <s v="H/H"/>
    <n v="9.9000000000000005E-2"/>
    <n v="0.11844"/>
    <n v="1.1725560000000001E-2"/>
  </r>
  <r>
    <n v="7976"/>
    <x v="0"/>
    <s v="Floresta Ombrófila Densa"/>
    <s v="Sudeste"/>
    <s v="Campinas"/>
    <s v="ondulado"/>
    <s v="Manual"/>
    <s v="Jabuticaba"/>
    <n v="504"/>
    <n v="56"/>
    <s v="fruto"/>
    <x v="0"/>
    <s v="Pós-Plantio"/>
    <x v="0"/>
    <x v="8"/>
    <s v="Sulfluramida"/>
    <n v="2"/>
    <s v="Kg"/>
    <n v="16.2399997711181"/>
    <n v="0.1008"/>
    <n v="1.6369919769287045"/>
  </r>
  <r>
    <n v="7976"/>
    <x v="0"/>
    <s v="Floresta Ombrófila Densa"/>
    <s v="Sudeste"/>
    <s v="Campinas"/>
    <s v="ondulado"/>
    <s v="Manual"/>
    <s v="Jabuticaba"/>
    <n v="504"/>
    <n v="56"/>
    <s v="fruto"/>
    <x v="0"/>
    <s v="Pós-Plantio"/>
    <x v="0"/>
    <x v="8"/>
    <s v="Trabalhador agropecuário em geral"/>
    <n v="2.35"/>
    <s v="H/H"/>
    <n v="13.0666856765747"/>
    <n v="0.11844"/>
    <n v="1.5476182515335075"/>
  </r>
  <r>
    <n v="7976"/>
    <x v="0"/>
    <s v="Floresta Ombrófila Densa"/>
    <s v="Sudeste"/>
    <s v="Campinas"/>
    <s v="ondulado"/>
    <s v="Manual"/>
    <s v="Jabuticaba"/>
    <n v="504"/>
    <n v="56"/>
    <s v="fruto"/>
    <x v="0"/>
    <s v="Pós-Plantio"/>
    <x v="0"/>
    <x v="9"/>
    <s v="Trabalhador agropecuário em geral"/>
    <n v="1.18"/>
    <s v="H/H"/>
    <n v="13.0666856765747"/>
    <n v="5.947199999999999E-2"/>
    <n v="0.77710193055725041"/>
  </r>
  <r>
    <n v="7976"/>
    <x v="0"/>
    <s v="Floresta Ombrófila Densa"/>
    <s v="Sudeste"/>
    <s v="Campinas"/>
    <s v="ondulado"/>
    <s v="Manual"/>
    <s v="Jabuticaba"/>
    <n v="504"/>
    <n v="56"/>
    <s v="fruto"/>
    <x v="0"/>
    <s v="Pré-Plantio"/>
    <x v="0"/>
    <x v="0"/>
    <s v="Trator 75 - 125 CV + Carreta"/>
    <n v="2.06"/>
    <s v="H/M"/>
    <n v="149.07000732421801"/>
    <n v="0.103824"/>
    <n v="15.47704444042961"/>
  </r>
  <r>
    <n v="7976"/>
    <x v="0"/>
    <s v="Floresta Ombrófila Densa"/>
    <s v="Sudeste"/>
    <s v="Campinas"/>
    <s v="ondulado"/>
    <s v="Manual"/>
    <s v="Jabuticaba"/>
    <n v="504"/>
    <n v="56"/>
    <s v="fruto"/>
    <x v="0"/>
    <s v="Pré-Plantio"/>
    <x v="0"/>
    <x v="13"/>
    <s v="Enxadão (alinhamento)"/>
    <n v="28.27"/>
    <s v="H/H"/>
    <n v="1.0999999999999999E-2"/>
    <n v="1.4248080000000001"/>
    <n v="1.5672887999999999E-2"/>
  </r>
  <r>
    <n v="7976"/>
    <x v="0"/>
    <s v="Floresta Ombrófila Densa"/>
    <s v="Sudeste"/>
    <s v="Campinas"/>
    <s v="ondulado"/>
    <s v="Manual"/>
    <s v="Jabuticaba"/>
    <n v="504"/>
    <n v="56"/>
    <s v="fruto"/>
    <x v="0"/>
    <s v="Pré-Plantio"/>
    <x v="0"/>
    <x v="13"/>
    <s v="Trabalhador agropecuário em geral"/>
    <n v="28.27"/>
    <s v="H/H"/>
    <n v="13.0666856765747"/>
    <n v="1.4248080000000001"/>
    <n v="18.617518285469046"/>
  </r>
  <r>
    <n v="7976"/>
    <x v="0"/>
    <s v="Floresta Ombrófila Densa"/>
    <s v="Sudeste"/>
    <s v="Campinas"/>
    <s v="ondulado"/>
    <s v="Manual"/>
    <s v="Jabuticaba"/>
    <n v="504"/>
    <n v="56"/>
    <s v="fruto"/>
    <x v="0"/>
    <s v="Pré-Plantio"/>
    <x v="0"/>
    <x v="14"/>
    <s v="Calcário dolomítico"/>
    <n v="0.5"/>
    <s v="t"/>
    <n v="206.169998168945"/>
    <n v="2.52E-2"/>
    <n v="5.1954839538574138"/>
  </r>
  <r>
    <n v="7976"/>
    <x v="0"/>
    <s v="Floresta Ombrófila Densa"/>
    <s v="Sudeste"/>
    <s v="Campinas"/>
    <s v="ondulado"/>
    <s v="Manual"/>
    <s v="Jabuticaba"/>
    <n v="504"/>
    <n v="56"/>
    <s v="fruto"/>
    <x v="0"/>
    <s v="Pré-Plantio"/>
    <x v="0"/>
    <x v="14"/>
    <s v="Trabalhador agropecuário em geral"/>
    <n v="11.78"/>
    <s v="H/H"/>
    <n v="13.0666856765747"/>
    <n v="0.59371200000000002"/>
    <n v="7.7578480864105188"/>
  </r>
  <r>
    <n v="7976"/>
    <x v="0"/>
    <s v="Floresta Ombrófila Densa"/>
    <s v="Sudeste"/>
    <s v="Campinas"/>
    <s v="ondulado"/>
    <s v="Manual"/>
    <s v="Jabuticaba"/>
    <n v="504"/>
    <n v="56"/>
    <s v="fruto"/>
    <x v="0"/>
    <s v="Pré-Plantio"/>
    <x v="0"/>
    <x v="14"/>
    <s v="Trator 75 - 125 CV + Carreta"/>
    <n v="1.94"/>
    <s v="H/M"/>
    <n v="149.07000732421801"/>
    <n v="9.7776000000000002E-2"/>
    <n v="14.575469036132741"/>
  </r>
  <r>
    <n v="7976"/>
    <x v="0"/>
    <s v="Floresta Ombrófila Densa"/>
    <s v="Sudeste"/>
    <s v="Campinas"/>
    <s v="ondulado"/>
    <s v="Manual"/>
    <s v="Jabuticaba"/>
    <n v="504"/>
    <n v="56"/>
    <s v="fruto"/>
    <x v="0"/>
    <s v="Pré-Plantio"/>
    <x v="0"/>
    <x v="8"/>
    <s v="Aplicador manual"/>
    <n v="4.7"/>
    <s v="H/H"/>
    <n v="9.9000000000000005E-2"/>
    <n v="0.23688000000000001"/>
    <n v="2.3451120000000002E-2"/>
  </r>
  <r>
    <n v="7976"/>
    <x v="0"/>
    <s v="Floresta Ombrófila Densa"/>
    <s v="Sudeste"/>
    <s v="Campinas"/>
    <s v="ondulado"/>
    <s v="Manual"/>
    <s v="Jabuticaba"/>
    <n v="504"/>
    <n v="56"/>
    <s v="fruto"/>
    <x v="0"/>
    <s v="Pré-Plantio"/>
    <x v="0"/>
    <x v="8"/>
    <s v="Sulfluramida"/>
    <n v="3.5"/>
    <s v="Kg"/>
    <n v="16.2399997711181"/>
    <n v="0.1764"/>
    <n v="2.8647359596252331"/>
  </r>
  <r>
    <n v="7976"/>
    <x v="0"/>
    <s v="Floresta Ombrófila Densa"/>
    <s v="Sudeste"/>
    <s v="Campinas"/>
    <s v="ondulado"/>
    <s v="Manual"/>
    <s v="Jabuticaba"/>
    <n v="504"/>
    <n v="56"/>
    <s v="fruto"/>
    <x v="0"/>
    <s v="Pré-Plantio"/>
    <x v="0"/>
    <x v="8"/>
    <s v="Trabalhador agropecuário em geral"/>
    <n v="4.7"/>
    <s v="H/H"/>
    <n v="13.0666856765747"/>
    <n v="0.23688000000000001"/>
    <n v="3.095236503067015"/>
  </r>
  <r>
    <n v="7976"/>
    <x v="0"/>
    <s v="Floresta Ombrófila Densa"/>
    <s v="Sudeste"/>
    <s v="Campinas"/>
    <s v="ondulado"/>
    <s v="Manual"/>
    <s v="Jabuticaba"/>
    <n v="504"/>
    <n v="56"/>
    <s v="fruto"/>
    <x v="0"/>
    <s v="Pré-Plantio"/>
    <x v="0"/>
    <x v="15"/>
    <s v="Motocoveadora 2,5 CV"/>
    <n v="28.27"/>
    <s v="H/H"/>
    <n v="6.0519999999999996"/>
    <n v="1.4248080000000001"/>
    <n v="8.6229380159999991"/>
  </r>
  <r>
    <n v="7976"/>
    <x v="0"/>
    <s v="Floresta Ombrófila Densa"/>
    <s v="Sudeste"/>
    <s v="Campinas"/>
    <s v="ondulado"/>
    <s v="Manual"/>
    <s v="Jabuticaba"/>
    <n v="504"/>
    <n v="56"/>
    <s v="fruto"/>
    <x v="0"/>
    <s v="Pré-Plantio"/>
    <x v="0"/>
    <x v="15"/>
    <s v="Trabalhador agropecuário em geral"/>
    <n v="28.27"/>
    <s v="H/H"/>
    <n v="13.0666856765747"/>
    <n v="1.4248080000000001"/>
    <n v="18.617518285469046"/>
  </r>
  <r>
    <n v="7976"/>
    <x v="0"/>
    <s v="Floresta Ombrófila Densa"/>
    <s v="Sudeste"/>
    <s v="Campinas"/>
    <s v="ondulado"/>
    <s v="Manual"/>
    <s v="Jabuticaba"/>
    <n v="504"/>
    <n v="56"/>
    <s v="fruto"/>
    <x v="0"/>
    <s v="Pré-Plantio"/>
    <x v="0"/>
    <x v="16"/>
    <s v="Motorroçadeira 2 CV"/>
    <n v="23.55"/>
    <s v="H/H"/>
    <n v="6.4109999999999996"/>
    <n v="1.18692"/>
    <n v="7.6093441199999994"/>
  </r>
  <r>
    <n v="7976"/>
    <x v="0"/>
    <s v="Floresta Ombrófila Densa"/>
    <s v="Sudeste"/>
    <s v="Campinas"/>
    <s v="ondulado"/>
    <s v="Manual"/>
    <s v="Jabuticaba"/>
    <n v="504"/>
    <n v="56"/>
    <s v="fruto"/>
    <x v="0"/>
    <s v="Pré-Plantio"/>
    <x v="0"/>
    <x v="16"/>
    <s v="Trabalhador agropecuário em geral"/>
    <n v="23.55"/>
    <s v="H/H"/>
    <n v="13.0666856765747"/>
    <n v="1.18692"/>
    <n v="15.509110563240043"/>
  </r>
  <r>
    <n v="7976"/>
    <x v="0"/>
    <s v="Floresta Ombrófila Densa"/>
    <s v="Sudeste"/>
    <s v="Campinas"/>
    <s v="ondulado"/>
    <s v="Manual"/>
    <s v="Macaúba"/>
    <n v="151"/>
    <n v="16"/>
    <s v="fruto"/>
    <x v="0"/>
    <s v="Implantação"/>
    <x v="0"/>
    <x v="0"/>
    <d v="2006-06-30T00:00:00"/>
    <n v="3.3"/>
    <s v="sc de 50 kg"/>
    <n v="273.079986572265"/>
    <n v="4.9829999999999992E-2"/>
    <n v="13.607575730895963"/>
  </r>
  <r>
    <n v="7976"/>
    <x v="0"/>
    <s v="Floresta Ombrófila Densa"/>
    <s v="Sudeste"/>
    <s v="Campinas"/>
    <s v="ondulado"/>
    <s v="Manual"/>
    <s v="Macaúba"/>
    <n v="151"/>
    <n v="16"/>
    <s v="fruto"/>
    <x v="0"/>
    <s v="Implantação"/>
    <x v="0"/>
    <x v="0"/>
    <s v="Copo dosador"/>
    <n v="12.37"/>
    <s v="H/H"/>
    <n v="1.0999999999999999E-2"/>
    <n v="0.18678699999999998"/>
    <n v="2.0546569999999997E-3"/>
  </r>
  <r>
    <n v="7976"/>
    <x v="0"/>
    <s v="Floresta Ombrófila Densa"/>
    <s v="Sudeste"/>
    <s v="Campinas"/>
    <s v="ondulado"/>
    <s v="Manual"/>
    <s v="Macaúba"/>
    <n v="151"/>
    <n v="16"/>
    <s v="fruto"/>
    <x v="0"/>
    <s v="Implantação"/>
    <x v="0"/>
    <x v="0"/>
    <s v="Trabalhador agropecuário em geral"/>
    <n v="12.37"/>
    <s v="H/H"/>
    <n v="13.0666856765747"/>
    <n v="0.18678699999999998"/>
    <n v="2.4406870174703581"/>
  </r>
  <r>
    <n v="7976"/>
    <x v="0"/>
    <s v="Floresta Ombrófila Densa"/>
    <s v="Sudeste"/>
    <s v="Campinas"/>
    <s v="ondulado"/>
    <s v="Manual"/>
    <s v="Macaúba"/>
    <n v="151"/>
    <n v="16"/>
    <s v="fruto"/>
    <x v="0"/>
    <s v="Implantação"/>
    <x v="0"/>
    <x v="1"/>
    <d v="2010-10-20T00:00:00"/>
    <n v="3.3"/>
    <s v="sc de 50 kg"/>
    <n v="200.47999572753901"/>
    <n v="4.9829999999999992E-2"/>
    <n v="9.9899181871032674"/>
  </r>
  <r>
    <n v="7976"/>
    <x v="0"/>
    <s v="Floresta Ombrófila Densa"/>
    <s v="Sudeste"/>
    <s v="Campinas"/>
    <s v="ondulado"/>
    <s v="Manual"/>
    <s v="Macaúba"/>
    <n v="151"/>
    <n v="16"/>
    <s v="fruto"/>
    <x v="0"/>
    <s v="Implantação"/>
    <x v="0"/>
    <x v="1"/>
    <s v="Plantadeira (coveta lateral)"/>
    <n v="14.13"/>
    <s v="H/H"/>
    <n v="7.9000000000000001E-2"/>
    <n v="0.213363"/>
    <n v="1.6855676999999999E-2"/>
  </r>
  <r>
    <n v="7976"/>
    <x v="0"/>
    <s v="Floresta Ombrófila Densa"/>
    <s v="Sudeste"/>
    <s v="Campinas"/>
    <s v="ondulado"/>
    <s v="Manual"/>
    <s v="Macaúba"/>
    <n v="151"/>
    <n v="16"/>
    <s v="fruto"/>
    <x v="0"/>
    <s v="Implantação"/>
    <x v="0"/>
    <x v="1"/>
    <s v="Trabalhador agropecuário em geral"/>
    <n v="14.13"/>
    <s v="H/H"/>
    <n v="13.0666856765747"/>
    <n v="0.213363"/>
    <n v="2.7879472560110075"/>
  </r>
  <r>
    <n v="7976"/>
    <x v="0"/>
    <s v="Floresta Ombrófila Densa"/>
    <s v="Sudeste"/>
    <s v="Campinas"/>
    <s v="ondulado"/>
    <s v="Manual"/>
    <s v="Macaúba"/>
    <n v="151"/>
    <n v="16"/>
    <s v="fruto"/>
    <x v="0"/>
    <s v="Implantação"/>
    <x v="0"/>
    <x v="1"/>
    <s v="Trator 75 - 125 CV + Carreta"/>
    <n v="2.35"/>
    <s v="H/M"/>
    <n v="149.07000732421801"/>
    <n v="3.5485000000000003E-2"/>
    <n v="5.2897492098998766"/>
  </r>
  <r>
    <n v="7976"/>
    <x v="0"/>
    <s v="Floresta Ombrófila Densa"/>
    <s v="Sudeste"/>
    <s v="Campinas"/>
    <s v="ondulado"/>
    <s v="Manual"/>
    <s v="Macaúba"/>
    <n v="151"/>
    <n v="16"/>
    <s v="fruto"/>
    <x v="0"/>
    <s v="Implantação"/>
    <x v="0"/>
    <x v="2"/>
    <s v="Trabalhador agropecuário em geral"/>
    <n v="5.88"/>
    <s v="H/H"/>
    <n v="13.0666856765747"/>
    <n v="8.8788000000000006E-2"/>
    <n v="1.1601648878517146"/>
  </r>
  <r>
    <n v="7976"/>
    <x v="0"/>
    <s v="Floresta Ombrófila Densa"/>
    <s v="Sudeste"/>
    <s v="Campinas"/>
    <s v="ondulado"/>
    <s v="Manual"/>
    <s v="Macaúba"/>
    <n v="151"/>
    <n v="16"/>
    <s v="fruto"/>
    <x v="0"/>
    <s v="Implantação"/>
    <x v="0"/>
    <x v="2"/>
    <s v="Trator 75 - 125 CV + Tanque para irrigação"/>
    <n v="1.18"/>
    <s v="H/M"/>
    <n v="157.47999572753901"/>
    <n v="1.7817999999999997E-2"/>
    <n v="2.8059785638732895"/>
  </r>
  <r>
    <n v="7976"/>
    <x v="0"/>
    <s v="Floresta Ombrófila Densa"/>
    <s v="Sudeste"/>
    <s v="Campinas"/>
    <s v="ondulado"/>
    <s v="Manual"/>
    <s v="Macaúba"/>
    <n v="151"/>
    <n v="16"/>
    <s v="fruto"/>
    <x v="0"/>
    <s v="Implantação"/>
    <x v="0"/>
    <x v="3"/>
    <s v="Hidrogel"/>
    <n v="5"/>
    <s v="Kg"/>
    <n v="25.84"/>
    <n v="7.5499999999999998E-2"/>
    <n v="1.95092"/>
  </r>
  <r>
    <n v="7976"/>
    <x v="0"/>
    <s v="Floresta Ombrófila Densa"/>
    <s v="Sudeste"/>
    <s v="Campinas"/>
    <s v="ondulado"/>
    <s v="Manual"/>
    <s v="Macaúba"/>
    <n v="151"/>
    <n v="16"/>
    <s v="fruto"/>
    <x v="0"/>
    <s v="Implantação"/>
    <x v="0"/>
    <x v="3"/>
    <s v="Trabalhador agropecuário em geral"/>
    <n v="14.13"/>
    <s v="H/H"/>
    <n v="13.0666856765747"/>
    <n v="0.213363"/>
    <n v="2.7879472560110075"/>
  </r>
  <r>
    <n v="7976"/>
    <x v="0"/>
    <s v="Floresta Ombrófila Densa"/>
    <s v="Sudeste"/>
    <s v="Campinas"/>
    <s v="ondulado"/>
    <s v="Manual"/>
    <s v="Macaúba"/>
    <n v="151"/>
    <n v="16"/>
    <s v="fruto"/>
    <x v="0"/>
    <s v="Implantação"/>
    <x v="0"/>
    <x v="3"/>
    <s v="Trator 75 - 125 CV + Tanque para irrigação"/>
    <n v="2.35"/>
    <s v="H/M"/>
    <n v="157.47999572753901"/>
    <n v="3.5485000000000003E-2"/>
    <n v="5.5881776483917216"/>
  </r>
  <r>
    <n v="7976"/>
    <x v="0"/>
    <s v="Floresta Ombrófila Densa"/>
    <s v="Sudeste"/>
    <s v="Campinas"/>
    <s v="ondulado"/>
    <s v="Manual"/>
    <s v="Macaúba"/>
    <n v="151"/>
    <n v="16"/>
    <s v="fruto"/>
    <x v="0"/>
    <s v="Implantação"/>
    <x v="0"/>
    <x v="4"/>
    <s v="Hidrogel"/>
    <n v="1"/>
    <s v="Kg"/>
    <n v="25.84"/>
    <n v="1.5100000000000001E-2"/>
    <n v="0.39018400000000003"/>
  </r>
  <r>
    <n v="7976"/>
    <x v="0"/>
    <s v="Floresta Ombrófila Densa"/>
    <s v="Sudeste"/>
    <s v="Campinas"/>
    <s v="ondulado"/>
    <s v="Manual"/>
    <s v="Macaúba"/>
    <n v="151"/>
    <n v="16"/>
    <s v="fruto"/>
    <x v="0"/>
    <s v="Implantação"/>
    <x v="0"/>
    <x v="4"/>
    <s v="Mudas (biodiversidade)"/>
    <n v="109"/>
    <s v="unidade"/>
    <n v="2"/>
    <n v="1.6458999999999999"/>
    <n v="3.2917999999999998"/>
  </r>
  <r>
    <n v="7976"/>
    <x v="0"/>
    <s v="Floresta Ombrófila Densa"/>
    <s v="Sudeste"/>
    <s v="Campinas"/>
    <s v="ondulado"/>
    <s v="Manual"/>
    <s v="Macaúba"/>
    <n v="151"/>
    <n v="16"/>
    <s v="fruto"/>
    <x v="0"/>
    <s v="Implantação"/>
    <x v="0"/>
    <x v="4"/>
    <s v="Mudas (econômica)"/>
    <n v="109"/>
    <s v="unidade"/>
    <n v="10"/>
    <n v="1.6458999999999999"/>
    <n v="16.459"/>
  </r>
  <r>
    <n v="7976"/>
    <x v="0"/>
    <s v="Floresta Ombrófila Densa"/>
    <s v="Sudeste"/>
    <s v="Campinas"/>
    <s v="ondulado"/>
    <s v="Manual"/>
    <s v="Macaúba"/>
    <n v="151"/>
    <n v="16"/>
    <s v="fruto"/>
    <x v="0"/>
    <s v="Implantação"/>
    <x v="0"/>
    <x v="4"/>
    <s v="Trabalhador agropecuário em geral"/>
    <n v="4.24"/>
    <s v="H/H"/>
    <n v="13.0666856765747"/>
    <n v="6.4023999999999998E-2"/>
    <n v="0.83658148375701857"/>
  </r>
  <r>
    <n v="7976"/>
    <x v="0"/>
    <s v="Floresta Ombrófila Densa"/>
    <s v="Sudeste"/>
    <s v="Campinas"/>
    <s v="ondulado"/>
    <s v="Manual"/>
    <s v="Macaúba"/>
    <n v="151"/>
    <n v="16"/>
    <s v="fruto"/>
    <x v="0"/>
    <s v="Implantação"/>
    <x v="0"/>
    <x v="5"/>
    <s v="Mudas (biodiversidade)"/>
    <n v="545"/>
    <s v="unidade"/>
    <n v="2"/>
    <n v="8.2294999999999998"/>
    <n v="16.459"/>
  </r>
  <r>
    <n v="7976"/>
    <x v="0"/>
    <s v="Floresta Ombrófila Densa"/>
    <s v="Sudeste"/>
    <s v="Campinas"/>
    <s v="ondulado"/>
    <s v="Manual"/>
    <s v="Macaúba"/>
    <n v="151"/>
    <n v="16"/>
    <s v="fruto"/>
    <x v="0"/>
    <s v="Implantação"/>
    <x v="0"/>
    <x v="5"/>
    <s v="Mudas (econômica)"/>
    <n v="544"/>
    <s v="unidade"/>
    <n v="10"/>
    <n v="8.2143999999999995"/>
    <n v="82.143999999999991"/>
  </r>
  <r>
    <n v="7976"/>
    <x v="0"/>
    <s v="Floresta Ombrófila Densa"/>
    <s v="Sudeste"/>
    <s v="Campinas"/>
    <s v="ondulado"/>
    <s v="Manual"/>
    <s v="Macaúba"/>
    <n v="151"/>
    <n v="16"/>
    <s v="fruto"/>
    <x v="0"/>
    <s v="Implantação"/>
    <x v="0"/>
    <x v="5"/>
    <s v="Trabalhador agropecuário em geral"/>
    <n v="10.6"/>
    <s v="H/H"/>
    <n v="13.0666856765747"/>
    <n v="0.16005999999999998"/>
    <n v="2.091453709392546"/>
  </r>
  <r>
    <n v="7976"/>
    <x v="0"/>
    <s v="Floresta Ombrófila Densa"/>
    <s v="Sudeste"/>
    <s v="Campinas"/>
    <s v="ondulado"/>
    <s v="Manual"/>
    <s v="Macaúba"/>
    <n v="151"/>
    <n v="16"/>
    <s v="fruto"/>
    <x v="0"/>
    <s v="Implantação"/>
    <x v="0"/>
    <x v="5"/>
    <s v="Trator 75 - 125 CV + Carreta"/>
    <n v="1.77"/>
    <s v="H/M"/>
    <n v="149.07000732421801"/>
    <n v="2.6726999999999997E-2"/>
    <n v="3.9841940857543743"/>
  </r>
  <r>
    <n v="7976"/>
    <x v="0"/>
    <s v="Floresta Ombrófila Densa"/>
    <s v="Sudeste"/>
    <s v="Campinas"/>
    <s v="ondulado"/>
    <s v="Manual"/>
    <s v="Macaúba"/>
    <n v="151"/>
    <n v="16"/>
    <s v="fruto"/>
    <x v="0"/>
    <s v="Manutenção"/>
    <x v="1"/>
    <x v="6"/>
    <s v="18-06-24"/>
    <n v="2.6"/>
    <s v="sc de 50 kg"/>
    <n v="268.25"/>
    <n v="3.9260000000000003E-2"/>
    <n v="10.531495000000001"/>
  </r>
  <r>
    <n v="7976"/>
    <x v="0"/>
    <s v="Floresta Ombrófila Densa"/>
    <s v="Sudeste"/>
    <s v="Campinas"/>
    <s v="ondulado"/>
    <s v="Manual"/>
    <s v="Macaúba"/>
    <n v="151"/>
    <n v="16"/>
    <s v="fruto"/>
    <x v="0"/>
    <s v="Manutenção"/>
    <x v="1"/>
    <x v="6"/>
    <s v="Copo dosador"/>
    <n v="9.42"/>
    <s v="H/H"/>
    <n v="1.0999999999999999E-2"/>
    <n v="0.14224200000000001"/>
    <n v="1.5646620000000001E-3"/>
  </r>
  <r>
    <n v="7976"/>
    <x v="0"/>
    <s v="Floresta Ombrófila Densa"/>
    <s v="Sudeste"/>
    <s v="Campinas"/>
    <s v="ondulado"/>
    <s v="Manual"/>
    <s v="Macaúba"/>
    <n v="151"/>
    <n v="16"/>
    <s v="fruto"/>
    <x v="0"/>
    <s v="Manutenção"/>
    <x v="1"/>
    <x v="6"/>
    <s v="Trabalhador agropecuário em geral"/>
    <n v="9.42"/>
    <s v="H/H"/>
    <n v="13.0666856765747"/>
    <n v="0.14224200000000001"/>
    <n v="1.8586315040073385"/>
  </r>
  <r>
    <n v="7976"/>
    <x v="0"/>
    <s v="Floresta Ombrófila Densa"/>
    <s v="Sudeste"/>
    <s v="Campinas"/>
    <s v="ondulado"/>
    <s v="Manual"/>
    <s v="Macaúba"/>
    <n v="151"/>
    <n v="16"/>
    <s v="fruto"/>
    <x v="0"/>
    <s v="Manutenção"/>
    <x v="1"/>
    <x v="6"/>
    <s v="Trator 75 - 125 CV + Carreta"/>
    <n v="1.18"/>
    <s v="H/M"/>
    <n v="149.07000732421801"/>
    <n v="1.7817999999999997E-2"/>
    <n v="2.6561293905029162"/>
  </r>
  <r>
    <n v="7976"/>
    <x v="0"/>
    <s v="Floresta Ombrófila Densa"/>
    <s v="Sudeste"/>
    <s v="Campinas"/>
    <s v="ondulado"/>
    <s v="Manual"/>
    <s v="Macaúba"/>
    <n v="151"/>
    <n v="16"/>
    <s v="fruto"/>
    <x v="0"/>
    <s v="Manutenção"/>
    <x v="1"/>
    <x v="7"/>
    <s v="Enxada"/>
    <n v="38.51"/>
    <s v="H/H"/>
    <n v="1.6E-2"/>
    <n v="0.58150099999999993"/>
    <n v="9.3040159999999983E-3"/>
  </r>
  <r>
    <n v="7976"/>
    <x v="0"/>
    <s v="Floresta Ombrófila Densa"/>
    <s v="Sudeste"/>
    <s v="Campinas"/>
    <s v="ondulado"/>
    <s v="Manual"/>
    <s v="Macaúba"/>
    <n v="151"/>
    <n v="16"/>
    <s v="fruto"/>
    <x v="0"/>
    <s v="Manutenção"/>
    <x v="1"/>
    <x v="7"/>
    <s v="Trabalhador agropecuário em geral"/>
    <n v="38.51"/>
    <s v="H/H"/>
    <n v="13.0666856765747"/>
    <n v="0.58150099999999993"/>
    <n v="7.5982907876138635"/>
  </r>
  <r>
    <n v="7976"/>
    <x v="0"/>
    <s v="Floresta Ombrófila Densa"/>
    <s v="Sudeste"/>
    <s v="Campinas"/>
    <s v="ondulado"/>
    <s v="Manual"/>
    <s v="Macaúba"/>
    <n v="151"/>
    <n v="16"/>
    <s v="fruto"/>
    <x v="0"/>
    <s v="Manutenção"/>
    <x v="1"/>
    <x v="8"/>
    <s v="Aplicador manual"/>
    <n v="2.35"/>
    <s v="H/H"/>
    <n v="9.9000000000000005E-2"/>
    <n v="3.5485000000000003E-2"/>
    <n v="3.5130150000000004E-3"/>
  </r>
  <r>
    <n v="7976"/>
    <x v="0"/>
    <s v="Floresta Ombrófila Densa"/>
    <s v="Sudeste"/>
    <s v="Campinas"/>
    <s v="ondulado"/>
    <s v="Manual"/>
    <s v="Macaúba"/>
    <n v="151"/>
    <n v="16"/>
    <s v="fruto"/>
    <x v="0"/>
    <s v="Manutenção"/>
    <x v="1"/>
    <x v="8"/>
    <s v="Sulfluramida"/>
    <n v="2"/>
    <s v="Kg"/>
    <n v="16.2399997711181"/>
    <n v="3.0200000000000001E-2"/>
    <n v="0.49044799308776665"/>
  </r>
  <r>
    <n v="7976"/>
    <x v="0"/>
    <s v="Floresta Ombrófila Densa"/>
    <s v="Sudeste"/>
    <s v="Campinas"/>
    <s v="ondulado"/>
    <s v="Manual"/>
    <s v="Macaúba"/>
    <n v="151"/>
    <n v="16"/>
    <s v="fruto"/>
    <x v="0"/>
    <s v="Manutenção"/>
    <x v="1"/>
    <x v="8"/>
    <s v="Trabalhador agropecuário em geral"/>
    <n v="2.35"/>
    <s v="H/H"/>
    <n v="13.0666856765747"/>
    <n v="3.5485000000000003E-2"/>
    <n v="0.46367134123325326"/>
  </r>
  <r>
    <n v="7976"/>
    <x v="0"/>
    <s v="Floresta Ombrófila Densa"/>
    <s v="Sudeste"/>
    <s v="Campinas"/>
    <s v="ondulado"/>
    <s v="Manual"/>
    <s v="Macaúba"/>
    <n v="151"/>
    <n v="16"/>
    <s v="fruto"/>
    <x v="0"/>
    <s v="Manutenção"/>
    <x v="1"/>
    <x v="9"/>
    <s v="Trabalhador agropecuário em geral"/>
    <n v="1.18"/>
    <s v="H/H"/>
    <n v="13.0666856765747"/>
    <n v="1.7817999999999997E-2"/>
    <n v="0.23282220538520795"/>
  </r>
  <r>
    <n v="7976"/>
    <x v="0"/>
    <s v="Floresta Ombrófila Densa"/>
    <s v="Sudeste"/>
    <s v="Campinas"/>
    <s v="ondulado"/>
    <s v="Manual"/>
    <s v="Macaúba"/>
    <n v="151"/>
    <n v="16"/>
    <s v="fruto"/>
    <x v="0"/>
    <s v="Manutenção"/>
    <x v="1"/>
    <x v="10"/>
    <s v="Motorroçadeira 2 CV"/>
    <n v="14.13"/>
    <s v="H/H"/>
    <n v="6.4109999999999996"/>
    <n v="0.213363"/>
    <n v="1.3678701929999999"/>
  </r>
  <r>
    <n v="7976"/>
    <x v="0"/>
    <s v="Floresta Ombrófila Densa"/>
    <s v="Sudeste"/>
    <s v="Campinas"/>
    <s v="ondulado"/>
    <s v="Manual"/>
    <s v="Macaúba"/>
    <n v="151"/>
    <n v="16"/>
    <s v="fruto"/>
    <x v="0"/>
    <s v="Manutenção"/>
    <x v="1"/>
    <x v="10"/>
    <s v="Trabalhador agropecuário em geral"/>
    <n v="14.13"/>
    <s v="H/H"/>
    <n v="13.0666856765747"/>
    <n v="0.213363"/>
    <n v="2.7879472560110075"/>
  </r>
  <r>
    <n v="7976"/>
    <x v="0"/>
    <s v="Floresta Ombrófila Densa"/>
    <s v="Sudeste"/>
    <s v="Campinas"/>
    <s v="ondulado"/>
    <s v="Manual"/>
    <s v="Macaúba"/>
    <n v="151"/>
    <n v="16"/>
    <s v="fruto"/>
    <x v="0"/>
    <s v="Manutenção"/>
    <x v="2"/>
    <x v="11"/>
    <s v="18-06-24"/>
    <n v="2.6"/>
    <s v="sc de 50 kg"/>
    <n v="268.25"/>
    <n v="3.9260000000000003E-2"/>
    <n v="10.531495000000001"/>
  </r>
  <r>
    <n v="7976"/>
    <x v="0"/>
    <s v="Floresta Ombrófila Densa"/>
    <s v="Sudeste"/>
    <s v="Campinas"/>
    <s v="ondulado"/>
    <s v="Manual"/>
    <s v="Macaúba"/>
    <n v="151"/>
    <n v="16"/>
    <s v="fruto"/>
    <x v="0"/>
    <s v="Manutenção"/>
    <x v="2"/>
    <x v="11"/>
    <s v="Copo dosador"/>
    <n v="9.42"/>
    <s v="H/H"/>
    <n v="1.0999999999999999E-2"/>
    <n v="0.14224200000000001"/>
    <n v="1.5646620000000001E-3"/>
  </r>
  <r>
    <n v="7976"/>
    <x v="0"/>
    <s v="Floresta Ombrófila Densa"/>
    <s v="Sudeste"/>
    <s v="Campinas"/>
    <s v="ondulado"/>
    <s v="Manual"/>
    <s v="Macaúba"/>
    <n v="151"/>
    <n v="16"/>
    <s v="fruto"/>
    <x v="0"/>
    <s v="Manutenção"/>
    <x v="2"/>
    <x v="11"/>
    <s v="Trabalhador agropecuário em geral"/>
    <n v="9.42"/>
    <s v="H/H"/>
    <n v="13.0666856765747"/>
    <n v="0.14224200000000001"/>
    <n v="1.8586315040073385"/>
  </r>
  <r>
    <n v="7976"/>
    <x v="0"/>
    <s v="Floresta Ombrófila Densa"/>
    <s v="Sudeste"/>
    <s v="Campinas"/>
    <s v="ondulado"/>
    <s v="Manual"/>
    <s v="Macaúba"/>
    <n v="151"/>
    <n v="16"/>
    <s v="fruto"/>
    <x v="0"/>
    <s v="Manutenção"/>
    <x v="2"/>
    <x v="11"/>
    <s v="Trator 75 - 125 CV + Carreta"/>
    <n v="1.18"/>
    <s v="H/M"/>
    <n v="149.07000732421801"/>
    <n v="1.7817999999999997E-2"/>
    <n v="2.6561293905029162"/>
  </r>
  <r>
    <n v="7976"/>
    <x v="0"/>
    <s v="Floresta Ombrófila Densa"/>
    <s v="Sudeste"/>
    <s v="Campinas"/>
    <s v="ondulado"/>
    <s v="Manual"/>
    <s v="Macaúba"/>
    <n v="151"/>
    <n v="16"/>
    <s v="fruto"/>
    <x v="0"/>
    <s v="Manutenção"/>
    <x v="2"/>
    <x v="8"/>
    <s v="Aplicador manual"/>
    <n v="2.35"/>
    <s v="H/H"/>
    <n v="9.9000000000000005E-2"/>
    <n v="3.5485000000000003E-2"/>
    <n v="3.5130150000000004E-3"/>
  </r>
  <r>
    <n v="7976"/>
    <x v="0"/>
    <s v="Floresta Ombrófila Densa"/>
    <s v="Sudeste"/>
    <s v="Campinas"/>
    <s v="ondulado"/>
    <s v="Manual"/>
    <s v="Macaúba"/>
    <n v="151"/>
    <n v="16"/>
    <s v="fruto"/>
    <x v="0"/>
    <s v="Manutenção"/>
    <x v="2"/>
    <x v="8"/>
    <s v="Sulfluramida"/>
    <n v="2"/>
    <s v="Kg"/>
    <n v="16.2399997711181"/>
    <n v="3.0200000000000001E-2"/>
    <n v="0.49044799308776665"/>
  </r>
  <r>
    <n v="7976"/>
    <x v="0"/>
    <s v="Floresta Ombrófila Densa"/>
    <s v="Sudeste"/>
    <s v="Campinas"/>
    <s v="ondulado"/>
    <s v="Manual"/>
    <s v="Macaúba"/>
    <n v="151"/>
    <n v="16"/>
    <s v="fruto"/>
    <x v="0"/>
    <s v="Manutenção"/>
    <x v="2"/>
    <x v="8"/>
    <s v="Trabalhador agropecuário em geral"/>
    <n v="2.35"/>
    <s v="H/H"/>
    <n v="13.0666856765747"/>
    <n v="3.5485000000000003E-2"/>
    <n v="0.46367134123325326"/>
  </r>
  <r>
    <n v="7976"/>
    <x v="0"/>
    <s v="Floresta Ombrófila Densa"/>
    <s v="Sudeste"/>
    <s v="Campinas"/>
    <s v="ondulado"/>
    <s v="Manual"/>
    <s v="Macaúba"/>
    <n v="151"/>
    <n v="16"/>
    <s v="fruto"/>
    <x v="0"/>
    <s v="Manutenção"/>
    <x v="2"/>
    <x v="12"/>
    <s v="Técnico florestal"/>
    <n v="23.55"/>
    <s v="H/H"/>
    <n v="5.9209642410278303"/>
    <n v="0.355605"/>
    <n v="2.1055244889307017"/>
  </r>
  <r>
    <n v="7976"/>
    <x v="0"/>
    <s v="Floresta Ombrófila Densa"/>
    <s v="Sudeste"/>
    <s v="Campinas"/>
    <s v="ondulado"/>
    <s v="Manual"/>
    <s v="Macaúba"/>
    <n v="151"/>
    <n v="16"/>
    <s v="fruto"/>
    <x v="0"/>
    <s v="Manutenção"/>
    <x v="2"/>
    <x v="9"/>
    <s v="Trabalhador agropecuário em geral"/>
    <n v="1.18"/>
    <s v="H/H"/>
    <n v="13.0666856765747"/>
    <n v="1.7817999999999997E-2"/>
    <n v="0.23282220538520795"/>
  </r>
  <r>
    <n v="7976"/>
    <x v="0"/>
    <s v="Floresta Ombrófila Densa"/>
    <s v="Sudeste"/>
    <s v="Campinas"/>
    <s v="ondulado"/>
    <s v="Manual"/>
    <s v="Macaúba"/>
    <n v="151"/>
    <n v="16"/>
    <s v="fruto"/>
    <x v="0"/>
    <s v="Manutenção"/>
    <x v="3"/>
    <x v="8"/>
    <s v="Aplicador manual"/>
    <n v="2.35"/>
    <s v="H/H"/>
    <n v="9.9000000000000005E-2"/>
    <n v="3.5485000000000003E-2"/>
    <n v="3.5130150000000004E-3"/>
  </r>
  <r>
    <n v="7976"/>
    <x v="0"/>
    <s v="Floresta Ombrófila Densa"/>
    <s v="Sudeste"/>
    <s v="Campinas"/>
    <s v="ondulado"/>
    <s v="Manual"/>
    <s v="Macaúba"/>
    <n v="151"/>
    <n v="16"/>
    <s v="fruto"/>
    <x v="0"/>
    <s v="Manutenção"/>
    <x v="3"/>
    <x v="8"/>
    <s v="Sulfluramida"/>
    <n v="2"/>
    <s v="Kg"/>
    <n v="16.2399997711181"/>
    <n v="3.0200000000000001E-2"/>
    <n v="0.49044799308776665"/>
  </r>
  <r>
    <n v="7976"/>
    <x v="0"/>
    <s v="Floresta Ombrófila Densa"/>
    <s v="Sudeste"/>
    <s v="Campinas"/>
    <s v="ondulado"/>
    <s v="Manual"/>
    <s v="Macaúba"/>
    <n v="151"/>
    <n v="16"/>
    <s v="fruto"/>
    <x v="0"/>
    <s v="Manutenção"/>
    <x v="3"/>
    <x v="8"/>
    <s v="Trabalhador agropecuário em geral"/>
    <n v="2.35"/>
    <s v="H/H"/>
    <n v="13.0666856765747"/>
    <n v="3.5485000000000003E-2"/>
    <n v="0.46367134123325326"/>
  </r>
  <r>
    <n v="7976"/>
    <x v="0"/>
    <s v="Floresta Ombrófila Densa"/>
    <s v="Sudeste"/>
    <s v="Campinas"/>
    <s v="ondulado"/>
    <s v="Manual"/>
    <s v="Macaúba"/>
    <n v="151"/>
    <n v="16"/>
    <s v="fruto"/>
    <x v="0"/>
    <s v="Manutenção"/>
    <x v="3"/>
    <x v="9"/>
    <s v="Trabalhador agropecuário em geral"/>
    <n v="1.18"/>
    <s v="H/H"/>
    <n v="13.0666856765747"/>
    <n v="1.7817999999999997E-2"/>
    <n v="0.23282220538520795"/>
  </r>
  <r>
    <n v="7976"/>
    <x v="0"/>
    <s v="Floresta Ombrófila Densa"/>
    <s v="Sudeste"/>
    <s v="Campinas"/>
    <s v="ondulado"/>
    <s v="Manual"/>
    <s v="Macaúba"/>
    <n v="151"/>
    <n v="16"/>
    <s v="fruto"/>
    <x v="0"/>
    <s v="Manutenção"/>
    <x v="4"/>
    <x v="8"/>
    <s v="Aplicador manual"/>
    <n v="2.35"/>
    <s v="H/H"/>
    <n v="9.9000000000000005E-2"/>
    <n v="3.5485000000000003E-2"/>
    <n v="3.5130150000000004E-3"/>
  </r>
  <r>
    <n v="7976"/>
    <x v="0"/>
    <s v="Floresta Ombrófila Densa"/>
    <s v="Sudeste"/>
    <s v="Campinas"/>
    <s v="ondulado"/>
    <s v="Manual"/>
    <s v="Macaúba"/>
    <n v="151"/>
    <n v="16"/>
    <s v="fruto"/>
    <x v="0"/>
    <s v="Manutenção"/>
    <x v="4"/>
    <x v="8"/>
    <s v="Sulfluramida"/>
    <n v="2"/>
    <s v="Kg"/>
    <n v="16.2399997711181"/>
    <n v="3.0200000000000001E-2"/>
    <n v="0.49044799308776665"/>
  </r>
  <r>
    <n v="7976"/>
    <x v="0"/>
    <s v="Floresta Ombrófila Densa"/>
    <s v="Sudeste"/>
    <s v="Campinas"/>
    <s v="ondulado"/>
    <s v="Manual"/>
    <s v="Macaúba"/>
    <n v="151"/>
    <n v="16"/>
    <s v="fruto"/>
    <x v="0"/>
    <s v="Manutenção"/>
    <x v="4"/>
    <x v="8"/>
    <s v="Trabalhador agropecuário em geral"/>
    <n v="2.35"/>
    <s v="H/H"/>
    <n v="13.0666856765747"/>
    <n v="3.5485000000000003E-2"/>
    <n v="0.46367134123325326"/>
  </r>
  <r>
    <n v="7976"/>
    <x v="0"/>
    <s v="Floresta Ombrófila Densa"/>
    <s v="Sudeste"/>
    <s v="Campinas"/>
    <s v="ondulado"/>
    <s v="Manual"/>
    <s v="Macaúba"/>
    <n v="151"/>
    <n v="16"/>
    <s v="fruto"/>
    <x v="0"/>
    <s v="Manutenção"/>
    <x v="4"/>
    <x v="12"/>
    <s v="Técnico florestal"/>
    <n v="23.55"/>
    <s v="H/H"/>
    <n v="5.9209642410278303"/>
    <n v="0.355605"/>
    <n v="2.1055244889307017"/>
  </r>
  <r>
    <n v="7976"/>
    <x v="0"/>
    <s v="Floresta Ombrófila Densa"/>
    <s v="Sudeste"/>
    <s v="Campinas"/>
    <s v="ondulado"/>
    <s v="Manual"/>
    <s v="Macaúba"/>
    <n v="151"/>
    <n v="16"/>
    <s v="fruto"/>
    <x v="0"/>
    <s v="Manutenção"/>
    <x v="4"/>
    <x v="9"/>
    <s v="Trabalhador agropecuário em geral"/>
    <n v="1.18"/>
    <s v="H/H"/>
    <n v="13.0666856765747"/>
    <n v="1.7817999999999997E-2"/>
    <n v="0.23282220538520795"/>
  </r>
  <r>
    <n v="7976"/>
    <x v="0"/>
    <s v="Floresta Ombrófila Densa"/>
    <s v="Sudeste"/>
    <s v="Campinas"/>
    <s v="ondulado"/>
    <s v="Manual"/>
    <s v="Macaúba"/>
    <n v="151"/>
    <n v="16"/>
    <s v="fruto"/>
    <x v="0"/>
    <s v="Manutenção"/>
    <x v="5"/>
    <x v="8"/>
    <s v="Aplicador manual"/>
    <n v="2.35"/>
    <s v="H/H"/>
    <n v="9.9000000000000005E-2"/>
    <n v="3.5485000000000003E-2"/>
    <n v="3.5130150000000004E-3"/>
  </r>
  <r>
    <n v="7976"/>
    <x v="0"/>
    <s v="Floresta Ombrófila Densa"/>
    <s v="Sudeste"/>
    <s v="Campinas"/>
    <s v="ondulado"/>
    <s v="Manual"/>
    <s v="Macaúba"/>
    <n v="151"/>
    <n v="16"/>
    <s v="fruto"/>
    <x v="0"/>
    <s v="Manutenção"/>
    <x v="5"/>
    <x v="8"/>
    <s v="Sulfluramida"/>
    <n v="2"/>
    <s v="Kg"/>
    <n v="16.2399997711181"/>
    <n v="3.0200000000000001E-2"/>
    <n v="0.49044799308776665"/>
  </r>
  <r>
    <n v="7976"/>
    <x v="0"/>
    <s v="Floresta Ombrófila Densa"/>
    <s v="Sudeste"/>
    <s v="Campinas"/>
    <s v="ondulado"/>
    <s v="Manual"/>
    <s v="Macaúba"/>
    <n v="151"/>
    <n v="16"/>
    <s v="fruto"/>
    <x v="0"/>
    <s v="Manutenção"/>
    <x v="5"/>
    <x v="8"/>
    <s v="Trabalhador agropecuário em geral"/>
    <n v="2.35"/>
    <s v="H/H"/>
    <n v="13.0666856765747"/>
    <n v="3.5485000000000003E-2"/>
    <n v="0.46367134123325326"/>
  </r>
  <r>
    <n v="7976"/>
    <x v="0"/>
    <s v="Floresta Ombrófila Densa"/>
    <s v="Sudeste"/>
    <s v="Campinas"/>
    <s v="ondulado"/>
    <s v="Manual"/>
    <s v="Macaúba"/>
    <n v="151"/>
    <n v="16"/>
    <s v="fruto"/>
    <x v="0"/>
    <s v="Manutenção"/>
    <x v="5"/>
    <x v="9"/>
    <s v="Trabalhador agropecuário em geral"/>
    <n v="1.18"/>
    <s v="H/H"/>
    <n v="13.0666856765747"/>
    <n v="1.7817999999999997E-2"/>
    <n v="0.23282220538520795"/>
  </r>
  <r>
    <n v="7976"/>
    <x v="0"/>
    <s v="Floresta Ombrófila Densa"/>
    <s v="Sudeste"/>
    <s v="Campinas"/>
    <s v="ondulado"/>
    <s v="Manual"/>
    <s v="Macaúba"/>
    <n v="151"/>
    <n v="16"/>
    <s v="fruto"/>
    <x v="0"/>
    <s v="Manutenção"/>
    <x v="6"/>
    <x v="8"/>
    <s v="Aplicador manual"/>
    <n v="2.35"/>
    <s v="H/H"/>
    <n v="9.9000000000000005E-2"/>
    <n v="3.5485000000000003E-2"/>
    <n v="3.5130150000000004E-3"/>
  </r>
  <r>
    <n v="7976"/>
    <x v="0"/>
    <s v="Floresta Ombrófila Densa"/>
    <s v="Sudeste"/>
    <s v="Campinas"/>
    <s v="ondulado"/>
    <s v="Manual"/>
    <s v="Macaúba"/>
    <n v="151"/>
    <n v="16"/>
    <s v="fruto"/>
    <x v="0"/>
    <s v="Manutenção"/>
    <x v="6"/>
    <x v="8"/>
    <s v="Sulfluramida"/>
    <n v="2"/>
    <s v="Kg"/>
    <n v="16.2399997711181"/>
    <n v="3.0200000000000001E-2"/>
    <n v="0.49044799308776665"/>
  </r>
  <r>
    <n v="7976"/>
    <x v="0"/>
    <s v="Floresta Ombrófila Densa"/>
    <s v="Sudeste"/>
    <s v="Campinas"/>
    <s v="ondulado"/>
    <s v="Manual"/>
    <s v="Macaúba"/>
    <n v="151"/>
    <n v="16"/>
    <s v="fruto"/>
    <x v="0"/>
    <s v="Manutenção"/>
    <x v="6"/>
    <x v="8"/>
    <s v="Trabalhador agropecuário em geral"/>
    <n v="2.35"/>
    <s v="H/H"/>
    <n v="13.0666856765747"/>
    <n v="3.5485000000000003E-2"/>
    <n v="0.46367134123325326"/>
  </r>
  <r>
    <n v="7976"/>
    <x v="0"/>
    <s v="Floresta Ombrófila Densa"/>
    <s v="Sudeste"/>
    <s v="Campinas"/>
    <s v="ondulado"/>
    <s v="Manual"/>
    <s v="Macaúba"/>
    <n v="151"/>
    <n v="16"/>
    <s v="fruto"/>
    <x v="0"/>
    <s v="Manutenção"/>
    <x v="6"/>
    <x v="9"/>
    <s v="Trabalhador agropecuário em geral"/>
    <n v="1.18"/>
    <s v="H/H"/>
    <n v="13.0666856765747"/>
    <n v="1.7817999999999997E-2"/>
    <n v="0.23282220538520795"/>
  </r>
  <r>
    <n v="7976"/>
    <x v="0"/>
    <s v="Floresta Ombrófila Densa"/>
    <s v="Sudeste"/>
    <s v="Campinas"/>
    <s v="ondulado"/>
    <s v="Manual"/>
    <s v="Macaúba"/>
    <n v="151"/>
    <n v="16"/>
    <s v="fruto"/>
    <x v="0"/>
    <s v="Manutenção"/>
    <x v="7"/>
    <x v="8"/>
    <s v="Aplicador manual"/>
    <n v="2.35"/>
    <s v="H/H"/>
    <n v="9.9000000000000005E-2"/>
    <n v="3.5485000000000003E-2"/>
    <n v="3.5130150000000004E-3"/>
  </r>
  <r>
    <n v="7976"/>
    <x v="0"/>
    <s v="Floresta Ombrófila Densa"/>
    <s v="Sudeste"/>
    <s v="Campinas"/>
    <s v="ondulado"/>
    <s v="Manual"/>
    <s v="Macaúba"/>
    <n v="151"/>
    <n v="16"/>
    <s v="fruto"/>
    <x v="0"/>
    <s v="Manutenção"/>
    <x v="7"/>
    <x v="8"/>
    <s v="Sulfluramida"/>
    <n v="2"/>
    <s v="Kg"/>
    <n v="16.2399997711181"/>
    <n v="3.0200000000000001E-2"/>
    <n v="0.49044799308776665"/>
  </r>
  <r>
    <n v="7976"/>
    <x v="0"/>
    <s v="Floresta Ombrófila Densa"/>
    <s v="Sudeste"/>
    <s v="Campinas"/>
    <s v="ondulado"/>
    <s v="Manual"/>
    <s v="Macaúba"/>
    <n v="151"/>
    <n v="16"/>
    <s v="fruto"/>
    <x v="0"/>
    <s v="Manutenção"/>
    <x v="7"/>
    <x v="8"/>
    <s v="Trabalhador agropecuário em geral"/>
    <n v="2.35"/>
    <s v="H/H"/>
    <n v="13.0666856765747"/>
    <n v="3.5485000000000003E-2"/>
    <n v="0.46367134123325326"/>
  </r>
  <r>
    <n v="7976"/>
    <x v="0"/>
    <s v="Floresta Ombrófila Densa"/>
    <s v="Sudeste"/>
    <s v="Campinas"/>
    <s v="ondulado"/>
    <s v="Manual"/>
    <s v="Macaúba"/>
    <n v="151"/>
    <n v="16"/>
    <s v="fruto"/>
    <x v="0"/>
    <s v="Manutenção"/>
    <x v="7"/>
    <x v="9"/>
    <s v="Trabalhador agropecuário em geral"/>
    <n v="1.18"/>
    <s v="H/H"/>
    <n v="13.0666856765747"/>
    <n v="1.7817999999999997E-2"/>
    <n v="0.23282220538520795"/>
  </r>
  <r>
    <n v="7976"/>
    <x v="0"/>
    <s v="Floresta Ombrófila Densa"/>
    <s v="Sudeste"/>
    <s v="Campinas"/>
    <s v="ondulado"/>
    <s v="Manual"/>
    <s v="Macaúba"/>
    <n v="151"/>
    <n v="16"/>
    <s v="fruto"/>
    <x v="0"/>
    <s v="Manutenção"/>
    <x v="8"/>
    <x v="8"/>
    <s v="Aplicador manual"/>
    <n v="2.35"/>
    <s v="H/H"/>
    <n v="9.9000000000000005E-2"/>
    <n v="3.5485000000000003E-2"/>
    <n v="3.5130150000000004E-3"/>
  </r>
  <r>
    <n v="7976"/>
    <x v="0"/>
    <s v="Floresta Ombrófila Densa"/>
    <s v="Sudeste"/>
    <s v="Campinas"/>
    <s v="ondulado"/>
    <s v="Manual"/>
    <s v="Macaúba"/>
    <n v="151"/>
    <n v="16"/>
    <s v="fruto"/>
    <x v="0"/>
    <s v="Manutenção"/>
    <x v="8"/>
    <x v="8"/>
    <s v="Sulfluramida"/>
    <n v="2"/>
    <s v="Kg"/>
    <n v="16.2399997711181"/>
    <n v="3.0200000000000001E-2"/>
    <n v="0.49044799308776665"/>
  </r>
  <r>
    <n v="7976"/>
    <x v="0"/>
    <s v="Floresta Ombrófila Densa"/>
    <s v="Sudeste"/>
    <s v="Campinas"/>
    <s v="ondulado"/>
    <s v="Manual"/>
    <s v="Macaúba"/>
    <n v="151"/>
    <n v="16"/>
    <s v="fruto"/>
    <x v="0"/>
    <s v="Manutenção"/>
    <x v="8"/>
    <x v="8"/>
    <s v="Trabalhador agropecuário em geral"/>
    <n v="2.35"/>
    <s v="H/H"/>
    <n v="13.0666856765747"/>
    <n v="3.5485000000000003E-2"/>
    <n v="0.46367134123325326"/>
  </r>
  <r>
    <n v="7976"/>
    <x v="0"/>
    <s v="Floresta Ombrófila Densa"/>
    <s v="Sudeste"/>
    <s v="Campinas"/>
    <s v="ondulado"/>
    <s v="Manual"/>
    <s v="Macaúba"/>
    <n v="151"/>
    <n v="16"/>
    <s v="fruto"/>
    <x v="0"/>
    <s v="Manutenção"/>
    <x v="8"/>
    <x v="9"/>
    <s v="Trabalhador agropecuário em geral"/>
    <n v="1.18"/>
    <s v="H/H"/>
    <n v="13.0666856765747"/>
    <n v="1.7817999999999997E-2"/>
    <n v="0.23282220538520795"/>
  </r>
  <r>
    <n v="7976"/>
    <x v="0"/>
    <s v="Floresta Ombrófila Densa"/>
    <s v="Sudeste"/>
    <s v="Campinas"/>
    <s v="ondulado"/>
    <s v="Manual"/>
    <s v="Macaúba"/>
    <n v="151"/>
    <n v="16"/>
    <s v="fruto"/>
    <x v="0"/>
    <s v="Manutenção"/>
    <x v="9"/>
    <x v="8"/>
    <s v="Aplicador manual"/>
    <n v="2.35"/>
    <s v="H/H"/>
    <n v="9.9000000000000005E-2"/>
    <n v="3.5485000000000003E-2"/>
    <n v="3.5130150000000004E-3"/>
  </r>
  <r>
    <n v="7976"/>
    <x v="0"/>
    <s v="Floresta Ombrófila Densa"/>
    <s v="Sudeste"/>
    <s v="Campinas"/>
    <s v="ondulado"/>
    <s v="Manual"/>
    <s v="Macaúba"/>
    <n v="151"/>
    <n v="16"/>
    <s v="fruto"/>
    <x v="0"/>
    <s v="Manutenção"/>
    <x v="9"/>
    <x v="8"/>
    <s v="Sulfluramida"/>
    <n v="2"/>
    <s v="Kg"/>
    <n v="16.2399997711181"/>
    <n v="3.0200000000000001E-2"/>
    <n v="0.49044799308776665"/>
  </r>
  <r>
    <n v="7976"/>
    <x v="0"/>
    <s v="Floresta Ombrófila Densa"/>
    <s v="Sudeste"/>
    <s v="Campinas"/>
    <s v="ondulado"/>
    <s v="Manual"/>
    <s v="Macaúba"/>
    <n v="151"/>
    <n v="16"/>
    <s v="fruto"/>
    <x v="0"/>
    <s v="Manutenção"/>
    <x v="9"/>
    <x v="8"/>
    <s v="Trabalhador agropecuário em geral"/>
    <n v="2.35"/>
    <s v="H/H"/>
    <n v="13.0666856765747"/>
    <n v="3.5485000000000003E-2"/>
    <n v="0.46367134123325326"/>
  </r>
  <r>
    <n v="7976"/>
    <x v="0"/>
    <s v="Floresta Ombrófila Densa"/>
    <s v="Sudeste"/>
    <s v="Campinas"/>
    <s v="ondulado"/>
    <s v="Manual"/>
    <s v="Macaúba"/>
    <n v="151"/>
    <n v="16"/>
    <s v="fruto"/>
    <x v="0"/>
    <s v="Manutenção"/>
    <x v="9"/>
    <x v="12"/>
    <s v="Técnico florestal"/>
    <n v="23.55"/>
    <s v="H/H"/>
    <n v="5.9209642410278303"/>
    <n v="0.355605"/>
    <n v="2.1055244889307017"/>
  </r>
  <r>
    <n v="7976"/>
    <x v="0"/>
    <s v="Floresta Ombrófila Densa"/>
    <s v="Sudeste"/>
    <s v="Campinas"/>
    <s v="ondulado"/>
    <s v="Manual"/>
    <s v="Macaúba"/>
    <n v="151"/>
    <n v="16"/>
    <s v="fruto"/>
    <x v="0"/>
    <s v="Manutenção"/>
    <x v="9"/>
    <x v="9"/>
    <s v="Trabalhador agropecuário em geral"/>
    <n v="1.18"/>
    <s v="H/H"/>
    <n v="13.0666856765747"/>
    <n v="1.7817999999999997E-2"/>
    <n v="0.23282220538520795"/>
  </r>
  <r>
    <n v="7976"/>
    <x v="0"/>
    <s v="Floresta Ombrófila Densa"/>
    <s v="Sudeste"/>
    <s v="Campinas"/>
    <s v="ondulado"/>
    <s v="Manual"/>
    <s v="Macaúba"/>
    <n v="151"/>
    <n v="16"/>
    <s v="fruto"/>
    <x v="0"/>
    <s v="Manutenção"/>
    <x v="10"/>
    <x v="8"/>
    <s v="Aplicador manual"/>
    <n v="2.35"/>
    <s v="H/H"/>
    <n v="9.9000000000000005E-2"/>
    <n v="3.5485000000000003E-2"/>
    <n v="3.5130150000000004E-3"/>
  </r>
  <r>
    <n v="7976"/>
    <x v="0"/>
    <s v="Floresta Ombrófila Densa"/>
    <s v="Sudeste"/>
    <s v="Campinas"/>
    <s v="ondulado"/>
    <s v="Manual"/>
    <s v="Macaúba"/>
    <n v="151"/>
    <n v="16"/>
    <s v="fruto"/>
    <x v="0"/>
    <s v="Manutenção"/>
    <x v="10"/>
    <x v="8"/>
    <s v="Sulfluramida"/>
    <n v="2"/>
    <s v="Kg"/>
    <n v="16.2399997711181"/>
    <n v="3.0200000000000001E-2"/>
    <n v="0.49044799308776665"/>
  </r>
  <r>
    <n v="7976"/>
    <x v="0"/>
    <s v="Floresta Ombrófila Densa"/>
    <s v="Sudeste"/>
    <s v="Campinas"/>
    <s v="ondulado"/>
    <s v="Manual"/>
    <s v="Macaúba"/>
    <n v="151"/>
    <n v="16"/>
    <s v="fruto"/>
    <x v="0"/>
    <s v="Manutenção"/>
    <x v="10"/>
    <x v="8"/>
    <s v="Trabalhador agropecuário em geral"/>
    <n v="2.35"/>
    <s v="H/H"/>
    <n v="13.0666856765747"/>
    <n v="3.5485000000000003E-2"/>
    <n v="0.46367134123325326"/>
  </r>
  <r>
    <n v="7976"/>
    <x v="0"/>
    <s v="Floresta Ombrófila Densa"/>
    <s v="Sudeste"/>
    <s v="Campinas"/>
    <s v="ondulado"/>
    <s v="Manual"/>
    <s v="Macaúba"/>
    <n v="151"/>
    <n v="16"/>
    <s v="fruto"/>
    <x v="0"/>
    <s v="Manutenção"/>
    <x v="10"/>
    <x v="9"/>
    <s v="Trabalhador agropecuário em geral"/>
    <n v="1.18"/>
    <s v="H/H"/>
    <n v="13.0666856765747"/>
    <n v="1.7817999999999997E-2"/>
    <n v="0.23282220538520795"/>
  </r>
  <r>
    <n v="7976"/>
    <x v="0"/>
    <s v="Floresta Ombrófila Densa"/>
    <s v="Sudeste"/>
    <s v="Campinas"/>
    <s v="ondulado"/>
    <s v="Manual"/>
    <s v="Macaúba"/>
    <n v="151"/>
    <n v="16"/>
    <s v="fruto"/>
    <x v="0"/>
    <s v="Manutenção"/>
    <x v="11"/>
    <x v="8"/>
    <s v="Aplicador manual"/>
    <n v="2.35"/>
    <s v="H/H"/>
    <n v="9.9000000000000005E-2"/>
    <n v="3.5485000000000003E-2"/>
    <n v="3.5130150000000004E-3"/>
  </r>
  <r>
    <n v="7976"/>
    <x v="0"/>
    <s v="Floresta Ombrófila Densa"/>
    <s v="Sudeste"/>
    <s v="Campinas"/>
    <s v="ondulado"/>
    <s v="Manual"/>
    <s v="Macaúba"/>
    <n v="151"/>
    <n v="16"/>
    <s v="fruto"/>
    <x v="0"/>
    <s v="Manutenção"/>
    <x v="11"/>
    <x v="8"/>
    <s v="Sulfluramida"/>
    <n v="2"/>
    <s v="Kg"/>
    <n v="16.2399997711181"/>
    <n v="3.0200000000000001E-2"/>
    <n v="0.49044799308776665"/>
  </r>
  <r>
    <n v="7976"/>
    <x v="0"/>
    <s v="Floresta Ombrófila Densa"/>
    <s v="Sudeste"/>
    <s v="Campinas"/>
    <s v="ondulado"/>
    <s v="Manual"/>
    <s v="Macaúba"/>
    <n v="151"/>
    <n v="16"/>
    <s v="fruto"/>
    <x v="0"/>
    <s v="Manutenção"/>
    <x v="11"/>
    <x v="8"/>
    <s v="Trabalhador agropecuário em geral"/>
    <n v="2.35"/>
    <s v="H/H"/>
    <n v="13.0666856765747"/>
    <n v="3.5485000000000003E-2"/>
    <n v="0.46367134123325326"/>
  </r>
  <r>
    <n v="7976"/>
    <x v="0"/>
    <s v="Floresta Ombrófila Densa"/>
    <s v="Sudeste"/>
    <s v="Campinas"/>
    <s v="ondulado"/>
    <s v="Manual"/>
    <s v="Macaúba"/>
    <n v="151"/>
    <n v="16"/>
    <s v="fruto"/>
    <x v="0"/>
    <s v="Manutenção"/>
    <x v="11"/>
    <x v="9"/>
    <s v="Trabalhador agropecuário em geral"/>
    <n v="1.18"/>
    <s v="H/H"/>
    <n v="13.0666856765747"/>
    <n v="1.7817999999999997E-2"/>
    <n v="0.23282220538520795"/>
  </r>
  <r>
    <n v="7976"/>
    <x v="0"/>
    <s v="Floresta Ombrófila Densa"/>
    <s v="Sudeste"/>
    <s v="Campinas"/>
    <s v="ondulado"/>
    <s v="Manual"/>
    <s v="Macaúba"/>
    <n v="151"/>
    <n v="16"/>
    <s v="fruto"/>
    <x v="0"/>
    <s v="Manutenção"/>
    <x v="12"/>
    <x v="8"/>
    <s v="Aplicador manual"/>
    <n v="2.35"/>
    <s v="H/H"/>
    <n v="9.9000000000000005E-2"/>
    <n v="3.5485000000000003E-2"/>
    <n v="3.5130150000000004E-3"/>
  </r>
  <r>
    <n v="7976"/>
    <x v="0"/>
    <s v="Floresta Ombrófila Densa"/>
    <s v="Sudeste"/>
    <s v="Campinas"/>
    <s v="ondulado"/>
    <s v="Manual"/>
    <s v="Macaúba"/>
    <n v="151"/>
    <n v="16"/>
    <s v="fruto"/>
    <x v="0"/>
    <s v="Manutenção"/>
    <x v="12"/>
    <x v="8"/>
    <s v="Sulfluramida"/>
    <n v="2"/>
    <s v="Kg"/>
    <n v="16.2399997711181"/>
    <n v="3.0200000000000001E-2"/>
    <n v="0.49044799308776665"/>
  </r>
  <r>
    <n v="7976"/>
    <x v="0"/>
    <s v="Floresta Ombrófila Densa"/>
    <s v="Sudeste"/>
    <s v="Campinas"/>
    <s v="ondulado"/>
    <s v="Manual"/>
    <s v="Macaúba"/>
    <n v="151"/>
    <n v="16"/>
    <s v="fruto"/>
    <x v="0"/>
    <s v="Manutenção"/>
    <x v="12"/>
    <x v="8"/>
    <s v="Trabalhador agropecuário em geral"/>
    <n v="2.35"/>
    <s v="H/H"/>
    <n v="13.0666856765747"/>
    <n v="3.5485000000000003E-2"/>
    <n v="0.46367134123325326"/>
  </r>
  <r>
    <n v="7976"/>
    <x v="0"/>
    <s v="Floresta Ombrófila Densa"/>
    <s v="Sudeste"/>
    <s v="Campinas"/>
    <s v="ondulado"/>
    <s v="Manual"/>
    <s v="Macaúba"/>
    <n v="151"/>
    <n v="16"/>
    <s v="fruto"/>
    <x v="0"/>
    <s v="Manutenção"/>
    <x v="12"/>
    <x v="9"/>
    <s v="Trabalhador agropecuário em geral"/>
    <n v="1.18"/>
    <s v="H/H"/>
    <n v="13.0666856765747"/>
    <n v="1.7817999999999997E-2"/>
    <n v="0.23282220538520795"/>
  </r>
  <r>
    <n v="7976"/>
    <x v="0"/>
    <s v="Floresta Ombrófila Densa"/>
    <s v="Sudeste"/>
    <s v="Campinas"/>
    <s v="ondulado"/>
    <s v="Manual"/>
    <s v="Macaúba"/>
    <n v="151"/>
    <n v="16"/>
    <s v="fruto"/>
    <x v="0"/>
    <s v="Manutenção"/>
    <x v="13"/>
    <x v="8"/>
    <s v="Aplicador manual"/>
    <n v="2.35"/>
    <s v="H/H"/>
    <n v="9.9000000000000005E-2"/>
    <n v="3.5485000000000003E-2"/>
    <n v="3.5130150000000004E-3"/>
  </r>
  <r>
    <n v="7976"/>
    <x v="0"/>
    <s v="Floresta Ombrófila Densa"/>
    <s v="Sudeste"/>
    <s v="Campinas"/>
    <s v="ondulado"/>
    <s v="Manual"/>
    <s v="Macaúba"/>
    <n v="151"/>
    <n v="16"/>
    <s v="fruto"/>
    <x v="0"/>
    <s v="Manutenção"/>
    <x v="13"/>
    <x v="8"/>
    <s v="Sulfluramida"/>
    <n v="2"/>
    <s v="Kg"/>
    <n v="16.2399997711181"/>
    <n v="3.0200000000000001E-2"/>
    <n v="0.49044799308776665"/>
  </r>
  <r>
    <n v="7976"/>
    <x v="0"/>
    <s v="Floresta Ombrófila Densa"/>
    <s v="Sudeste"/>
    <s v="Campinas"/>
    <s v="ondulado"/>
    <s v="Manual"/>
    <s v="Macaúba"/>
    <n v="151"/>
    <n v="16"/>
    <s v="fruto"/>
    <x v="0"/>
    <s v="Manutenção"/>
    <x v="13"/>
    <x v="8"/>
    <s v="Trabalhador agropecuário em geral"/>
    <n v="2.35"/>
    <s v="H/H"/>
    <n v="13.0666856765747"/>
    <n v="3.5485000000000003E-2"/>
    <n v="0.46367134123325326"/>
  </r>
  <r>
    <n v="7976"/>
    <x v="0"/>
    <s v="Floresta Ombrófila Densa"/>
    <s v="Sudeste"/>
    <s v="Campinas"/>
    <s v="ondulado"/>
    <s v="Manual"/>
    <s v="Macaúba"/>
    <n v="151"/>
    <n v="16"/>
    <s v="fruto"/>
    <x v="0"/>
    <s v="Manutenção"/>
    <x v="13"/>
    <x v="9"/>
    <s v="Trabalhador agropecuário em geral"/>
    <n v="1.18"/>
    <s v="H/H"/>
    <n v="13.0666856765747"/>
    <n v="1.7817999999999997E-2"/>
    <n v="0.23282220538520795"/>
  </r>
  <r>
    <n v="7976"/>
    <x v="0"/>
    <s v="Floresta Ombrófila Densa"/>
    <s v="Sudeste"/>
    <s v="Campinas"/>
    <s v="ondulado"/>
    <s v="Manual"/>
    <s v="Macaúba"/>
    <n v="151"/>
    <n v="16"/>
    <s v="fruto"/>
    <x v="0"/>
    <s v="Manutenção"/>
    <x v="14"/>
    <x v="8"/>
    <s v="Aplicador manual"/>
    <n v="2.35"/>
    <s v="H/H"/>
    <n v="9.9000000000000005E-2"/>
    <n v="3.5485000000000003E-2"/>
    <n v="3.5130150000000004E-3"/>
  </r>
  <r>
    <n v="7976"/>
    <x v="0"/>
    <s v="Floresta Ombrófila Densa"/>
    <s v="Sudeste"/>
    <s v="Campinas"/>
    <s v="ondulado"/>
    <s v="Manual"/>
    <s v="Macaúba"/>
    <n v="151"/>
    <n v="16"/>
    <s v="fruto"/>
    <x v="0"/>
    <s v="Manutenção"/>
    <x v="14"/>
    <x v="8"/>
    <s v="Sulfluramida"/>
    <n v="2"/>
    <s v="Kg"/>
    <n v="16.2399997711181"/>
    <n v="3.0200000000000001E-2"/>
    <n v="0.49044799308776665"/>
  </r>
  <r>
    <n v="7976"/>
    <x v="0"/>
    <s v="Floresta Ombrófila Densa"/>
    <s v="Sudeste"/>
    <s v="Campinas"/>
    <s v="ondulado"/>
    <s v="Manual"/>
    <s v="Macaúba"/>
    <n v="151"/>
    <n v="16"/>
    <s v="fruto"/>
    <x v="0"/>
    <s v="Manutenção"/>
    <x v="14"/>
    <x v="8"/>
    <s v="Trabalhador agropecuário em geral"/>
    <n v="2.35"/>
    <s v="H/H"/>
    <n v="13.0666856765747"/>
    <n v="3.5485000000000003E-2"/>
    <n v="0.46367134123325326"/>
  </r>
  <r>
    <n v="7976"/>
    <x v="0"/>
    <s v="Floresta Ombrófila Densa"/>
    <s v="Sudeste"/>
    <s v="Campinas"/>
    <s v="ondulado"/>
    <s v="Manual"/>
    <s v="Macaúba"/>
    <n v="151"/>
    <n v="16"/>
    <s v="fruto"/>
    <x v="0"/>
    <s v="Manutenção"/>
    <x v="14"/>
    <x v="12"/>
    <s v="Técnico florestal"/>
    <n v="23.55"/>
    <s v="H/H"/>
    <n v="5.9209642410278303"/>
    <n v="0.355605"/>
    <n v="2.1055244889307017"/>
  </r>
  <r>
    <n v="7976"/>
    <x v="0"/>
    <s v="Floresta Ombrófila Densa"/>
    <s v="Sudeste"/>
    <s v="Campinas"/>
    <s v="ondulado"/>
    <s v="Manual"/>
    <s v="Macaúba"/>
    <n v="151"/>
    <n v="16"/>
    <s v="fruto"/>
    <x v="0"/>
    <s v="Manutenção"/>
    <x v="14"/>
    <x v="9"/>
    <s v="Trabalhador agropecuário em geral"/>
    <n v="1.18"/>
    <s v="H/H"/>
    <n v="13.0666856765747"/>
    <n v="1.7817999999999997E-2"/>
    <n v="0.23282220538520795"/>
  </r>
  <r>
    <n v="7976"/>
    <x v="0"/>
    <s v="Floresta Ombrófila Densa"/>
    <s v="Sudeste"/>
    <s v="Campinas"/>
    <s v="ondulado"/>
    <s v="Manual"/>
    <s v="Macaúba"/>
    <n v="151"/>
    <n v="16"/>
    <s v="fruto"/>
    <x v="0"/>
    <s v="Manutenção"/>
    <x v="15"/>
    <x v="8"/>
    <s v="Aplicador manual"/>
    <n v="2.35"/>
    <s v="H/H"/>
    <n v="9.9000000000000005E-2"/>
    <n v="3.5485000000000003E-2"/>
    <n v="3.5130150000000004E-3"/>
  </r>
  <r>
    <n v="7976"/>
    <x v="0"/>
    <s v="Floresta Ombrófila Densa"/>
    <s v="Sudeste"/>
    <s v="Campinas"/>
    <s v="ondulado"/>
    <s v="Manual"/>
    <s v="Macaúba"/>
    <n v="151"/>
    <n v="16"/>
    <s v="fruto"/>
    <x v="0"/>
    <s v="Manutenção"/>
    <x v="15"/>
    <x v="8"/>
    <s v="Sulfluramida"/>
    <n v="2"/>
    <s v="Kg"/>
    <n v="16.2399997711181"/>
    <n v="3.0200000000000001E-2"/>
    <n v="0.49044799308776665"/>
  </r>
  <r>
    <n v="7976"/>
    <x v="0"/>
    <s v="Floresta Ombrófila Densa"/>
    <s v="Sudeste"/>
    <s v="Campinas"/>
    <s v="ondulado"/>
    <s v="Manual"/>
    <s v="Macaúba"/>
    <n v="151"/>
    <n v="16"/>
    <s v="fruto"/>
    <x v="0"/>
    <s v="Manutenção"/>
    <x v="15"/>
    <x v="8"/>
    <s v="Trabalhador agropecuário em geral"/>
    <n v="2.35"/>
    <s v="H/H"/>
    <n v="13.0666856765747"/>
    <n v="3.5485000000000003E-2"/>
    <n v="0.46367134123325326"/>
  </r>
  <r>
    <n v="7976"/>
    <x v="0"/>
    <s v="Floresta Ombrófila Densa"/>
    <s v="Sudeste"/>
    <s v="Campinas"/>
    <s v="ondulado"/>
    <s v="Manual"/>
    <s v="Macaúba"/>
    <n v="151"/>
    <n v="16"/>
    <s v="fruto"/>
    <x v="0"/>
    <s v="Manutenção"/>
    <x v="15"/>
    <x v="9"/>
    <s v="Trabalhador agropecuário em geral"/>
    <n v="1.18"/>
    <s v="H/H"/>
    <n v="13.0666856765747"/>
    <n v="1.7817999999999997E-2"/>
    <n v="0.23282220538520795"/>
  </r>
  <r>
    <n v="7976"/>
    <x v="0"/>
    <s v="Floresta Ombrófila Densa"/>
    <s v="Sudeste"/>
    <s v="Campinas"/>
    <s v="ondulado"/>
    <s v="Manual"/>
    <s v="Macaúba"/>
    <n v="151"/>
    <n v="16"/>
    <s v="fruto"/>
    <x v="0"/>
    <s v="Manutenção"/>
    <x v="16"/>
    <x v="8"/>
    <s v="Aplicador manual"/>
    <n v="2.35"/>
    <s v="H/H"/>
    <n v="9.9000000000000005E-2"/>
    <n v="3.5485000000000003E-2"/>
    <n v="3.5130150000000004E-3"/>
  </r>
  <r>
    <n v="7976"/>
    <x v="0"/>
    <s v="Floresta Ombrófila Densa"/>
    <s v="Sudeste"/>
    <s v="Campinas"/>
    <s v="ondulado"/>
    <s v="Manual"/>
    <s v="Macaúba"/>
    <n v="151"/>
    <n v="16"/>
    <s v="fruto"/>
    <x v="0"/>
    <s v="Manutenção"/>
    <x v="16"/>
    <x v="8"/>
    <s v="Sulfluramida"/>
    <n v="2"/>
    <s v="Kg"/>
    <n v="16.2399997711181"/>
    <n v="3.0200000000000001E-2"/>
    <n v="0.49044799308776665"/>
  </r>
  <r>
    <n v="7976"/>
    <x v="0"/>
    <s v="Floresta Ombrófila Densa"/>
    <s v="Sudeste"/>
    <s v="Campinas"/>
    <s v="ondulado"/>
    <s v="Manual"/>
    <s v="Macaúba"/>
    <n v="151"/>
    <n v="16"/>
    <s v="fruto"/>
    <x v="0"/>
    <s v="Manutenção"/>
    <x v="16"/>
    <x v="8"/>
    <s v="Trabalhador agropecuário em geral"/>
    <n v="2.35"/>
    <s v="H/H"/>
    <n v="13.0666856765747"/>
    <n v="3.5485000000000003E-2"/>
    <n v="0.46367134123325326"/>
  </r>
  <r>
    <n v="7976"/>
    <x v="0"/>
    <s v="Floresta Ombrófila Densa"/>
    <s v="Sudeste"/>
    <s v="Campinas"/>
    <s v="ondulado"/>
    <s v="Manual"/>
    <s v="Macaúba"/>
    <n v="151"/>
    <n v="16"/>
    <s v="fruto"/>
    <x v="0"/>
    <s v="Manutenção"/>
    <x v="16"/>
    <x v="9"/>
    <s v="Trabalhador agropecuário em geral"/>
    <n v="1.18"/>
    <s v="H/H"/>
    <n v="13.0666856765747"/>
    <n v="1.7817999999999997E-2"/>
    <n v="0.23282220538520795"/>
  </r>
  <r>
    <n v="7976"/>
    <x v="0"/>
    <s v="Floresta Ombrófila Densa"/>
    <s v="Sudeste"/>
    <s v="Campinas"/>
    <s v="ondulado"/>
    <s v="Manual"/>
    <s v="Macaúba"/>
    <n v="151"/>
    <n v="16"/>
    <s v="fruto"/>
    <x v="0"/>
    <s v="Manutenção"/>
    <x v="17"/>
    <x v="8"/>
    <s v="Aplicador manual"/>
    <n v="2.35"/>
    <s v="H/H"/>
    <n v="9.9000000000000005E-2"/>
    <n v="3.5485000000000003E-2"/>
    <n v="3.5130150000000004E-3"/>
  </r>
  <r>
    <n v="7976"/>
    <x v="0"/>
    <s v="Floresta Ombrófila Densa"/>
    <s v="Sudeste"/>
    <s v="Campinas"/>
    <s v="ondulado"/>
    <s v="Manual"/>
    <s v="Macaúba"/>
    <n v="151"/>
    <n v="16"/>
    <s v="fruto"/>
    <x v="0"/>
    <s v="Manutenção"/>
    <x v="17"/>
    <x v="8"/>
    <s v="Sulfluramida"/>
    <n v="2"/>
    <s v="Kg"/>
    <n v="16.2399997711181"/>
    <n v="3.0200000000000001E-2"/>
    <n v="0.49044799308776665"/>
  </r>
  <r>
    <n v="7976"/>
    <x v="0"/>
    <s v="Floresta Ombrófila Densa"/>
    <s v="Sudeste"/>
    <s v="Campinas"/>
    <s v="ondulado"/>
    <s v="Manual"/>
    <s v="Macaúba"/>
    <n v="151"/>
    <n v="16"/>
    <s v="fruto"/>
    <x v="0"/>
    <s v="Manutenção"/>
    <x v="17"/>
    <x v="8"/>
    <s v="Trabalhador agropecuário em geral"/>
    <n v="2.35"/>
    <s v="H/H"/>
    <n v="13.0666856765747"/>
    <n v="3.5485000000000003E-2"/>
    <n v="0.46367134123325326"/>
  </r>
  <r>
    <n v="7976"/>
    <x v="0"/>
    <s v="Floresta Ombrófila Densa"/>
    <s v="Sudeste"/>
    <s v="Campinas"/>
    <s v="ondulado"/>
    <s v="Manual"/>
    <s v="Macaúba"/>
    <n v="151"/>
    <n v="16"/>
    <s v="fruto"/>
    <x v="0"/>
    <s v="Manutenção"/>
    <x v="17"/>
    <x v="9"/>
    <s v="Trabalhador agropecuário em geral"/>
    <n v="1.18"/>
    <s v="H/H"/>
    <n v="13.0666856765747"/>
    <n v="1.7817999999999997E-2"/>
    <n v="0.23282220538520795"/>
  </r>
  <r>
    <n v="7976"/>
    <x v="0"/>
    <s v="Floresta Ombrófila Densa"/>
    <s v="Sudeste"/>
    <s v="Campinas"/>
    <s v="ondulado"/>
    <s v="Manual"/>
    <s v="Macaúba"/>
    <n v="151"/>
    <n v="16"/>
    <s v="fruto"/>
    <x v="0"/>
    <s v="Manutenção"/>
    <x v="18"/>
    <x v="8"/>
    <s v="Aplicador manual"/>
    <n v="2.35"/>
    <s v="H/H"/>
    <n v="9.9000000000000005E-2"/>
    <n v="3.5485000000000003E-2"/>
    <n v="3.5130150000000004E-3"/>
  </r>
  <r>
    <n v="7976"/>
    <x v="0"/>
    <s v="Floresta Ombrófila Densa"/>
    <s v="Sudeste"/>
    <s v="Campinas"/>
    <s v="ondulado"/>
    <s v="Manual"/>
    <s v="Macaúba"/>
    <n v="151"/>
    <n v="16"/>
    <s v="fruto"/>
    <x v="0"/>
    <s v="Manutenção"/>
    <x v="18"/>
    <x v="8"/>
    <s v="Sulfluramida"/>
    <n v="2"/>
    <s v="Kg"/>
    <n v="16.2399997711181"/>
    <n v="3.0200000000000001E-2"/>
    <n v="0.49044799308776665"/>
  </r>
  <r>
    <n v="7976"/>
    <x v="0"/>
    <s v="Floresta Ombrófila Densa"/>
    <s v="Sudeste"/>
    <s v="Campinas"/>
    <s v="ondulado"/>
    <s v="Manual"/>
    <s v="Macaúba"/>
    <n v="151"/>
    <n v="16"/>
    <s v="fruto"/>
    <x v="0"/>
    <s v="Manutenção"/>
    <x v="18"/>
    <x v="8"/>
    <s v="Trabalhador agropecuário em geral"/>
    <n v="2.35"/>
    <s v="H/H"/>
    <n v="13.0666856765747"/>
    <n v="3.5485000000000003E-2"/>
    <n v="0.46367134123325326"/>
  </r>
  <r>
    <n v="7976"/>
    <x v="0"/>
    <s v="Floresta Ombrófila Densa"/>
    <s v="Sudeste"/>
    <s v="Campinas"/>
    <s v="ondulado"/>
    <s v="Manual"/>
    <s v="Macaúba"/>
    <n v="151"/>
    <n v="16"/>
    <s v="fruto"/>
    <x v="0"/>
    <s v="Manutenção"/>
    <x v="18"/>
    <x v="9"/>
    <s v="Trabalhador agropecuário em geral"/>
    <n v="1.18"/>
    <s v="H/H"/>
    <n v="13.0666856765747"/>
    <n v="1.7817999999999997E-2"/>
    <n v="0.23282220538520795"/>
  </r>
  <r>
    <n v="7976"/>
    <x v="0"/>
    <s v="Floresta Ombrófila Densa"/>
    <s v="Sudeste"/>
    <s v="Campinas"/>
    <s v="ondulado"/>
    <s v="Manual"/>
    <s v="Macaúba"/>
    <n v="151"/>
    <n v="16"/>
    <s v="fruto"/>
    <x v="0"/>
    <s v="Manutenção"/>
    <x v="19"/>
    <x v="8"/>
    <s v="Aplicador manual"/>
    <n v="2.35"/>
    <s v="H/H"/>
    <n v="9.9000000000000005E-2"/>
    <n v="3.5485000000000003E-2"/>
    <n v="3.5130150000000004E-3"/>
  </r>
  <r>
    <n v="7976"/>
    <x v="0"/>
    <s v="Floresta Ombrófila Densa"/>
    <s v="Sudeste"/>
    <s v="Campinas"/>
    <s v="ondulado"/>
    <s v="Manual"/>
    <s v="Macaúba"/>
    <n v="151"/>
    <n v="16"/>
    <s v="fruto"/>
    <x v="0"/>
    <s v="Manutenção"/>
    <x v="19"/>
    <x v="8"/>
    <s v="Sulfluramida"/>
    <n v="2"/>
    <s v="Kg"/>
    <n v="16.2399997711181"/>
    <n v="3.0200000000000001E-2"/>
    <n v="0.49044799308776665"/>
  </r>
  <r>
    <n v="7976"/>
    <x v="0"/>
    <s v="Floresta Ombrófila Densa"/>
    <s v="Sudeste"/>
    <s v="Campinas"/>
    <s v="ondulado"/>
    <s v="Manual"/>
    <s v="Macaúba"/>
    <n v="151"/>
    <n v="16"/>
    <s v="fruto"/>
    <x v="0"/>
    <s v="Manutenção"/>
    <x v="19"/>
    <x v="8"/>
    <s v="Trabalhador agropecuário em geral"/>
    <n v="2.35"/>
    <s v="H/H"/>
    <n v="13.0666856765747"/>
    <n v="3.5485000000000003E-2"/>
    <n v="0.46367134123325326"/>
  </r>
  <r>
    <n v="7976"/>
    <x v="0"/>
    <s v="Floresta Ombrófila Densa"/>
    <s v="Sudeste"/>
    <s v="Campinas"/>
    <s v="ondulado"/>
    <s v="Manual"/>
    <s v="Macaúba"/>
    <n v="151"/>
    <n v="16"/>
    <s v="fruto"/>
    <x v="0"/>
    <s v="Manutenção"/>
    <x v="19"/>
    <x v="12"/>
    <s v="Técnico florestal"/>
    <n v="23.55"/>
    <s v="H/H"/>
    <n v="5.9209642410278303"/>
    <n v="0.355605"/>
    <n v="2.1055244889307017"/>
  </r>
  <r>
    <n v="7976"/>
    <x v="0"/>
    <s v="Floresta Ombrófila Densa"/>
    <s v="Sudeste"/>
    <s v="Campinas"/>
    <s v="ondulado"/>
    <s v="Manual"/>
    <s v="Macaúba"/>
    <n v="151"/>
    <n v="16"/>
    <s v="fruto"/>
    <x v="0"/>
    <s v="Manutenção"/>
    <x v="19"/>
    <x v="9"/>
    <s v="Trabalhador agropecuário em geral"/>
    <n v="1.18"/>
    <s v="H/H"/>
    <n v="13.0666856765747"/>
    <n v="1.7817999999999997E-2"/>
    <n v="0.23282220538520795"/>
  </r>
  <r>
    <n v="7976"/>
    <x v="0"/>
    <s v="Floresta Ombrófila Densa"/>
    <s v="Sudeste"/>
    <s v="Campinas"/>
    <s v="ondulado"/>
    <s v="Manual"/>
    <s v="Macaúba"/>
    <n v="151"/>
    <n v="16"/>
    <s v="fruto"/>
    <x v="0"/>
    <s v="Manutenção"/>
    <x v="20"/>
    <x v="8"/>
    <s v="Aplicador manual"/>
    <n v="2.35"/>
    <s v="H/H"/>
    <n v="9.9000000000000005E-2"/>
    <n v="3.5485000000000003E-2"/>
    <n v="3.5130150000000004E-3"/>
  </r>
  <r>
    <n v="7976"/>
    <x v="0"/>
    <s v="Floresta Ombrófila Densa"/>
    <s v="Sudeste"/>
    <s v="Campinas"/>
    <s v="ondulado"/>
    <s v="Manual"/>
    <s v="Macaúba"/>
    <n v="151"/>
    <n v="16"/>
    <s v="fruto"/>
    <x v="0"/>
    <s v="Manutenção"/>
    <x v="20"/>
    <x v="8"/>
    <s v="Sulfluramida"/>
    <n v="2"/>
    <s v="Kg"/>
    <n v="16.2399997711181"/>
    <n v="3.0200000000000001E-2"/>
    <n v="0.49044799308776665"/>
  </r>
  <r>
    <n v="7976"/>
    <x v="0"/>
    <s v="Floresta Ombrófila Densa"/>
    <s v="Sudeste"/>
    <s v="Campinas"/>
    <s v="ondulado"/>
    <s v="Manual"/>
    <s v="Macaúba"/>
    <n v="151"/>
    <n v="16"/>
    <s v="fruto"/>
    <x v="0"/>
    <s v="Manutenção"/>
    <x v="20"/>
    <x v="8"/>
    <s v="Trabalhador agropecuário em geral"/>
    <n v="2.35"/>
    <s v="H/H"/>
    <n v="13.0666856765747"/>
    <n v="3.5485000000000003E-2"/>
    <n v="0.46367134123325326"/>
  </r>
  <r>
    <n v="7976"/>
    <x v="0"/>
    <s v="Floresta Ombrófila Densa"/>
    <s v="Sudeste"/>
    <s v="Campinas"/>
    <s v="ondulado"/>
    <s v="Manual"/>
    <s v="Macaúba"/>
    <n v="151"/>
    <n v="16"/>
    <s v="fruto"/>
    <x v="0"/>
    <s v="Manutenção"/>
    <x v="20"/>
    <x v="9"/>
    <s v="Trabalhador agropecuário em geral"/>
    <n v="1.18"/>
    <s v="H/H"/>
    <n v="13.0666856765747"/>
    <n v="1.7817999999999997E-2"/>
    <n v="0.23282220538520795"/>
  </r>
  <r>
    <n v="7976"/>
    <x v="0"/>
    <s v="Floresta Ombrófila Densa"/>
    <s v="Sudeste"/>
    <s v="Campinas"/>
    <s v="ondulado"/>
    <s v="Manual"/>
    <s v="Macaúba"/>
    <n v="151"/>
    <n v="16"/>
    <s v="fruto"/>
    <x v="0"/>
    <s v="Manutenção"/>
    <x v="21"/>
    <x v="8"/>
    <s v="Aplicador manual"/>
    <n v="2.35"/>
    <s v="H/H"/>
    <n v="9.9000000000000005E-2"/>
    <n v="3.5485000000000003E-2"/>
    <n v="3.5130150000000004E-3"/>
  </r>
  <r>
    <n v="7976"/>
    <x v="0"/>
    <s v="Floresta Ombrófila Densa"/>
    <s v="Sudeste"/>
    <s v="Campinas"/>
    <s v="ondulado"/>
    <s v="Manual"/>
    <s v="Macaúba"/>
    <n v="151"/>
    <n v="16"/>
    <s v="fruto"/>
    <x v="0"/>
    <s v="Manutenção"/>
    <x v="21"/>
    <x v="8"/>
    <s v="Sulfluramida"/>
    <n v="2"/>
    <s v="Kg"/>
    <n v="16.2399997711181"/>
    <n v="3.0200000000000001E-2"/>
    <n v="0.49044799308776665"/>
  </r>
  <r>
    <n v="7976"/>
    <x v="0"/>
    <s v="Floresta Ombrófila Densa"/>
    <s v="Sudeste"/>
    <s v="Campinas"/>
    <s v="ondulado"/>
    <s v="Manual"/>
    <s v="Macaúba"/>
    <n v="151"/>
    <n v="16"/>
    <s v="fruto"/>
    <x v="0"/>
    <s v="Manutenção"/>
    <x v="21"/>
    <x v="8"/>
    <s v="Trabalhador agropecuário em geral"/>
    <n v="2.35"/>
    <s v="H/H"/>
    <n v="13.0666856765747"/>
    <n v="3.5485000000000003E-2"/>
    <n v="0.46367134123325326"/>
  </r>
  <r>
    <n v="7976"/>
    <x v="0"/>
    <s v="Floresta Ombrófila Densa"/>
    <s v="Sudeste"/>
    <s v="Campinas"/>
    <s v="ondulado"/>
    <s v="Manual"/>
    <s v="Macaúba"/>
    <n v="151"/>
    <n v="16"/>
    <s v="fruto"/>
    <x v="0"/>
    <s v="Manutenção"/>
    <x v="21"/>
    <x v="9"/>
    <s v="Trabalhador agropecuário em geral"/>
    <n v="1.18"/>
    <s v="H/H"/>
    <n v="13.0666856765747"/>
    <n v="1.7817999999999997E-2"/>
    <n v="0.23282220538520795"/>
  </r>
  <r>
    <n v="7976"/>
    <x v="0"/>
    <s v="Floresta Ombrófila Densa"/>
    <s v="Sudeste"/>
    <s v="Campinas"/>
    <s v="ondulado"/>
    <s v="Manual"/>
    <s v="Macaúba"/>
    <n v="151"/>
    <n v="16"/>
    <s v="fruto"/>
    <x v="0"/>
    <s v="Manutenção"/>
    <x v="22"/>
    <x v="8"/>
    <s v="Aplicador manual"/>
    <n v="2.35"/>
    <s v="H/H"/>
    <n v="9.9000000000000005E-2"/>
    <n v="3.5485000000000003E-2"/>
    <n v="3.5130150000000004E-3"/>
  </r>
  <r>
    <n v="7976"/>
    <x v="0"/>
    <s v="Floresta Ombrófila Densa"/>
    <s v="Sudeste"/>
    <s v="Campinas"/>
    <s v="ondulado"/>
    <s v="Manual"/>
    <s v="Macaúba"/>
    <n v="151"/>
    <n v="16"/>
    <s v="fruto"/>
    <x v="0"/>
    <s v="Manutenção"/>
    <x v="22"/>
    <x v="8"/>
    <s v="Sulfluramida"/>
    <n v="2"/>
    <s v="Kg"/>
    <n v="16.2399997711181"/>
    <n v="3.0200000000000001E-2"/>
    <n v="0.49044799308776665"/>
  </r>
  <r>
    <n v="7976"/>
    <x v="0"/>
    <s v="Floresta Ombrófila Densa"/>
    <s v="Sudeste"/>
    <s v="Campinas"/>
    <s v="ondulado"/>
    <s v="Manual"/>
    <s v="Macaúba"/>
    <n v="151"/>
    <n v="16"/>
    <s v="fruto"/>
    <x v="0"/>
    <s v="Manutenção"/>
    <x v="22"/>
    <x v="8"/>
    <s v="Trabalhador agropecuário em geral"/>
    <n v="2.35"/>
    <s v="H/H"/>
    <n v="13.0666856765747"/>
    <n v="3.5485000000000003E-2"/>
    <n v="0.46367134123325326"/>
  </r>
  <r>
    <n v="7976"/>
    <x v="0"/>
    <s v="Floresta Ombrófila Densa"/>
    <s v="Sudeste"/>
    <s v="Campinas"/>
    <s v="ondulado"/>
    <s v="Manual"/>
    <s v="Macaúba"/>
    <n v="151"/>
    <n v="16"/>
    <s v="fruto"/>
    <x v="0"/>
    <s v="Manutenção"/>
    <x v="22"/>
    <x v="9"/>
    <s v="Trabalhador agropecuário em geral"/>
    <n v="1.18"/>
    <s v="H/H"/>
    <n v="13.0666856765747"/>
    <n v="1.7817999999999997E-2"/>
    <n v="0.23282220538520795"/>
  </r>
  <r>
    <n v="7976"/>
    <x v="0"/>
    <s v="Floresta Ombrófila Densa"/>
    <s v="Sudeste"/>
    <s v="Campinas"/>
    <s v="ondulado"/>
    <s v="Manual"/>
    <s v="Macaúba"/>
    <n v="151"/>
    <n v="16"/>
    <s v="fruto"/>
    <x v="0"/>
    <s v="Manutenção"/>
    <x v="23"/>
    <x v="8"/>
    <s v="Aplicador manual"/>
    <n v="2.35"/>
    <s v="H/H"/>
    <n v="9.9000000000000005E-2"/>
    <n v="3.5485000000000003E-2"/>
    <n v="3.5130150000000004E-3"/>
  </r>
  <r>
    <n v="7976"/>
    <x v="0"/>
    <s v="Floresta Ombrófila Densa"/>
    <s v="Sudeste"/>
    <s v="Campinas"/>
    <s v="ondulado"/>
    <s v="Manual"/>
    <s v="Macaúba"/>
    <n v="151"/>
    <n v="16"/>
    <s v="fruto"/>
    <x v="0"/>
    <s v="Manutenção"/>
    <x v="23"/>
    <x v="8"/>
    <s v="Sulfluramida"/>
    <n v="2"/>
    <s v="Kg"/>
    <n v="16.2399997711181"/>
    <n v="3.0200000000000001E-2"/>
    <n v="0.49044799308776665"/>
  </r>
  <r>
    <n v="7976"/>
    <x v="0"/>
    <s v="Floresta Ombrófila Densa"/>
    <s v="Sudeste"/>
    <s v="Campinas"/>
    <s v="ondulado"/>
    <s v="Manual"/>
    <s v="Macaúba"/>
    <n v="151"/>
    <n v="16"/>
    <s v="fruto"/>
    <x v="0"/>
    <s v="Manutenção"/>
    <x v="23"/>
    <x v="8"/>
    <s v="Trabalhador agropecuário em geral"/>
    <n v="2.35"/>
    <s v="H/H"/>
    <n v="13.0666856765747"/>
    <n v="3.5485000000000003E-2"/>
    <n v="0.46367134123325326"/>
  </r>
  <r>
    <n v="7976"/>
    <x v="0"/>
    <s v="Floresta Ombrófila Densa"/>
    <s v="Sudeste"/>
    <s v="Campinas"/>
    <s v="ondulado"/>
    <s v="Manual"/>
    <s v="Macaúba"/>
    <n v="151"/>
    <n v="16"/>
    <s v="fruto"/>
    <x v="0"/>
    <s v="Manutenção"/>
    <x v="23"/>
    <x v="9"/>
    <s v="Trabalhador agropecuário em geral"/>
    <n v="1.18"/>
    <s v="H/H"/>
    <n v="13.0666856765747"/>
    <n v="1.7817999999999997E-2"/>
    <n v="0.23282220538520795"/>
  </r>
  <r>
    <n v="7976"/>
    <x v="0"/>
    <s v="Floresta Ombrófila Densa"/>
    <s v="Sudeste"/>
    <s v="Campinas"/>
    <s v="ondulado"/>
    <s v="Manual"/>
    <s v="Macaúba"/>
    <n v="151"/>
    <n v="16"/>
    <s v="fruto"/>
    <x v="0"/>
    <s v="Manutenção"/>
    <x v="24"/>
    <x v="8"/>
    <s v="Aplicador manual"/>
    <n v="2.35"/>
    <s v="H/H"/>
    <n v="9.9000000000000005E-2"/>
    <n v="3.5485000000000003E-2"/>
    <n v="3.5130150000000004E-3"/>
  </r>
  <r>
    <n v="7976"/>
    <x v="0"/>
    <s v="Floresta Ombrófila Densa"/>
    <s v="Sudeste"/>
    <s v="Campinas"/>
    <s v="ondulado"/>
    <s v="Manual"/>
    <s v="Macaúba"/>
    <n v="151"/>
    <n v="16"/>
    <s v="fruto"/>
    <x v="0"/>
    <s v="Manutenção"/>
    <x v="24"/>
    <x v="8"/>
    <s v="Sulfluramida"/>
    <n v="2"/>
    <s v="Kg"/>
    <n v="16.2399997711181"/>
    <n v="3.0200000000000001E-2"/>
    <n v="0.49044799308776665"/>
  </r>
  <r>
    <n v="7976"/>
    <x v="0"/>
    <s v="Floresta Ombrófila Densa"/>
    <s v="Sudeste"/>
    <s v="Campinas"/>
    <s v="ondulado"/>
    <s v="Manual"/>
    <s v="Macaúba"/>
    <n v="151"/>
    <n v="16"/>
    <s v="fruto"/>
    <x v="0"/>
    <s v="Manutenção"/>
    <x v="24"/>
    <x v="8"/>
    <s v="Trabalhador agropecuário em geral"/>
    <n v="2.35"/>
    <s v="H/H"/>
    <n v="13.0666856765747"/>
    <n v="3.5485000000000003E-2"/>
    <n v="0.46367134123325326"/>
  </r>
  <r>
    <n v="7976"/>
    <x v="0"/>
    <s v="Floresta Ombrófila Densa"/>
    <s v="Sudeste"/>
    <s v="Campinas"/>
    <s v="ondulado"/>
    <s v="Manual"/>
    <s v="Macaúba"/>
    <n v="151"/>
    <n v="16"/>
    <s v="fruto"/>
    <x v="0"/>
    <s v="Manutenção"/>
    <x v="24"/>
    <x v="9"/>
    <s v="Trabalhador agropecuário em geral"/>
    <n v="1.18"/>
    <s v="H/H"/>
    <n v="13.0666856765747"/>
    <n v="1.7817999999999997E-2"/>
    <n v="0.23282220538520795"/>
  </r>
  <r>
    <n v="7976"/>
    <x v="0"/>
    <s v="Floresta Ombrófila Densa"/>
    <s v="Sudeste"/>
    <s v="Campinas"/>
    <s v="ondulado"/>
    <s v="Manual"/>
    <s v="Macaúba"/>
    <n v="151"/>
    <n v="16"/>
    <s v="fruto"/>
    <x v="0"/>
    <s v="Manutenção"/>
    <x v="25"/>
    <x v="8"/>
    <s v="Aplicador manual"/>
    <n v="2.35"/>
    <s v="H/H"/>
    <n v="9.9000000000000005E-2"/>
    <n v="3.5485000000000003E-2"/>
    <n v="3.5130150000000004E-3"/>
  </r>
  <r>
    <n v="7976"/>
    <x v="0"/>
    <s v="Floresta Ombrófila Densa"/>
    <s v="Sudeste"/>
    <s v="Campinas"/>
    <s v="ondulado"/>
    <s v="Manual"/>
    <s v="Macaúba"/>
    <n v="151"/>
    <n v="16"/>
    <s v="fruto"/>
    <x v="0"/>
    <s v="Manutenção"/>
    <x v="25"/>
    <x v="8"/>
    <s v="Sulfluramida"/>
    <n v="2"/>
    <s v="Kg"/>
    <n v="16.2399997711181"/>
    <n v="3.0200000000000001E-2"/>
    <n v="0.49044799308776665"/>
  </r>
  <r>
    <n v="7976"/>
    <x v="0"/>
    <s v="Floresta Ombrófila Densa"/>
    <s v="Sudeste"/>
    <s v="Campinas"/>
    <s v="ondulado"/>
    <s v="Manual"/>
    <s v="Macaúba"/>
    <n v="151"/>
    <n v="16"/>
    <s v="fruto"/>
    <x v="0"/>
    <s v="Manutenção"/>
    <x v="25"/>
    <x v="8"/>
    <s v="Trabalhador agropecuário em geral"/>
    <n v="2.35"/>
    <s v="H/H"/>
    <n v="13.0666856765747"/>
    <n v="3.5485000000000003E-2"/>
    <n v="0.46367134123325326"/>
  </r>
  <r>
    <n v="7976"/>
    <x v="0"/>
    <s v="Floresta Ombrófila Densa"/>
    <s v="Sudeste"/>
    <s v="Campinas"/>
    <s v="ondulado"/>
    <s v="Manual"/>
    <s v="Macaúba"/>
    <n v="151"/>
    <n v="16"/>
    <s v="fruto"/>
    <x v="0"/>
    <s v="Manutenção"/>
    <x v="25"/>
    <x v="9"/>
    <s v="Trabalhador agropecuário em geral"/>
    <n v="1.18"/>
    <s v="H/H"/>
    <n v="13.0666856765747"/>
    <n v="1.7817999999999997E-2"/>
    <n v="0.23282220538520795"/>
  </r>
  <r>
    <n v="7976"/>
    <x v="0"/>
    <s v="Floresta Ombrófila Densa"/>
    <s v="Sudeste"/>
    <s v="Campinas"/>
    <s v="ondulado"/>
    <s v="Manual"/>
    <s v="Macaúba"/>
    <n v="151"/>
    <n v="16"/>
    <s v="fruto"/>
    <x v="0"/>
    <s v="Manutenção"/>
    <x v="26"/>
    <x v="8"/>
    <s v="Aplicador manual"/>
    <n v="2.35"/>
    <s v="H/H"/>
    <n v="9.9000000000000005E-2"/>
    <n v="3.5485000000000003E-2"/>
    <n v="3.5130150000000004E-3"/>
  </r>
  <r>
    <n v="7976"/>
    <x v="0"/>
    <s v="Floresta Ombrófila Densa"/>
    <s v="Sudeste"/>
    <s v="Campinas"/>
    <s v="ondulado"/>
    <s v="Manual"/>
    <s v="Macaúba"/>
    <n v="151"/>
    <n v="16"/>
    <s v="fruto"/>
    <x v="0"/>
    <s v="Manutenção"/>
    <x v="26"/>
    <x v="8"/>
    <s v="Sulfluramida"/>
    <n v="2"/>
    <s v="Kg"/>
    <n v="16.2399997711181"/>
    <n v="3.0200000000000001E-2"/>
    <n v="0.49044799308776665"/>
  </r>
  <r>
    <n v="7976"/>
    <x v="0"/>
    <s v="Floresta Ombrófila Densa"/>
    <s v="Sudeste"/>
    <s v="Campinas"/>
    <s v="ondulado"/>
    <s v="Manual"/>
    <s v="Macaúba"/>
    <n v="151"/>
    <n v="16"/>
    <s v="fruto"/>
    <x v="0"/>
    <s v="Manutenção"/>
    <x v="26"/>
    <x v="8"/>
    <s v="Trabalhador agropecuário em geral"/>
    <n v="2.35"/>
    <s v="H/H"/>
    <n v="13.0666856765747"/>
    <n v="3.5485000000000003E-2"/>
    <n v="0.46367134123325326"/>
  </r>
  <r>
    <n v="7976"/>
    <x v="0"/>
    <s v="Floresta Ombrófila Densa"/>
    <s v="Sudeste"/>
    <s v="Campinas"/>
    <s v="ondulado"/>
    <s v="Manual"/>
    <s v="Macaúba"/>
    <n v="151"/>
    <n v="16"/>
    <s v="fruto"/>
    <x v="0"/>
    <s v="Manutenção"/>
    <x v="26"/>
    <x v="9"/>
    <s v="Trabalhador agropecuário em geral"/>
    <n v="1.18"/>
    <s v="H/H"/>
    <n v="13.0666856765747"/>
    <n v="1.7817999999999997E-2"/>
    <n v="0.23282220538520795"/>
  </r>
  <r>
    <n v="7976"/>
    <x v="0"/>
    <s v="Floresta Ombrófila Densa"/>
    <s v="Sudeste"/>
    <s v="Campinas"/>
    <s v="ondulado"/>
    <s v="Manual"/>
    <s v="Macaúba"/>
    <n v="151"/>
    <n v="16"/>
    <s v="fruto"/>
    <x v="0"/>
    <s v="Manutenção"/>
    <x v="27"/>
    <x v="8"/>
    <s v="Aplicador manual"/>
    <n v="2.35"/>
    <s v="H/H"/>
    <n v="9.9000000000000005E-2"/>
    <n v="3.5485000000000003E-2"/>
    <n v="3.5130150000000004E-3"/>
  </r>
  <r>
    <n v="7976"/>
    <x v="0"/>
    <s v="Floresta Ombrófila Densa"/>
    <s v="Sudeste"/>
    <s v="Campinas"/>
    <s v="ondulado"/>
    <s v="Manual"/>
    <s v="Macaúba"/>
    <n v="151"/>
    <n v="16"/>
    <s v="fruto"/>
    <x v="0"/>
    <s v="Manutenção"/>
    <x v="27"/>
    <x v="8"/>
    <s v="Sulfluramida"/>
    <n v="2"/>
    <s v="Kg"/>
    <n v="16.2399997711181"/>
    <n v="3.0200000000000001E-2"/>
    <n v="0.49044799308776665"/>
  </r>
  <r>
    <n v="7976"/>
    <x v="0"/>
    <s v="Floresta Ombrófila Densa"/>
    <s v="Sudeste"/>
    <s v="Campinas"/>
    <s v="ondulado"/>
    <s v="Manual"/>
    <s v="Macaúba"/>
    <n v="151"/>
    <n v="16"/>
    <s v="fruto"/>
    <x v="0"/>
    <s v="Manutenção"/>
    <x v="27"/>
    <x v="8"/>
    <s v="Trabalhador agropecuário em geral"/>
    <n v="2.35"/>
    <s v="H/H"/>
    <n v="13.0666856765747"/>
    <n v="3.5485000000000003E-2"/>
    <n v="0.46367134123325326"/>
  </r>
  <r>
    <n v="7976"/>
    <x v="0"/>
    <s v="Floresta Ombrófila Densa"/>
    <s v="Sudeste"/>
    <s v="Campinas"/>
    <s v="ondulado"/>
    <s v="Manual"/>
    <s v="Macaúba"/>
    <n v="151"/>
    <n v="16"/>
    <s v="fruto"/>
    <x v="0"/>
    <s v="Manutenção"/>
    <x v="27"/>
    <x v="9"/>
    <s v="Trabalhador agropecuário em geral"/>
    <n v="1.18"/>
    <s v="H/H"/>
    <n v="13.0666856765747"/>
    <n v="1.7817999999999997E-2"/>
    <n v="0.23282220538520795"/>
  </r>
  <r>
    <n v="7976"/>
    <x v="0"/>
    <s v="Floresta Ombrófila Densa"/>
    <s v="Sudeste"/>
    <s v="Campinas"/>
    <s v="ondulado"/>
    <s v="Manual"/>
    <s v="Macaúba"/>
    <n v="151"/>
    <n v="16"/>
    <s v="fruto"/>
    <x v="0"/>
    <s v="Manutenção"/>
    <x v="28"/>
    <x v="8"/>
    <s v="Aplicador manual"/>
    <n v="2.35"/>
    <s v="H/H"/>
    <n v="9.9000000000000005E-2"/>
    <n v="3.5485000000000003E-2"/>
    <n v="3.5130150000000004E-3"/>
  </r>
  <r>
    <n v="7976"/>
    <x v="0"/>
    <s v="Floresta Ombrófila Densa"/>
    <s v="Sudeste"/>
    <s v="Campinas"/>
    <s v="ondulado"/>
    <s v="Manual"/>
    <s v="Macaúba"/>
    <n v="151"/>
    <n v="16"/>
    <s v="fruto"/>
    <x v="0"/>
    <s v="Manutenção"/>
    <x v="28"/>
    <x v="8"/>
    <s v="Sulfluramida"/>
    <n v="2"/>
    <s v="Kg"/>
    <n v="16.2399997711181"/>
    <n v="3.0200000000000001E-2"/>
    <n v="0.49044799308776665"/>
  </r>
  <r>
    <n v="7976"/>
    <x v="0"/>
    <s v="Floresta Ombrófila Densa"/>
    <s v="Sudeste"/>
    <s v="Campinas"/>
    <s v="ondulado"/>
    <s v="Manual"/>
    <s v="Macaúba"/>
    <n v="151"/>
    <n v="16"/>
    <s v="fruto"/>
    <x v="0"/>
    <s v="Manutenção"/>
    <x v="28"/>
    <x v="8"/>
    <s v="Trabalhador agropecuário em geral"/>
    <n v="2.35"/>
    <s v="H/H"/>
    <n v="13.0666856765747"/>
    <n v="3.5485000000000003E-2"/>
    <n v="0.46367134123325326"/>
  </r>
  <r>
    <n v="7976"/>
    <x v="0"/>
    <s v="Floresta Ombrófila Densa"/>
    <s v="Sudeste"/>
    <s v="Campinas"/>
    <s v="ondulado"/>
    <s v="Manual"/>
    <s v="Macaúba"/>
    <n v="151"/>
    <n v="16"/>
    <s v="fruto"/>
    <x v="0"/>
    <s v="Manutenção"/>
    <x v="28"/>
    <x v="9"/>
    <s v="Trabalhador agropecuário em geral"/>
    <n v="1.18"/>
    <s v="H/H"/>
    <n v="13.0666856765747"/>
    <n v="1.7817999999999997E-2"/>
    <n v="0.23282220538520795"/>
  </r>
  <r>
    <n v="7976"/>
    <x v="0"/>
    <s v="Floresta Ombrófila Densa"/>
    <s v="Sudeste"/>
    <s v="Campinas"/>
    <s v="ondulado"/>
    <s v="Manual"/>
    <s v="Macaúba"/>
    <n v="151"/>
    <n v="16"/>
    <s v="fruto"/>
    <x v="0"/>
    <s v="Manutenção"/>
    <x v="29"/>
    <x v="8"/>
    <s v="Aplicador manual"/>
    <n v="2.35"/>
    <s v="H/H"/>
    <n v="9.9000000000000005E-2"/>
    <n v="3.5485000000000003E-2"/>
    <n v="3.5130150000000004E-3"/>
  </r>
  <r>
    <n v="7976"/>
    <x v="0"/>
    <s v="Floresta Ombrófila Densa"/>
    <s v="Sudeste"/>
    <s v="Campinas"/>
    <s v="ondulado"/>
    <s v="Manual"/>
    <s v="Macaúba"/>
    <n v="151"/>
    <n v="16"/>
    <s v="fruto"/>
    <x v="0"/>
    <s v="Manutenção"/>
    <x v="29"/>
    <x v="8"/>
    <s v="Sulfluramida"/>
    <n v="2"/>
    <s v="Kg"/>
    <n v="16.2399997711181"/>
    <n v="3.0200000000000001E-2"/>
    <n v="0.49044799308776665"/>
  </r>
  <r>
    <n v="7976"/>
    <x v="0"/>
    <s v="Floresta Ombrófila Densa"/>
    <s v="Sudeste"/>
    <s v="Campinas"/>
    <s v="ondulado"/>
    <s v="Manual"/>
    <s v="Macaúba"/>
    <n v="151"/>
    <n v="16"/>
    <s v="fruto"/>
    <x v="0"/>
    <s v="Manutenção"/>
    <x v="29"/>
    <x v="8"/>
    <s v="Trabalhador agropecuário em geral"/>
    <n v="2.35"/>
    <s v="H/H"/>
    <n v="13.0666856765747"/>
    <n v="3.5485000000000003E-2"/>
    <n v="0.46367134123325326"/>
  </r>
  <r>
    <n v="7976"/>
    <x v="0"/>
    <s v="Floresta Ombrófila Densa"/>
    <s v="Sudeste"/>
    <s v="Campinas"/>
    <s v="ondulado"/>
    <s v="Manual"/>
    <s v="Macaúba"/>
    <n v="151"/>
    <n v="16"/>
    <s v="fruto"/>
    <x v="0"/>
    <s v="Manutenção"/>
    <x v="29"/>
    <x v="9"/>
    <s v="Trabalhador agropecuário em geral"/>
    <n v="1.18"/>
    <s v="H/H"/>
    <n v="13.0666856765747"/>
    <n v="1.7817999999999997E-2"/>
    <n v="0.23282220538520795"/>
  </r>
  <r>
    <n v="7976"/>
    <x v="0"/>
    <s v="Floresta Ombrófila Densa"/>
    <s v="Sudeste"/>
    <s v="Campinas"/>
    <s v="ondulado"/>
    <s v="Manual"/>
    <s v="Macaúba"/>
    <n v="151"/>
    <n v="16"/>
    <s v="fruto"/>
    <x v="0"/>
    <s v="Pós-Plantio"/>
    <x v="0"/>
    <x v="7"/>
    <s v="Enxada"/>
    <n v="38.51"/>
    <s v="H/H"/>
    <n v="1.6E-2"/>
    <n v="0.58150099999999993"/>
    <n v="9.3040159999999983E-3"/>
  </r>
  <r>
    <n v="7976"/>
    <x v="0"/>
    <s v="Floresta Ombrófila Densa"/>
    <s v="Sudeste"/>
    <s v="Campinas"/>
    <s v="ondulado"/>
    <s v="Manual"/>
    <s v="Macaúba"/>
    <n v="151"/>
    <n v="16"/>
    <s v="fruto"/>
    <x v="0"/>
    <s v="Pós-Plantio"/>
    <x v="0"/>
    <x v="7"/>
    <s v="Trabalhador agropecuário em geral"/>
    <n v="38.51"/>
    <s v="H/H"/>
    <n v="13.0666856765747"/>
    <n v="0.58150099999999993"/>
    <n v="7.5982907876138635"/>
  </r>
  <r>
    <n v="7976"/>
    <x v="0"/>
    <s v="Floresta Ombrófila Densa"/>
    <s v="Sudeste"/>
    <s v="Campinas"/>
    <s v="ondulado"/>
    <s v="Manual"/>
    <s v="Macaúba"/>
    <n v="151"/>
    <n v="16"/>
    <s v="fruto"/>
    <x v="0"/>
    <s v="Pós-Plantio"/>
    <x v="0"/>
    <x v="8"/>
    <s v="Aplicador manual"/>
    <n v="2.35"/>
    <s v="H/H"/>
    <n v="9.9000000000000005E-2"/>
    <n v="3.5485000000000003E-2"/>
    <n v="3.5130150000000004E-3"/>
  </r>
  <r>
    <n v="7976"/>
    <x v="0"/>
    <s v="Floresta Ombrófila Densa"/>
    <s v="Sudeste"/>
    <s v="Campinas"/>
    <s v="ondulado"/>
    <s v="Manual"/>
    <s v="Macaúba"/>
    <n v="151"/>
    <n v="16"/>
    <s v="fruto"/>
    <x v="0"/>
    <s v="Pós-Plantio"/>
    <x v="0"/>
    <x v="8"/>
    <s v="Sulfluramida"/>
    <n v="2"/>
    <s v="Kg"/>
    <n v="16.2399997711181"/>
    <n v="3.0200000000000001E-2"/>
    <n v="0.49044799308776665"/>
  </r>
  <r>
    <n v="7976"/>
    <x v="0"/>
    <s v="Floresta Ombrófila Densa"/>
    <s v="Sudeste"/>
    <s v="Campinas"/>
    <s v="ondulado"/>
    <s v="Manual"/>
    <s v="Macaúba"/>
    <n v="151"/>
    <n v="16"/>
    <s v="fruto"/>
    <x v="0"/>
    <s v="Pós-Plantio"/>
    <x v="0"/>
    <x v="8"/>
    <s v="Trabalhador agropecuário em geral"/>
    <n v="2.35"/>
    <s v="H/H"/>
    <n v="13.0666856765747"/>
    <n v="3.5485000000000003E-2"/>
    <n v="0.46367134123325326"/>
  </r>
  <r>
    <n v="7976"/>
    <x v="0"/>
    <s v="Floresta Ombrófila Densa"/>
    <s v="Sudeste"/>
    <s v="Campinas"/>
    <s v="ondulado"/>
    <s v="Manual"/>
    <s v="Macaúba"/>
    <n v="151"/>
    <n v="16"/>
    <s v="fruto"/>
    <x v="0"/>
    <s v="Pós-Plantio"/>
    <x v="0"/>
    <x v="9"/>
    <s v="Trabalhador agropecuário em geral"/>
    <n v="1.18"/>
    <s v="H/H"/>
    <n v="13.0666856765747"/>
    <n v="1.7817999999999997E-2"/>
    <n v="0.23282220538520795"/>
  </r>
  <r>
    <n v="7976"/>
    <x v="0"/>
    <s v="Floresta Ombrófila Densa"/>
    <s v="Sudeste"/>
    <s v="Campinas"/>
    <s v="ondulado"/>
    <s v="Manual"/>
    <s v="Macaúba"/>
    <n v="151"/>
    <n v="16"/>
    <s v="fruto"/>
    <x v="0"/>
    <s v="Pré-Plantio"/>
    <x v="0"/>
    <x v="0"/>
    <s v="Trator 75 - 125 CV + Carreta"/>
    <n v="2.06"/>
    <s v="H/M"/>
    <n v="149.07000732421801"/>
    <n v="3.1106000000000002E-2"/>
    <n v="4.6369716478271261"/>
  </r>
  <r>
    <n v="7976"/>
    <x v="0"/>
    <s v="Floresta Ombrófila Densa"/>
    <s v="Sudeste"/>
    <s v="Campinas"/>
    <s v="ondulado"/>
    <s v="Manual"/>
    <s v="Macaúba"/>
    <n v="151"/>
    <n v="16"/>
    <s v="fruto"/>
    <x v="0"/>
    <s v="Pré-Plantio"/>
    <x v="0"/>
    <x v="13"/>
    <s v="Enxadão (alinhamento)"/>
    <n v="28.27"/>
    <s v="H/H"/>
    <n v="1.0999999999999999E-2"/>
    <n v="0.42687699999999995"/>
    <n v="4.695646999999999E-3"/>
  </r>
  <r>
    <n v="7976"/>
    <x v="0"/>
    <s v="Floresta Ombrófila Densa"/>
    <s v="Sudeste"/>
    <s v="Campinas"/>
    <s v="ondulado"/>
    <s v="Manual"/>
    <s v="Macaúba"/>
    <n v="151"/>
    <n v="16"/>
    <s v="fruto"/>
    <x v="0"/>
    <s v="Pré-Plantio"/>
    <x v="0"/>
    <x v="13"/>
    <s v="Trabalhador agropecuário em geral"/>
    <n v="28.27"/>
    <s v="H/H"/>
    <n v="13.0666856765747"/>
    <n v="0.42687699999999995"/>
    <n v="5.5778675815591772"/>
  </r>
  <r>
    <n v="7976"/>
    <x v="0"/>
    <s v="Floresta Ombrófila Densa"/>
    <s v="Sudeste"/>
    <s v="Campinas"/>
    <s v="ondulado"/>
    <s v="Manual"/>
    <s v="Macaúba"/>
    <n v="151"/>
    <n v="16"/>
    <s v="fruto"/>
    <x v="0"/>
    <s v="Pré-Plantio"/>
    <x v="0"/>
    <x v="14"/>
    <s v="Calcário dolomítico"/>
    <n v="0.5"/>
    <s v="t"/>
    <n v="206.169998168945"/>
    <n v="7.5500000000000003E-3"/>
    <n v="1.5565834861755348"/>
  </r>
  <r>
    <n v="7976"/>
    <x v="0"/>
    <s v="Floresta Ombrófila Densa"/>
    <s v="Sudeste"/>
    <s v="Campinas"/>
    <s v="ondulado"/>
    <s v="Manual"/>
    <s v="Macaúba"/>
    <n v="151"/>
    <n v="16"/>
    <s v="fruto"/>
    <x v="0"/>
    <s v="Pré-Plantio"/>
    <x v="0"/>
    <x v="14"/>
    <s v="Trabalhador agropecuário em geral"/>
    <n v="11.78"/>
    <s v="H/H"/>
    <n v="13.0666856765747"/>
    <n v="0.17787800000000001"/>
    <n v="2.3242759147777545"/>
  </r>
  <r>
    <n v="7976"/>
    <x v="0"/>
    <s v="Floresta Ombrófila Densa"/>
    <s v="Sudeste"/>
    <s v="Campinas"/>
    <s v="ondulado"/>
    <s v="Manual"/>
    <s v="Macaúba"/>
    <n v="151"/>
    <n v="16"/>
    <s v="fruto"/>
    <x v="0"/>
    <s v="Pré-Plantio"/>
    <x v="0"/>
    <x v="14"/>
    <s v="Trator 75 - 125 CV + Carreta"/>
    <n v="1.94"/>
    <s v="H/M"/>
    <n v="149.07000732421801"/>
    <n v="2.9294000000000001E-2"/>
    <n v="4.3668567945556429"/>
  </r>
  <r>
    <n v="7976"/>
    <x v="0"/>
    <s v="Floresta Ombrófila Densa"/>
    <s v="Sudeste"/>
    <s v="Campinas"/>
    <s v="ondulado"/>
    <s v="Manual"/>
    <s v="Macaúba"/>
    <n v="151"/>
    <n v="16"/>
    <s v="fruto"/>
    <x v="0"/>
    <s v="Pré-Plantio"/>
    <x v="0"/>
    <x v="8"/>
    <s v="Aplicador manual"/>
    <n v="4.7"/>
    <s v="H/H"/>
    <n v="9.9000000000000005E-2"/>
    <n v="7.0970000000000005E-2"/>
    <n v="7.0260300000000008E-3"/>
  </r>
  <r>
    <n v="7976"/>
    <x v="0"/>
    <s v="Floresta Ombrófila Densa"/>
    <s v="Sudeste"/>
    <s v="Campinas"/>
    <s v="ondulado"/>
    <s v="Manual"/>
    <s v="Macaúba"/>
    <n v="151"/>
    <n v="16"/>
    <s v="fruto"/>
    <x v="0"/>
    <s v="Pré-Plantio"/>
    <x v="0"/>
    <x v="8"/>
    <s v="Sulfluramida"/>
    <n v="3.5"/>
    <s v="Kg"/>
    <n v="16.2399997711181"/>
    <n v="5.2850000000000001E-2"/>
    <n v="0.85828398790359162"/>
  </r>
  <r>
    <n v="7976"/>
    <x v="0"/>
    <s v="Floresta Ombrófila Densa"/>
    <s v="Sudeste"/>
    <s v="Campinas"/>
    <s v="ondulado"/>
    <s v="Manual"/>
    <s v="Macaúba"/>
    <n v="151"/>
    <n v="16"/>
    <s v="fruto"/>
    <x v="0"/>
    <s v="Pré-Plantio"/>
    <x v="0"/>
    <x v="8"/>
    <s v="Trabalhador agropecuário em geral"/>
    <n v="4.7"/>
    <s v="H/H"/>
    <n v="13.0666856765747"/>
    <n v="7.0970000000000005E-2"/>
    <n v="0.92734268246650653"/>
  </r>
  <r>
    <n v="7976"/>
    <x v="0"/>
    <s v="Floresta Ombrófila Densa"/>
    <s v="Sudeste"/>
    <s v="Campinas"/>
    <s v="ondulado"/>
    <s v="Manual"/>
    <s v="Macaúba"/>
    <n v="151"/>
    <n v="16"/>
    <s v="fruto"/>
    <x v="0"/>
    <s v="Pré-Plantio"/>
    <x v="0"/>
    <x v="15"/>
    <s v="Motocoveadora 2,5 CV"/>
    <n v="28.27"/>
    <s v="H/H"/>
    <n v="6.0519999999999996"/>
    <n v="0.42687699999999995"/>
    <n v="2.5834596039999997"/>
  </r>
  <r>
    <n v="7976"/>
    <x v="0"/>
    <s v="Floresta Ombrófila Densa"/>
    <s v="Sudeste"/>
    <s v="Campinas"/>
    <s v="ondulado"/>
    <s v="Manual"/>
    <s v="Macaúba"/>
    <n v="151"/>
    <n v="16"/>
    <s v="fruto"/>
    <x v="0"/>
    <s v="Pré-Plantio"/>
    <x v="0"/>
    <x v="15"/>
    <s v="Trabalhador agropecuário em geral"/>
    <n v="28.27"/>
    <s v="H/H"/>
    <n v="13.0666856765747"/>
    <n v="0.42687699999999995"/>
    <n v="5.5778675815591772"/>
  </r>
  <r>
    <n v="7976"/>
    <x v="0"/>
    <s v="Floresta Ombrófila Densa"/>
    <s v="Sudeste"/>
    <s v="Campinas"/>
    <s v="ondulado"/>
    <s v="Manual"/>
    <s v="Macaúba"/>
    <n v="151"/>
    <n v="16"/>
    <s v="fruto"/>
    <x v="0"/>
    <s v="Pré-Plantio"/>
    <x v="0"/>
    <x v="16"/>
    <s v="Motorroçadeira 2 CV"/>
    <n v="23.55"/>
    <s v="H/H"/>
    <n v="6.4109999999999996"/>
    <n v="0.355605"/>
    <n v="2.2797836549999997"/>
  </r>
  <r>
    <n v="7976"/>
    <x v="0"/>
    <s v="Floresta Ombrófila Densa"/>
    <s v="Sudeste"/>
    <s v="Campinas"/>
    <s v="ondulado"/>
    <s v="Manual"/>
    <s v="Macaúba"/>
    <n v="151"/>
    <n v="16"/>
    <s v="fruto"/>
    <x v="0"/>
    <s v="Pré-Plantio"/>
    <x v="0"/>
    <x v="16"/>
    <s v="Trabalhador agropecuário em geral"/>
    <n v="23.55"/>
    <s v="H/H"/>
    <n v="13.0666856765747"/>
    <n v="0.355605"/>
    <n v="4.6465787600183459"/>
  </r>
  <r>
    <n v="8108"/>
    <x v="1"/>
    <s v="Floresta Ombrófila Densa"/>
    <s v="Sudeste"/>
    <s v="Campinas"/>
    <s v="ondulado"/>
    <s v="Manual"/>
    <s v="Abacate"/>
    <n v="225"/>
    <n v="25"/>
    <s v="fruto"/>
    <x v="0"/>
    <s v="Implantação"/>
    <x v="0"/>
    <x v="0"/>
    <d v="2006-06-30T00:00:00"/>
    <n v="3.3"/>
    <s v="sc de 50 kg"/>
    <n v="273.079986572265"/>
    <n v="7.4249999999999997E-2"/>
    <n v="20.276189002990677"/>
  </r>
  <r>
    <n v="8108"/>
    <x v="1"/>
    <s v="Floresta Ombrófila Densa"/>
    <s v="Sudeste"/>
    <s v="Campinas"/>
    <s v="ondulado"/>
    <s v="Manual"/>
    <s v="Abacate"/>
    <n v="225"/>
    <n v="25"/>
    <s v="fruto"/>
    <x v="0"/>
    <s v="Implantação"/>
    <x v="0"/>
    <x v="0"/>
    <s v="Copo dosador"/>
    <n v="12.37"/>
    <s v="H/H"/>
    <n v="1.0999999999999999E-2"/>
    <n v="0.27832499999999999"/>
    <n v="3.0615749999999995E-3"/>
  </r>
  <r>
    <n v="8108"/>
    <x v="1"/>
    <s v="Floresta Ombrófila Densa"/>
    <s v="Sudeste"/>
    <s v="Campinas"/>
    <s v="ondulado"/>
    <s v="Manual"/>
    <s v="Abacate"/>
    <n v="225"/>
    <n v="25"/>
    <s v="fruto"/>
    <x v="0"/>
    <s v="Implantação"/>
    <x v="0"/>
    <x v="0"/>
    <s v="Trabalhador agropecuário em geral"/>
    <n v="12.37"/>
    <s v="H/H"/>
    <n v="13.0666856765747"/>
    <n v="0.27832499999999999"/>
    <n v="3.6367852909326532"/>
  </r>
  <r>
    <n v="8108"/>
    <x v="1"/>
    <s v="Floresta Ombrófila Densa"/>
    <s v="Sudeste"/>
    <s v="Campinas"/>
    <s v="ondulado"/>
    <s v="Manual"/>
    <s v="Abacate"/>
    <n v="225"/>
    <n v="25"/>
    <s v="fruto"/>
    <x v="0"/>
    <s v="Implantação"/>
    <x v="0"/>
    <x v="1"/>
    <d v="2010-10-20T00:00:00"/>
    <n v="3.3"/>
    <s v="sc de 50 kg"/>
    <n v="200.47999572753901"/>
    <n v="7.4249999999999997E-2"/>
    <n v="14.885639682769771"/>
  </r>
  <r>
    <n v="8108"/>
    <x v="1"/>
    <s v="Floresta Ombrófila Densa"/>
    <s v="Sudeste"/>
    <s v="Campinas"/>
    <s v="ondulado"/>
    <s v="Manual"/>
    <s v="Abacate"/>
    <n v="225"/>
    <n v="25"/>
    <s v="fruto"/>
    <x v="0"/>
    <s v="Implantação"/>
    <x v="0"/>
    <x v="1"/>
    <s v="Plantadeira (coveta lateral)"/>
    <n v="14.13"/>
    <s v="H/H"/>
    <n v="7.9000000000000001E-2"/>
    <n v="0.31792500000000001"/>
    <n v="2.5116075000000002E-2"/>
  </r>
  <r>
    <n v="8108"/>
    <x v="1"/>
    <s v="Floresta Ombrófila Densa"/>
    <s v="Sudeste"/>
    <s v="Campinas"/>
    <s v="ondulado"/>
    <s v="Manual"/>
    <s v="Abacate"/>
    <n v="225"/>
    <n v="25"/>
    <s v="fruto"/>
    <x v="0"/>
    <s v="Implantação"/>
    <x v="0"/>
    <x v="1"/>
    <s v="Trabalhador agropecuário em geral"/>
    <n v="14.13"/>
    <s v="H/H"/>
    <n v="13.0666856765747"/>
    <n v="0.31792500000000001"/>
    <n v="4.1542260437250116"/>
  </r>
  <r>
    <n v="8108"/>
    <x v="1"/>
    <s v="Floresta Ombrófila Densa"/>
    <s v="Sudeste"/>
    <s v="Campinas"/>
    <s v="ondulado"/>
    <s v="Manual"/>
    <s v="Abacate"/>
    <n v="225"/>
    <n v="25"/>
    <s v="fruto"/>
    <x v="0"/>
    <s v="Implantação"/>
    <x v="0"/>
    <x v="1"/>
    <s v="Trator 75 - 125 CV + Carreta"/>
    <n v="2.35"/>
    <s v="H/M"/>
    <n v="149.07000732421801"/>
    <n v="5.2874999999999998E-2"/>
    <n v="7.8820766372680273"/>
  </r>
  <r>
    <n v="8108"/>
    <x v="1"/>
    <s v="Floresta Ombrófila Densa"/>
    <s v="Sudeste"/>
    <s v="Campinas"/>
    <s v="ondulado"/>
    <s v="Manual"/>
    <s v="Abacate"/>
    <n v="225"/>
    <n v="25"/>
    <s v="fruto"/>
    <x v="0"/>
    <s v="Implantação"/>
    <x v="0"/>
    <x v="2"/>
    <s v="Trabalhador agropecuário em geral"/>
    <n v="5.88"/>
    <s v="H/H"/>
    <n v="13.0666856765747"/>
    <n v="0.1323"/>
    <n v="1.7287225150108327"/>
  </r>
  <r>
    <n v="8108"/>
    <x v="1"/>
    <s v="Floresta Ombrófila Densa"/>
    <s v="Sudeste"/>
    <s v="Campinas"/>
    <s v="ondulado"/>
    <s v="Manual"/>
    <s v="Abacate"/>
    <n v="225"/>
    <n v="25"/>
    <s v="fruto"/>
    <x v="0"/>
    <s v="Implantação"/>
    <x v="0"/>
    <x v="2"/>
    <s v="Trator 75 - 125 CV + Tanque para irrigação"/>
    <n v="1.18"/>
    <s v="H/M"/>
    <n v="157.47999572753901"/>
    <n v="2.6550000000000001E-2"/>
    <n v="4.1810938865661607"/>
  </r>
  <r>
    <n v="8108"/>
    <x v="1"/>
    <s v="Floresta Ombrófila Densa"/>
    <s v="Sudeste"/>
    <s v="Campinas"/>
    <s v="ondulado"/>
    <s v="Manual"/>
    <s v="Abacate"/>
    <n v="225"/>
    <n v="25"/>
    <s v="fruto"/>
    <x v="0"/>
    <s v="Implantação"/>
    <x v="0"/>
    <x v="3"/>
    <s v="Hidrogel"/>
    <n v="5"/>
    <s v="Kg"/>
    <n v="25.84"/>
    <n v="0.1125"/>
    <n v="2.907"/>
  </r>
  <r>
    <n v="8108"/>
    <x v="1"/>
    <s v="Floresta Ombrófila Densa"/>
    <s v="Sudeste"/>
    <s v="Campinas"/>
    <s v="ondulado"/>
    <s v="Manual"/>
    <s v="Abacate"/>
    <n v="225"/>
    <n v="25"/>
    <s v="fruto"/>
    <x v="0"/>
    <s v="Implantação"/>
    <x v="0"/>
    <x v="3"/>
    <s v="Trabalhador agropecuário em geral"/>
    <n v="14.13"/>
    <s v="H/H"/>
    <n v="13.0666856765747"/>
    <n v="0.31792500000000001"/>
    <n v="4.1542260437250116"/>
  </r>
  <r>
    <n v="8108"/>
    <x v="1"/>
    <s v="Floresta Ombrófila Densa"/>
    <s v="Sudeste"/>
    <s v="Campinas"/>
    <s v="ondulado"/>
    <s v="Manual"/>
    <s v="Abacate"/>
    <n v="225"/>
    <n v="25"/>
    <s v="fruto"/>
    <x v="0"/>
    <s v="Implantação"/>
    <x v="0"/>
    <x v="3"/>
    <s v="Trator 75 - 125 CV + Tanque para irrigação"/>
    <n v="2.35"/>
    <s v="H/M"/>
    <n v="157.47999572753901"/>
    <n v="5.2874999999999998E-2"/>
    <n v="8.3267547740936241"/>
  </r>
  <r>
    <n v="8108"/>
    <x v="1"/>
    <s v="Floresta Ombrófila Densa"/>
    <s v="Sudeste"/>
    <s v="Campinas"/>
    <s v="ondulado"/>
    <s v="Manual"/>
    <s v="Abacate"/>
    <n v="225"/>
    <n v="25"/>
    <s v="fruto"/>
    <x v="0"/>
    <s v="Implantação"/>
    <x v="0"/>
    <x v="4"/>
    <s v="Hidrogel"/>
    <n v="1"/>
    <s v="Kg"/>
    <n v="25.84"/>
    <n v="2.2499999999999999E-2"/>
    <n v="0.58140000000000003"/>
  </r>
  <r>
    <n v="8108"/>
    <x v="1"/>
    <s v="Floresta Ombrófila Densa"/>
    <s v="Sudeste"/>
    <s v="Campinas"/>
    <s v="ondulado"/>
    <s v="Manual"/>
    <s v="Abacate"/>
    <n v="225"/>
    <n v="25"/>
    <s v="fruto"/>
    <x v="0"/>
    <s v="Implantação"/>
    <x v="0"/>
    <x v="4"/>
    <s v="Mudas (biodiversidade)"/>
    <n v="109"/>
    <s v="unidade"/>
    <n v="2"/>
    <n v="2.4525000000000001"/>
    <n v="4.9050000000000002"/>
  </r>
  <r>
    <n v="8108"/>
    <x v="1"/>
    <s v="Floresta Ombrófila Densa"/>
    <s v="Sudeste"/>
    <s v="Campinas"/>
    <s v="ondulado"/>
    <s v="Manual"/>
    <s v="Abacate"/>
    <n v="225"/>
    <n v="25"/>
    <s v="fruto"/>
    <x v="0"/>
    <s v="Implantação"/>
    <x v="0"/>
    <x v="4"/>
    <s v="Mudas (econômica)"/>
    <n v="109"/>
    <s v="unidade"/>
    <n v="10"/>
    <n v="2.4525000000000001"/>
    <n v="24.525000000000002"/>
  </r>
  <r>
    <n v="8108"/>
    <x v="1"/>
    <s v="Floresta Ombrófila Densa"/>
    <s v="Sudeste"/>
    <s v="Campinas"/>
    <s v="ondulado"/>
    <s v="Manual"/>
    <s v="Abacate"/>
    <n v="225"/>
    <n v="25"/>
    <s v="fruto"/>
    <x v="0"/>
    <s v="Implantação"/>
    <x v="0"/>
    <x v="4"/>
    <s v="Trabalhador agropecuário em geral"/>
    <n v="4.24"/>
    <s v="H/H"/>
    <n v="13.0666856765747"/>
    <n v="9.5399999999999999E-2"/>
    <n v="1.2465618135452263"/>
  </r>
  <r>
    <n v="8108"/>
    <x v="1"/>
    <s v="Floresta Ombrófila Densa"/>
    <s v="Sudeste"/>
    <s v="Campinas"/>
    <s v="ondulado"/>
    <s v="Manual"/>
    <s v="Abacate"/>
    <n v="225"/>
    <n v="25"/>
    <s v="fruto"/>
    <x v="0"/>
    <s v="Implantação"/>
    <x v="0"/>
    <x v="5"/>
    <s v="Mudas (biodiversidade)"/>
    <n v="545"/>
    <s v="unidade"/>
    <n v="2"/>
    <n v="12.262499999999999"/>
    <n v="24.524999999999999"/>
  </r>
  <r>
    <n v="8108"/>
    <x v="1"/>
    <s v="Floresta Ombrófila Densa"/>
    <s v="Sudeste"/>
    <s v="Campinas"/>
    <s v="ondulado"/>
    <s v="Manual"/>
    <s v="Abacate"/>
    <n v="225"/>
    <n v="25"/>
    <s v="fruto"/>
    <x v="0"/>
    <s v="Implantação"/>
    <x v="0"/>
    <x v="5"/>
    <s v="Mudas (econômica)"/>
    <n v="544"/>
    <s v="unidade"/>
    <n v="10"/>
    <n v="12.24"/>
    <n v="122.4"/>
  </r>
  <r>
    <n v="8108"/>
    <x v="1"/>
    <s v="Floresta Ombrófila Densa"/>
    <s v="Sudeste"/>
    <s v="Campinas"/>
    <s v="ondulado"/>
    <s v="Manual"/>
    <s v="Abacate"/>
    <n v="225"/>
    <n v="25"/>
    <s v="fruto"/>
    <x v="0"/>
    <s v="Implantação"/>
    <x v="0"/>
    <x v="5"/>
    <s v="Trabalhador agropecuário em geral"/>
    <n v="10.6"/>
    <s v="H/H"/>
    <n v="13.0666856765747"/>
    <n v="0.23849999999999999"/>
    <n v="3.1164045338630659"/>
  </r>
  <r>
    <n v="8108"/>
    <x v="1"/>
    <s v="Floresta Ombrófila Densa"/>
    <s v="Sudeste"/>
    <s v="Campinas"/>
    <s v="ondulado"/>
    <s v="Manual"/>
    <s v="Abacate"/>
    <n v="225"/>
    <n v="25"/>
    <s v="fruto"/>
    <x v="0"/>
    <s v="Implantação"/>
    <x v="0"/>
    <x v="5"/>
    <s v="Trator 75 - 125 CV + Carreta"/>
    <n v="1.77"/>
    <s v="H/M"/>
    <n v="149.07000732421801"/>
    <n v="3.9824999999999999E-2"/>
    <n v="5.936713041686982"/>
  </r>
  <r>
    <n v="8108"/>
    <x v="1"/>
    <s v="Floresta Ombrófila Densa"/>
    <s v="Sudeste"/>
    <s v="Campinas"/>
    <s v="ondulado"/>
    <s v="Manual"/>
    <s v="Abacate"/>
    <n v="225"/>
    <n v="25"/>
    <s v="fruto"/>
    <x v="0"/>
    <s v="Manutenção"/>
    <x v="1"/>
    <x v="6"/>
    <s v="18-06-24"/>
    <n v="2.6"/>
    <s v="sc de 50 kg"/>
    <n v="268.25"/>
    <n v="5.8500000000000003E-2"/>
    <n v="15.692625000000001"/>
  </r>
  <r>
    <n v="8108"/>
    <x v="1"/>
    <s v="Floresta Ombrófila Densa"/>
    <s v="Sudeste"/>
    <s v="Campinas"/>
    <s v="ondulado"/>
    <s v="Manual"/>
    <s v="Abacate"/>
    <n v="225"/>
    <n v="25"/>
    <s v="fruto"/>
    <x v="0"/>
    <s v="Manutenção"/>
    <x v="1"/>
    <x v="6"/>
    <s v="Copo dosador"/>
    <n v="9.42"/>
    <s v="H/H"/>
    <n v="1.0999999999999999E-2"/>
    <n v="0.21195"/>
    <n v="2.3314499999999997E-3"/>
  </r>
  <r>
    <n v="8108"/>
    <x v="1"/>
    <s v="Floresta Ombrófila Densa"/>
    <s v="Sudeste"/>
    <s v="Campinas"/>
    <s v="ondulado"/>
    <s v="Manual"/>
    <s v="Abacate"/>
    <n v="225"/>
    <n v="25"/>
    <s v="fruto"/>
    <x v="0"/>
    <s v="Manutenção"/>
    <x v="1"/>
    <x v="6"/>
    <s v="Trabalhador agropecuário em geral"/>
    <n v="9.42"/>
    <s v="H/H"/>
    <n v="13.0666856765747"/>
    <n v="0.21195"/>
    <n v="2.7694840291500076"/>
  </r>
  <r>
    <n v="8108"/>
    <x v="1"/>
    <s v="Floresta Ombrófila Densa"/>
    <s v="Sudeste"/>
    <s v="Campinas"/>
    <s v="ondulado"/>
    <s v="Manual"/>
    <s v="Abacate"/>
    <n v="225"/>
    <n v="25"/>
    <s v="fruto"/>
    <x v="0"/>
    <s v="Manutenção"/>
    <x v="1"/>
    <x v="6"/>
    <s v="Trator 75 - 125 CV + Carreta"/>
    <n v="1.18"/>
    <s v="H/M"/>
    <n v="149.07000732421801"/>
    <n v="2.6550000000000001E-2"/>
    <n v="3.9578086944579884"/>
  </r>
  <r>
    <n v="8108"/>
    <x v="1"/>
    <s v="Floresta Ombrófila Densa"/>
    <s v="Sudeste"/>
    <s v="Campinas"/>
    <s v="ondulado"/>
    <s v="Manual"/>
    <s v="Abacate"/>
    <n v="225"/>
    <n v="25"/>
    <s v="fruto"/>
    <x v="0"/>
    <s v="Manutenção"/>
    <x v="1"/>
    <x v="7"/>
    <s v="Enxada"/>
    <n v="38.51"/>
    <s v="H/H"/>
    <n v="1.6E-2"/>
    <n v="0.866475"/>
    <n v="1.38636E-2"/>
  </r>
  <r>
    <n v="8108"/>
    <x v="1"/>
    <s v="Floresta Ombrófila Densa"/>
    <s v="Sudeste"/>
    <s v="Campinas"/>
    <s v="ondulado"/>
    <s v="Manual"/>
    <s v="Abacate"/>
    <n v="225"/>
    <n v="25"/>
    <s v="fruto"/>
    <x v="0"/>
    <s v="Manutenção"/>
    <x v="1"/>
    <x v="7"/>
    <s v="Trabalhador agropecuário em geral"/>
    <n v="38.51"/>
    <s v="H/H"/>
    <n v="13.0666856765747"/>
    <n v="0.866475"/>
    <n v="11.321956471610063"/>
  </r>
  <r>
    <n v="8108"/>
    <x v="1"/>
    <s v="Floresta Ombrófila Densa"/>
    <s v="Sudeste"/>
    <s v="Campinas"/>
    <s v="ondulado"/>
    <s v="Manual"/>
    <s v="Abacate"/>
    <n v="225"/>
    <n v="25"/>
    <s v="fruto"/>
    <x v="0"/>
    <s v="Manutenção"/>
    <x v="1"/>
    <x v="8"/>
    <s v="Aplicador manual"/>
    <n v="2.35"/>
    <s v="H/H"/>
    <n v="9.9000000000000005E-2"/>
    <n v="5.2874999999999998E-2"/>
    <n v="5.2346249999999997E-3"/>
  </r>
  <r>
    <n v="8108"/>
    <x v="1"/>
    <s v="Floresta Ombrófila Densa"/>
    <s v="Sudeste"/>
    <s v="Campinas"/>
    <s v="ondulado"/>
    <s v="Manual"/>
    <s v="Abacate"/>
    <n v="225"/>
    <n v="25"/>
    <s v="fruto"/>
    <x v="0"/>
    <s v="Manutenção"/>
    <x v="1"/>
    <x v="8"/>
    <s v="Sulfluramida"/>
    <n v="2"/>
    <s v="Kg"/>
    <n v="16.2399997711181"/>
    <n v="4.4999999999999998E-2"/>
    <n v="0.73079998970031446"/>
  </r>
  <r>
    <n v="8108"/>
    <x v="1"/>
    <s v="Floresta Ombrófila Densa"/>
    <s v="Sudeste"/>
    <s v="Campinas"/>
    <s v="ondulado"/>
    <s v="Manual"/>
    <s v="Abacate"/>
    <n v="225"/>
    <n v="25"/>
    <s v="fruto"/>
    <x v="0"/>
    <s v="Manutenção"/>
    <x v="1"/>
    <x v="8"/>
    <s v="Trabalhador agropecuário em geral"/>
    <n v="2.35"/>
    <s v="H/H"/>
    <n v="13.0666856765747"/>
    <n v="5.2874999999999998E-2"/>
    <n v="0.69090100514888719"/>
  </r>
  <r>
    <n v="8108"/>
    <x v="1"/>
    <s v="Floresta Ombrófila Densa"/>
    <s v="Sudeste"/>
    <s v="Campinas"/>
    <s v="ondulado"/>
    <s v="Manual"/>
    <s v="Abacate"/>
    <n v="225"/>
    <n v="25"/>
    <s v="fruto"/>
    <x v="0"/>
    <s v="Manutenção"/>
    <x v="1"/>
    <x v="9"/>
    <s v="Trabalhador agropecuário em geral"/>
    <n v="1.18"/>
    <s v="H/H"/>
    <n v="13.0666856765747"/>
    <n v="2.6550000000000001E-2"/>
    <n v="0.3469205047130583"/>
  </r>
  <r>
    <n v="8108"/>
    <x v="1"/>
    <s v="Floresta Ombrófila Densa"/>
    <s v="Sudeste"/>
    <s v="Campinas"/>
    <s v="ondulado"/>
    <s v="Manual"/>
    <s v="Abacate"/>
    <n v="225"/>
    <n v="25"/>
    <s v="fruto"/>
    <x v="0"/>
    <s v="Manutenção"/>
    <x v="1"/>
    <x v="10"/>
    <s v="Motorroçadeira 2 CV"/>
    <n v="14.13"/>
    <s v="H/H"/>
    <n v="6.4109999999999996"/>
    <n v="0.31792500000000001"/>
    <n v="2.0382171749999998"/>
  </r>
  <r>
    <n v="8108"/>
    <x v="1"/>
    <s v="Floresta Ombrófila Densa"/>
    <s v="Sudeste"/>
    <s v="Campinas"/>
    <s v="ondulado"/>
    <s v="Manual"/>
    <s v="Abacate"/>
    <n v="225"/>
    <n v="25"/>
    <s v="fruto"/>
    <x v="0"/>
    <s v="Manutenção"/>
    <x v="1"/>
    <x v="10"/>
    <s v="Trabalhador agropecuário em geral"/>
    <n v="14.13"/>
    <s v="H/H"/>
    <n v="13.0666856765747"/>
    <n v="0.31792500000000001"/>
    <n v="4.1542260437250116"/>
  </r>
  <r>
    <n v="8108"/>
    <x v="1"/>
    <s v="Floresta Ombrófila Densa"/>
    <s v="Sudeste"/>
    <s v="Campinas"/>
    <s v="ondulado"/>
    <s v="Manual"/>
    <s v="Abacate"/>
    <n v="225"/>
    <n v="25"/>
    <s v="fruto"/>
    <x v="0"/>
    <s v="Manutenção"/>
    <x v="2"/>
    <x v="11"/>
    <s v="18-06-24"/>
    <n v="2.6"/>
    <s v="sc de 50 kg"/>
    <n v="268.25"/>
    <n v="5.8500000000000003E-2"/>
    <n v="15.692625000000001"/>
  </r>
  <r>
    <n v="8108"/>
    <x v="1"/>
    <s v="Floresta Ombrófila Densa"/>
    <s v="Sudeste"/>
    <s v="Campinas"/>
    <s v="ondulado"/>
    <s v="Manual"/>
    <s v="Abacate"/>
    <n v="225"/>
    <n v="25"/>
    <s v="fruto"/>
    <x v="0"/>
    <s v="Manutenção"/>
    <x v="2"/>
    <x v="11"/>
    <s v="Copo dosador"/>
    <n v="9.42"/>
    <s v="H/H"/>
    <n v="1.0999999999999999E-2"/>
    <n v="0.21195"/>
    <n v="2.3314499999999997E-3"/>
  </r>
  <r>
    <n v="8108"/>
    <x v="1"/>
    <s v="Floresta Ombrófila Densa"/>
    <s v="Sudeste"/>
    <s v="Campinas"/>
    <s v="ondulado"/>
    <s v="Manual"/>
    <s v="Abacate"/>
    <n v="225"/>
    <n v="25"/>
    <s v="fruto"/>
    <x v="0"/>
    <s v="Manutenção"/>
    <x v="2"/>
    <x v="11"/>
    <s v="Trabalhador agropecuário em geral"/>
    <n v="9.42"/>
    <s v="H/H"/>
    <n v="13.0666856765747"/>
    <n v="0.21195"/>
    <n v="2.7694840291500076"/>
  </r>
  <r>
    <n v="8108"/>
    <x v="1"/>
    <s v="Floresta Ombrófila Densa"/>
    <s v="Sudeste"/>
    <s v="Campinas"/>
    <s v="ondulado"/>
    <s v="Manual"/>
    <s v="Abacate"/>
    <n v="225"/>
    <n v="25"/>
    <s v="fruto"/>
    <x v="0"/>
    <s v="Manutenção"/>
    <x v="2"/>
    <x v="11"/>
    <s v="Trator 75 - 125 CV + Carreta"/>
    <n v="1.18"/>
    <s v="H/M"/>
    <n v="149.07000732421801"/>
    <n v="2.6550000000000001E-2"/>
    <n v="3.9578086944579884"/>
  </r>
  <r>
    <n v="8108"/>
    <x v="1"/>
    <s v="Floresta Ombrófila Densa"/>
    <s v="Sudeste"/>
    <s v="Campinas"/>
    <s v="ondulado"/>
    <s v="Manual"/>
    <s v="Abacate"/>
    <n v="225"/>
    <n v="25"/>
    <s v="fruto"/>
    <x v="0"/>
    <s v="Manutenção"/>
    <x v="2"/>
    <x v="8"/>
    <s v="Aplicador manual"/>
    <n v="2.35"/>
    <s v="H/H"/>
    <n v="9.9000000000000005E-2"/>
    <n v="5.2874999999999998E-2"/>
    <n v="5.2346249999999997E-3"/>
  </r>
  <r>
    <n v="8108"/>
    <x v="1"/>
    <s v="Floresta Ombrófila Densa"/>
    <s v="Sudeste"/>
    <s v="Campinas"/>
    <s v="ondulado"/>
    <s v="Manual"/>
    <s v="Abacate"/>
    <n v="225"/>
    <n v="25"/>
    <s v="fruto"/>
    <x v="0"/>
    <s v="Manutenção"/>
    <x v="2"/>
    <x v="8"/>
    <s v="Sulfluramida"/>
    <n v="2"/>
    <s v="Kg"/>
    <n v="16.2399997711181"/>
    <n v="4.4999999999999998E-2"/>
    <n v="0.73079998970031446"/>
  </r>
  <r>
    <n v="8108"/>
    <x v="1"/>
    <s v="Floresta Ombrófila Densa"/>
    <s v="Sudeste"/>
    <s v="Campinas"/>
    <s v="ondulado"/>
    <s v="Manual"/>
    <s v="Abacate"/>
    <n v="225"/>
    <n v="25"/>
    <s v="fruto"/>
    <x v="0"/>
    <s v="Manutenção"/>
    <x v="2"/>
    <x v="8"/>
    <s v="Trabalhador agropecuário em geral"/>
    <n v="2.35"/>
    <s v="H/H"/>
    <n v="13.0666856765747"/>
    <n v="5.2874999999999998E-2"/>
    <n v="0.69090100514888719"/>
  </r>
  <r>
    <n v="8108"/>
    <x v="1"/>
    <s v="Floresta Ombrófila Densa"/>
    <s v="Sudeste"/>
    <s v="Campinas"/>
    <s v="ondulado"/>
    <s v="Manual"/>
    <s v="Abacate"/>
    <n v="225"/>
    <n v="25"/>
    <s v="fruto"/>
    <x v="0"/>
    <s v="Manutenção"/>
    <x v="2"/>
    <x v="12"/>
    <s v="Técnico florestal"/>
    <n v="23.55"/>
    <s v="H/H"/>
    <n v="5.9209642410278303"/>
    <n v="0.52987499999999998"/>
    <n v="3.1373709272146213"/>
  </r>
  <r>
    <n v="8108"/>
    <x v="1"/>
    <s v="Floresta Ombrófila Densa"/>
    <s v="Sudeste"/>
    <s v="Campinas"/>
    <s v="ondulado"/>
    <s v="Manual"/>
    <s v="Abacate"/>
    <n v="225"/>
    <n v="25"/>
    <s v="fruto"/>
    <x v="0"/>
    <s v="Manutenção"/>
    <x v="2"/>
    <x v="9"/>
    <s v="Trabalhador agropecuário em geral"/>
    <n v="1.18"/>
    <s v="H/H"/>
    <n v="13.0666856765747"/>
    <n v="2.6550000000000001E-2"/>
    <n v="0.3469205047130583"/>
  </r>
  <r>
    <n v="8108"/>
    <x v="1"/>
    <s v="Floresta Ombrófila Densa"/>
    <s v="Sudeste"/>
    <s v="Campinas"/>
    <s v="ondulado"/>
    <s v="Manual"/>
    <s v="Abacate"/>
    <n v="225"/>
    <n v="25"/>
    <s v="fruto"/>
    <x v="0"/>
    <s v="Manutenção"/>
    <x v="3"/>
    <x v="8"/>
    <s v="Aplicador manual"/>
    <n v="2.35"/>
    <s v="H/H"/>
    <n v="9.9000000000000005E-2"/>
    <n v="5.2874999999999998E-2"/>
    <n v="5.2346249999999997E-3"/>
  </r>
  <r>
    <n v="8108"/>
    <x v="1"/>
    <s v="Floresta Ombrófila Densa"/>
    <s v="Sudeste"/>
    <s v="Campinas"/>
    <s v="ondulado"/>
    <s v="Manual"/>
    <s v="Abacate"/>
    <n v="225"/>
    <n v="25"/>
    <s v="fruto"/>
    <x v="0"/>
    <s v="Manutenção"/>
    <x v="3"/>
    <x v="8"/>
    <s v="Sulfluramida"/>
    <n v="2"/>
    <s v="Kg"/>
    <n v="16.2399997711181"/>
    <n v="4.4999999999999998E-2"/>
    <n v="0.73079998970031446"/>
  </r>
  <r>
    <n v="8108"/>
    <x v="1"/>
    <s v="Floresta Ombrófila Densa"/>
    <s v="Sudeste"/>
    <s v="Campinas"/>
    <s v="ondulado"/>
    <s v="Manual"/>
    <s v="Abacate"/>
    <n v="225"/>
    <n v="25"/>
    <s v="fruto"/>
    <x v="0"/>
    <s v="Manutenção"/>
    <x v="3"/>
    <x v="8"/>
    <s v="Trabalhador agropecuário em geral"/>
    <n v="2.35"/>
    <s v="H/H"/>
    <n v="13.0666856765747"/>
    <n v="5.2874999999999998E-2"/>
    <n v="0.69090100514888719"/>
  </r>
  <r>
    <n v="8108"/>
    <x v="1"/>
    <s v="Floresta Ombrófila Densa"/>
    <s v="Sudeste"/>
    <s v="Campinas"/>
    <s v="ondulado"/>
    <s v="Manual"/>
    <s v="Abacate"/>
    <n v="225"/>
    <n v="25"/>
    <s v="fruto"/>
    <x v="0"/>
    <s v="Manutenção"/>
    <x v="3"/>
    <x v="9"/>
    <s v="Trabalhador agropecuário em geral"/>
    <n v="1.18"/>
    <s v="H/H"/>
    <n v="13.0666856765747"/>
    <n v="2.6550000000000001E-2"/>
    <n v="0.3469205047130583"/>
  </r>
  <r>
    <n v="8108"/>
    <x v="1"/>
    <s v="Floresta Ombrófila Densa"/>
    <s v="Sudeste"/>
    <s v="Campinas"/>
    <s v="ondulado"/>
    <s v="Manual"/>
    <s v="Abacate"/>
    <n v="225"/>
    <n v="25"/>
    <s v="fruto"/>
    <x v="0"/>
    <s v="Manutenção"/>
    <x v="4"/>
    <x v="8"/>
    <s v="Aplicador manual"/>
    <n v="2.35"/>
    <s v="H/H"/>
    <n v="9.9000000000000005E-2"/>
    <n v="5.2874999999999998E-2"/>
    <n v="5.2346249999999997E-3"/>
  </r>
  <r>
    <n v="8108"/>
    <x v="1"/>
    <s v="Floresta Ombrófila Densa"/>
    <s v="Sudeste"/>
    <s v="Campinas"/>
    <s v="ondulado"/>
    <s v="Manual"/>
    <s v="Abacate"/>
    <n v="225"/>
    <n v="25"/>
    <s v="fruto"/>
    <x v="0"/>
    <s v="Manutenção"/>
    <x v="4"/>
    <x v="8"/>
    <s v="Sulfluramida"/>
    <n v="2"/>
    <s v="Kg"/>
    <n v="16.2399997711181"/>
    <n v="4.4999999999999998E-2"/>
    <n v="0.73079998970031446"/>
  </r>
  <r>
    <n v="8108"/>
    <x v="1"/>
    <s v="Floresta Ombrófila Densa"/>
    <s v="Sudeste"/>
    <s v="Campinas"/>
    <s v="ondulado"/>
    <s v="Manual"/>
    <s v="Abacate"/>
    <n v="225"/>
    <n v="25"/>
    <s v="fruto"/>
    <x v="0"/>
    <s v="Manutenção"/>
    <x v="4"/>
    <x v="8"/>
    <s v="Trabalhador agropecuário em geral"/>
    <n v="2.35"/>
    <s v="H/H"/>
    <n v="13.0666856765747"/>
    <n v="5.2874999999999998E-2"/>
    <n v="0.69090100514888719"/>
  </r>
  <r>
    <n v="8108"/>
    <x v="1"/>
    <s v="Floresta Ombrófila Densa"/>
    <s v="Sudeste"/>
    <s v="Campinas"/>
    <s v="ondulado"/>
    <s v="Manual"/>
    <s v="Abacate"/>
    <n v="225"/>
    <n v="25"/>
    <s v="fruto"/>
    <x v="0"/>
    <s v="Manutenção"/>
    <x v="4"/>
    <x v="12"/>
    <s v="Técnico florestal"/>
    <n v="23.55"/>
    <s v="H/H"/>
    <n v="5.9209642410278303"/>
    <n v="0.52987499999999998"/>
    <n v="3.1373709272146213"/>
  </r>
  <r>
    <n v="8108"/>
    <x v="1"/>
    <s v="Floresta Ombrófila Densa"/>
    <s v="Sudeste"/>
    <s v="Campinas"/>
    <s v="ondulado"/>
    <s v="Manual"/>
    <s v="Abacate"/>
    <n v="225"/>
    <n v="25"/>
    <s v="fruto"/>
    <x v="0"/>
    <s v="Manutenção"/>
    <x v="4"/>
    <x v="9"/>
    <s v="Trabalhador agropecuário em geral"/>
    <n v="1.18"/>
    <s v="H/H"/>
    <n v="13.0666856765747"/>
    <n v="2.6550000000000001E-2"/>
    <n v="0.3469205047130583"/>
  </r>
  <r>
    <n v="8108"/>
    <x v="1"/>
    <s v="Floresta Ombrófila Densa"/>
    <s v="Sudeste"/>
    <s v="Campinas"/>
    <s v="ondulado"/>
    <s v="Manual"/>
    <s v="Abacate"/>
    <n v="225"/>
    <n v="25"/>
    <s v="fruto"/>
    <x v="0"/>
    <s v="Manutenção"/>
    <x v="5"/>
    <x v="8"/>
    <s v="Aplicador manual"/>
    <n v="2.35"/>
    <s v="H/H"/>
    <n v="9.9000000000000005E-2"/>
    <n v="5.2874999999999998E-2"/>
    <n v="5.2346249999999997E-3"/>
  </r>
  <r>
    <n v="8108"/>
    <x v="1"/>
    <s v="Floresta Ombrófila Densa"/>
    <s v="Sudeste"/>
    <s v="Campinas"/>
    <s v="ondulado"/>
    <s v="Manual"/>
    <s v="Abacate"/>
    <n v="225"/>
    <n v="25"/>
    <s v="fruto"/>
    <x v="0"/>
    <s v="Manutenção"/>
    <x v="5"/>
    <x v="8"/>
    <s v="Sulfluramida"/>
    <n v="2"/>
    <s v="Kg"/>
    <n v="16.2399997711181"/>
    <n v="4.4999999999999998E-2"/>
    <n v="0.73079998970031446"/>
  </r>
  <r>
    <n v="8108"/>
    <x v="1"/>
    <s v="Floresta Ombrófila Densa"/>
    <s v="Sudeste"/>
    <s v="Campinas"/>
    <s v="ondulado"/>
    <s v="Manual"/>
    <s v="Abacate"/>
    <n v="225"/>
    <n v="25"/>
    <s v="fruto"/>
    <x v="0"/>
    <s v="Manutenção"/>
    <x v="5"/>
    <x v="8"/>
    <s v="Trabalhador agropecuário em geral"/>
    <n v="2.35"/>
    <s v="H/H"/>
    <n v="13.0666856765747"/>
    <n v="5.2874999999999998E-2"/>
    <n v="0.69090100514888719"/>
  </r>
  <r>
    <n v="8108"/>
    <x v="1"/>
    <s v="Floresta Ombrófila Densa"/>
    <s v="Sudeste"/>
    <s v="Campinas"/>
    <s v="ondulado"/>
    <s v="Manual"/>
    <s v="Abacate"/>
    <n v="225"/>
    <n v="25"/>
    <s v="fruto"/>
    <x v="0"/>
    <s v="Manutenção"/>
    <x v="5"/>
    <x v="9"/>
    <s v="Trabalhador agropecuário em geral"/>
    <n v="1.18"/>
    <s v="H/H"/>
    <n v="13.0666856765747"/>
    <n v="2.6550000000000001E-2"/>
    <n v="0.3469205047130583"/>
  </r>
  <r>
    <n v="8108"/>
    <x v="1"/>
    <s v="Floresta Ombrófila Densa"/>
    <s v="Sudeste"/>
    <s v="Campinas"/>
    <s v="ondulado"/>
    <s v="Manual"/>
    <s v="Abacate"/>
    <n v="225"/>
    <n v="25"/>
    <s v="fruto"/>
    <x v="0"/>
    <s v="Manutenção"/>
    <x v="6"/>
    <x v="8"/>
    <s v="Aplicador manual"/>
    <n v="2.35"/>
    <s v="H/H"/>
    <n v="9.9000000000000005E-2"/>
    <n v="5.2874999999999998E-2"/>
    <n v="5.2346249999999997E-3"/>
  </r>
  <r>
    <n v="8108"/>
    <x v="1"/>
    <s v="Floresta Ombrófila Densa"/>
    <s v="Sudeste"/>
    <s v="Campinas"/>
    <s v="ondulado"/>
    <s v="Manual"/>
    <s v="Abacate"/>
    <n v="225"/>
    <n v="25"/>
    <s v="fruto"/>
    <x v="0"/>
    <s v="Manutenção"/>
    <x v="6"/>
    <x v="8"/>
    <s v="Sulfluramida"/>
    <n v="2"/>
    <s v="Kg"/>
    <n v="16.2399997711181"/>
    <n v="4.4999999999999998E-2"/>
    <n v="0.73079998970031446"/>
  </r>
  <r>
    <n v="8108"/>
    <x v="1"/>
    <s v="Floresta Ombrófila Densa"/>
    <s v="Sudeste"/>
    <s v="Campinas"/>
    <s v="ondulado"/>
    <s v="Manual"/>
    <s v="Abacate"/>
    <n v="225"/>
    <n v="25"/>
    <s v="fruto"/>
    <x v="0"/>
    <s v="Manutenção"/>
    <x v="6"/>
    <x v="8"/>
    <s v="Trabalhador agropecuário em geral"/>
    <n v="2.35"/>
    <s v="H/H"/>
    <n v="13.0666856765747"/>
    <n v="5.2874999999999998E-2"/>
    <n v="0.69090100514888719"/>
  </r>
  <r>
    <n v="8108"/>
    <x v="1"/>
    <s v="Floresta Ombrófila Densa"/>
    <s v="Sudeste"/>
    <s v="Campinas"/>
    <s v="ondulado"/>
    <s v="Manual"/>
    <s v="Abacate"/>
    <n v="225"/>
    <n v="25"/>
    <s v="fruto"/>
    <x v="0"/>
    <s v="Manutenção"/>
    <x v="6"/>
    <x v="9"/>
    <s v="Trabalhador agropecuário em geral"/>
    <n v="1.18"/>
    <s v="H/H"/>
    <n v="13.0666856765747"/>
    <n v="2.6550000000000001E-2"/>
    <n v="0.3469205047130583"/>
  </r>
  <r>
    <n v="8108"/>
    <x v="1"/>
    <s v="Floresta Ombrófila Densa"/>
    <s v="Sudeste"/>
    <s v="Campinas"/>
    <s v="ondulado"/>
    <s v="Manual"/>
    <s v="Abacate"/>
    <n v="225"/>
    <n v="25"/>
    <s v="fruto"/>
    <x v="0"/>
    <s v="Manutenção"/>
    <x v="7"/>
    <x v="8"/>
    <s v="Aplicador manual"/>
    <n v="2.35"/>
    <s v="H/H"/>
    <n v="9.9000000000000005E-2"/>
    <n v="5.2874999999999998E-2"/>
    <n v="5.2346249999999997E-3"/>
  </r>
  <r>
    <n v="8108"/>
    <x v="1"/>
    <s v="Floresta Ombrófila Densa"/>
    <s v="Sudeste"/>
    <s v="Campinas"/>
    <s v="ondulado"/>
    <s v="Manual"/>
    <s v="Abacate"/>
    <n v="225"/>
    <n v="25"/>
    <s v="fruto"/>
    <x v="0"/>
    <s v="Manutenção"/>
    <x v="7"/>
    <x v="8"/>
    <s v="Sulfluramida"/>
    <n v="2"/>
    <s v="Kg"/>
    <n v="16.2399997711181"/>
    <n v="4.4999999999999998E-2"/>
    <n v="0.73079998970031446"/>
  </r>
  <r>
    <n v="8108"/>
    <x v="1"/>
    <s v="Floresta Ombrófila Densa"/>
    <s v="Sudeste"/>
    <s v="Campinas"/>
    <s v="ondulado"/>
    <s v="Manual"/>
    <s v="Abacate"/>
    <n v="225"/>
    <n v="25"/>
    <s v="fruto"/>
    <x v="0"/>
    <s v="Manutenção"/>
    <x v="7"/>
    <x v="8"/>
    <s v="Trabalhador agropecuário em geral"/>
    <n v="2.35"/>
    <s v="H/H"/>
    <n v="13.0666856765747"/>
    <n v="5.2874999999999998E-2"/>
    <n v="0.69090100514888719"/>
  </r>
  <r>
    <n v="8108"/>
    <x v="1"/>
    <s v="Floresta Ombrófila Densa"/>
    <s v="Sudeste"/>
    <s v="Campinas"/>
    <s v="ondulado"/>
    <s v="Manual"/>
    <s v="Abacate"/>
    <n v="225"/>
    <n v="25"/>
    <s v="fruto"/>
    <x v="0"/>
    <s v="Manutenção"/>
    <x v="7"/>
    <x v="9"/>
    <s v="Trabalhador agropecuário em geral"/>
    <n v="1.18"/>
    <s v="H/H"/>
    <n v="13.0666856765747"/>
    <n v="2.6550000000000001E-2"/>
    <n v="0.3469205047130583"/>
  </r>
  <r>
    <n v="8108"/>
    <x v="1"/>
    <s v="Floresta Ombrófila Densa"/>
    <s v="Sudeste"/>
    <s v="Campinas"/>
    <s v="ondulado"/>
    <s v="Manual"/>
    <s v="Abacate"/>
    <n v="225"/>
    <n v="25"/>
    <s v="fruto"/>
    <x v="0"/>
    <s v="Manutenção"/>
    <x v="8"/>
    <x v="8"/>
    <s v="Aplicador manual"/>
    <n v="2.35"/>
    <s v="H/H"/>
    <n v="9.9000000000000005E-2"/>
    <n v="5.2874999999999998E-2"/>
    <n v="5.2346249999999997E-3"/>
  </r>
  <r>
    <n v="8108"/>
    <x v="1"/>
    <s v="Floresta Ombrófila Densa"/>
    <s v="Sudeste"/>
    <s v="Campinas"/>
    <s v="ondulado"/>
    <s v="Manual"/>
    <s v="Abacate"/>
    <n v="225"/>
    <n v="25"/>
    <s v="fruto"/>
    <x v="0"/>
    <s v="Manutenção"/>
    <x v="8"/>
    <x v="8"/>
    <s v="Sulfluramida"/>
    <n v="2"/>
    <s v="Kg"/>
    <n v="16.2399997711181"/>
    <n v="4.4999999999999998E-2"/>
    <n v="0.73079998970031446"/>
  </r>
  <r>
    <n v="8108"/>
    <x v="1"/>
    <s v="Floresta Ombrófila Densa"/>
    <s v="Sudeste"/>
    <s v="Campinas"/>
    <s v="ondulado"/>
    <s v="Manual"/>
    <s v="Abacate"/>
    <n v="225"/>
    <n v="25"/>
    <s v="fruto"/>
    <x v="0"/>
    <s v="Manutenção"/>
    <x v="8"/>
    <x v="8"/>
    <s v="Trabalhador agropecuário em geral"/>
    <n v="2.35"/>
    <s v="H/H"/>
    <n v="13.0666856765747"/>
    <n v="5.2874999999999998E-2"/>
    <n v="0.69090100514888719"/>
  </r>
  <r>
    <n v="8108"/>
    <x v="1"/>
    <s v="Floresta Ombrófila Densa"/>
    <s v="Sudeste"/>
    <s v="Campinas"/>
    <s v="ondulado"/>
    <s v="Manual"/>
    <s v="Abacate"/>
    <n v="225"/>
    <n v="25"/>
    <s v="fruto"/>
    <x v="0"/>
    <s v="Manutenção"/>
    <x v="8"/>
    <x v="9"/>
    <s v="Trabalhador agropecuário em geral"/>
    <n v="1.18"/>
    <s v="H/H"/>
    <n v="13.0666856765747"/>
    <n v="2.6550000000000001E-2"/>
    <n v="0.3469205047130583"/>
  </r>
  <r>
    <n v="8108"/>
    <x v="1"/>
    <s v="Floresta Ombrófila Densa"/>
    <s v="Sudeste"/>
    <s v="Campinas"/>
    <s v="ondulado"/>
    <s v="Manual"/>
    <s v="Abacate"/>
    <n v="225"/>
    <n v="25"/>
    <s v="fruto"/>
    <x v="0"/>
    <s v="Manutenção"/>
    <x v="9"/>
    <x v="8"/>
    <s v="Aplicador manual"/>
    <n v="2.35"/>
    <s v="H/H"/>
    <n v="9.9000000000000005E-2"/>
    <n v="5.2874999999999998E-2"/>
    <n v="5.2346249999999997E-3"/>
  </r>
  <r>
    <n v="8108"/>
    <x v="1"/>
    <s v="Floresta Ombrófila Densa"/>
    <s v="Sudeste"/>
    <s v="Campinas"/>
    <s v="ondulado"/>
    <s v="Manual"/>
    <s v="Abacate"/>
    <n v="225"/>
    <n v="25"/>
    <s v="fruto"/>
    <x v="0"/>
    <s v="Manutenção"/>
    <x v="9"/>
    <x v="8"/>
    <s v="Sulfluramida"/>
    <n v="2"/>
    <s v="Kg"/>
    <n v="16.2399997711181"/>
    <n v="4.4999999999999998E-2"/>
    <n v="0.73079998970031446"/>
  </r>
  <r>
    <n v="8108"/>
    <x v="1"/>
    <s v="Floresta Ombrófila Densa"/>
    <s v="Sudeste"/>
    <s v="Campinas"/>
    <s v="ondulado"/>
    <s v="Manual"/>
    <s v="Abacate"/>
    <n v="225"/>
    <n v="25"/>
    <s v="fruto"/>
    <x v="0"/>
    <s v="Manutenção"/>
    <x v="9"/>
    <x v="8"/>
    <s v="Trabalhador agropecuário em geral"/>
    <n v="2.35"/>
    <s v="H/H"/>
    <n v="13.0666856765747"/>
    <n v="5.2874999999999998E-2"/>
    <n v="0.69090100514888719"/>
  </r>
  <r>
    <n v="8108"/>
    <x v="1"/>
    <s v="Floresta Ombrófila Densa"/>
    <s v="Sudeste"/>
    <s v="Campinas"/>
    <s v="ondulado"/>
    <s v="Manual"/>
    <s v="Abacate"/>
    <n v="225"/>
    <n v="25"/>
    <s v="fruto"/>
    <x v="0"/>
    <s v="Manutenção"/>
    <x v="9"/>
    <x v="12"/>
    <s v="Técnico florestal"/>
    <n v="23.55"/>
    <s v="H/H"/>
    <n v="5.9209642410278303"/>
    <n v="0.52987499999999998"/>
    <n v="3.1373709272146213"/>
  </r>
  <r>
    <n v="8108"/>
    <x v="1"/>
    <s v="Floresta Ombrófila Densa"/>
    <s v="Sudeste"/>
    <s v="Campinas"/>
    <s v="ondulado"/>
    <s v="Manual"/>
    <s v="Abacate"/>
    <n v="225"/>
    <n v="25"/>
    <s v="fruto"/>
    <x v="0"/>
    <s v="Manutenção"/>
    <x v="9"/>
    <x v="9"/>
    <s v="Trabalhador agropecuário em geral"/>
    <n v="1.18"/>
    <s v="H/H"/>
    <n v="13.0666856765747"/>
    <n v="2.6550000000000001E-2"/>
    <n v="0.3469205047130583"/>
  </r>
  <r>
    <n v="8108"/>
    <x v="1"/>
    <s v="Floresta Ombrófila Densa"/>
    <s v="Sudeste"/>
    <s v="Campinas"/>
    <s v="ondulado"/>
    <s v="Manual"/>
    <s v="Abacate"/>
    <n v="225"/>
    <n v="25"/>
    <s v="fruto"/>
    <x v="0"/>
    <s v="Manutenção"/>
    <x v="10"/>
    <x v="8"/>
    <s v="Aplicador manual"/>
    <n v="2.35"/>
    <s v="H/H"/>
    <n v="9.9000000000000005E-2"/>
    <n v="5.2874999999999998E-2"/>
    <n v="5.2346249999999997E-3"/>
  </r>
  <r>
    <n v="8108"/>
    <x v="1"/>
    <s v="Floresta Ombrófila Densa"/>
    <s v="Sudeste"/>
    <s v="Campinas"/>
    <s v="ondulado"/>
    <s v="Manual"/>
    <s v="Abacate"/>
    <n v="225"/>
    <n v="25"/>
    <s v="fruto"/>
    <x v="0"/>
    <s v="Manutenção"/>
    <x v="10"/>
    <x v="8"/>
    <s v="Sulfluramida"/>
    <n v="2"/>
    <s v="Kg"/>
    <n v="16.2399997711181"/>
    <n v="4.4999999999999998E-2"/>
    <n v="0.73079998970031446"/>
  </r>
  <r>
    <n v="8108"/>
    <x v="1"/>
    <s v="Floresta Ombrófila Densa"/>
    <s v="Sudeste"/>
    <s v="Campinas"/>
    <s v="ondulado"/>
    <s v="Manual"/>
    <s v="Abacate"/>
    <n v="225"/>
    <n v="25"/>
    <s v="fruto"/>
    <x v="0"/>
    <s v="Manutenção"/>
    <x v="10"/>
    <x v="8"/>
    <s v="Trabalhador agropecuário em geral"/>
    <n v="2.35"/>
    <s v="H/H"/>
    <n v="13.0666856765747"/>
    <n v="5.2874999999999998E-2"/>
    <n v="0.69090100514888719"/>
  </r>
  <r>
    <n v="8108"/>
    <x v="1"/>
    <s v="Floresta Ombrófila Densa"/>
    <s v="Sudeste"/>
    <s v="Campinas"/>
    <s v="ondulado"/>
    <s v="Manual"/>
    <s v="Abacate"/>
    <n v="225"/>
    <n v="25"/>
    <s v="fruto"/>
    <x v="0"/>
    <s v="Manutenção"/>
    <x v="10"/>
    <x v="9"/>
    <s v="Trabalhador agropecuário em geral"/>
    <n v="1.18"/>
    <s v="H/H"/>
    <n v="13.0666856765747"/>
    <n v="2.6550000000000001E-2"/>
    <n v="0.3469205047130583"/>
  </r>
  <r>
    <n v="8108"/>
    <x v="1"/>
    <s v="Floresta Ombrófila Densa"/>
    <s v="Sudeste"/>
    <s v="Campinas"/>
    <s v="ondulado"/>
    <s v="Manual"/>
    <s v="Abacate"/>
    <n v="225"/>
    <n v="25"/>
    <s v="fruto"/>
    <x v="0"/>
    <s v="Manutenção"/>
    <x v="11"/>
    <x v="8"/>
    <s v="Aplicador manual"/>
    <n v="2.35"/>
    <s v="H/H"/>
    <n v="9.9000000000000005E-2"/>
    <n v="5.2874999999999998E-2"/>
    <n v="5.2346249999999997E-3"/>
  </r>
  <r>
    <n v="8108"/>
    <x v="1"/>
    <s v="Floresta Ombrófila Densa"/>
    <s v="Sudeste"/>
    <s v="Campinas"/>
    <s v="ondulado"/>
    <s v="Manual"/>
    <s v="Abacate"/>
    <n v="225"/>
    <n v="25"/>
    <s v="fruto"/>
    <x v="0"/>
    <s v="Manutenção"/>
    <x v="11"/>
    <x v="8"/>
    <s v="Sulfluramida"/>
    <n v="2"/>
    <s v="Kg"/>
    <n v="16.2399997711181"/>
    <n v="4.4999999999999998E-2"/>
    <n v="0.73079998970031446"/>
  </r>
  <r>
    <n v="8108"/>
    <x v="1"/>
    <s v="Floresta Ombrófila Densa"/>
    <s v="Sudeste"/>
    <s v="Campinas"/>
    <s v="ondulado"/>
    <s v="Manual"/>
    <s v="Abacate"/>
    <n v="225"/>
    <n v="25"/>
    <s v="fruto"/>
    <x v="0"/>
    <s v="Manutenção"/>
    <x v="11"/>
    <x v="8"/>
    <s v="Trabalhador agropecuário em geral"/>
    <n v="2.35"/>
    <s v="H/H"/>
    <n v="13.0666856765747"/>
    <n v="5.2874999999999998E-2"/>
    <n v="0.69090100514888719"/>
  </r>
  <r>
    <n v="8108"/>
    <x v="1"/>
    <s v="Floresta Ombrófila Densa"/>
    <s v="Sudeste"/>
    <s v="Campinas"/>
    <s v="ondulado"/>
    <s v="Manual"/>
    <s v="Abacate"/>
    <n v="225"/>
    <n v="25"/>
    <s v="fruto"/>
    <x v="0"/>
    <s v="Manutenção"/>
    <x v="11"/>
    <x v="9"/>
    <s v="Trabalhador agropecuário em geral"/>
    <n v="1.18"/>
    <s v="H/H"/>
    <n v="13.0666856765747"/>
    <n v="2.6550000000000001E-2"/>
    <n v="0.3469205047130583"/>
  </r>
  <r>
    <n v="8108"/>
    <x v="1"/>
    <s v="Floresta Ombrófila Densa"/>
    <s v="Sudeste"/>
    <s v="Campinas"/>
    <s v="ondulado"/>
    <s v="Manual"/>
    <s v="Abacate"/>
    <n v="225"/>
    <n v="25"/>
    <s v="fruto"/>
    <x v="0"/>
    <s v="Manutenção"/>
    <x v="12"/>
    <x v="8"/>
    <s v="Aplicador manual"/>
    <n v="2.35"/>
    <s v="H/H"/>
    <n v="9.9000000000000005E-2"/>
    <n v="5.2874999999999998E-2"/>
    <n v="5.2346249999999997E-3"/>
  </r>
  <r>
    <n v="8108"/>
    <x v="1"/>
    <s v="Floresta Ombrófila Densa"/>
    <s v="Sudeste"/>
    <s v="Campinas"/>
    <s v="ondulado"/>
    <s v="Manual"/>
    <s v="Abacate"/>
    <n v="225"/>
    <n v="25"/>
    <s v="fruto"/>
    <x v="0"/>
    <s v="Manutenção"/>
    <x v="12"/>
    <x v="8"/>
    <s v="Sulfluramida"/>
    <n v="2"/>
    <s v="Kg"/>
    <n v="16.2399997711181"/>
    <n v="4.4999999999999998E-2"/>
    <n v="0.73079998970031446"/>
  </r>
  <r>
    <n v="8108"/>
    <x v="1"/>
    <s v="Floresta Ombrófila Densa"/>
    <s v="Sudeste"/>
    <s v="Campinas"/>
    <s v="ondulado"/>
    <s v="Manual"/>
    <s v="Abacate"/>
    <n v="225"/>
    <n v="25"/>
    <s v="fruto"/>
    <x v="0"/>
    <s v="Manutenção"/>
    <x v="12"/>
    <x v="8"/>
    <s v="Trabalhador agropecuário em geral"/>
    <n v="2.35"/>
    <s v="H/H"/>
    <n v="13.0666856765747"/>
    <n v="5.2874999999999998E-2"/>
    <n v="0.69090100514888719"/>
  </r>
  <r>
    <n v="8108"/>
    <x v="1"/>
    <s v="Floresta Ombrófila Densa"/>
    <s v="Sudeste"/>
    <s v="Campinas"/>
    <s v="ondulado"/>
    <s v="Manual"/>
    <s v="Abacate"/>
    <n v="225"/>
    <n v="25"/>
    <s v="fruto"/>
    <x v="0"/>
    <s v="Manutenção"/>
    <x v="12"/>
    <x v="9"/>
    <s v="Trabalhador agropecuário em geral"/>
    <n v="1.18"/>
    <s v="H/H"/>
    <n v="13.0666856765747"/>
    <n v="2.6550000000000001E-2"/>
    <n v="0.3469205047130583"/>
  </r>
  <r>
    <n v="8108"/>
    <x v="1"/>
    <s v="Floresta Ombrófila Densa"/>
    <s v="Sudeste"/>
    <s v="Campinas"/>
    <s v="ondulado"/>
    <s v="Manual"/>
    <s v="Abacate"/>
    <n v="225"/>
    <n v="25"/>
    <s v="fruto"/>
    <x v="0"/>
    <s v="Manutenção"/>
    <x v="13"/>
    <x v="8"/>
    <s v="Aplicador manual"/>
    <n v="2.35"/>
    <s v="H/H"/>
    <n v="9.9000000000000005E-2"/>
    <n v="5.2874999999999998E-2"/>
    <n v="5.2346249999999997E-3"/>
  </r>
  <r>
    <n v="8108"/>
    <x v="1"/>
    <s v="Floresta Ombrófila Densa"/>
    <s v="Sudeste"/>
    <s v="Campinas"/>
    <s v="ondulado"/>
    <s v="Manual"/>
    <s v="Abacate"/>
    <n v="225"/>
    <n v="25"/>
    <s v="fruto"/>
    <x v="0"/>
    <s v="Manutenção"/>
    <x v="13"/>
    <x v="8"/>
    <s v="Sulfluramida"/>
    <n v="2"/>
    <s v="Kg"/>
    <n v="16.2399997711181"/>
    <n v="4.4999999999999998E-2"/>
    <n v="0.73079998970031446"/>
  </r>
  <r>
    <n v="8108"/>
    <x v="1"/>
    <s v="Floresta Ombrófila Densa"/>
    <s v="Sudeste"/>
    <s v="Campinas"/>
    <s v="ondulado"/>
    <s v="Manual"/>
    <s v="Abacate"/>
    <n v="225"/>
    <n v="25"/>
    <s v="fruto"/>
    <x v="0"/>
    <s v="Manutenção"/>
    <x v="13"/>
    <x v="8"/>
    <s v="Trabalhador agropecuário em geral"/>
    <n v="2.35"/>
    <s v="H/H"/>
    <n v="13.0666856765747"/>
    <n v="5.2874999999999998E-2"/>
    <n v="0.69090100514888719"/>
  </r>
  <r>
    <n v="8108"/>
    <x v="1"/>
    <s v="Floresta Ombrófila Densa"/>
    <s v="Sudeste"/>
    <s v="Campinas"/>
    <s v="ondulado"/>
    <s v="Manual"/>
    <s v="Abacate"/>
    <n v="225"/>
    <n v="25"/>
    <s v="fruto"/>
    <x v="0"/>
    <s v="Manutenção"/>
    <x v="13"/>
    <x v="9"/>
    <s v="Trabalhador agropecuário em geral"/>
    <n v="1.18"/>
    <s v="H/H"/>
    <n v="13.0666856765747"/>
    <n v="2.6550000000000001E-2"/>
    <n v="0.3469205047130583"/>
  </r>
  <r>
    <n v="8108"/>
    <x v="1"/>
    <s v="Floresta Ombrófila Densa"/>
    <s v="Sudeste"/>
    <s v="Campinas"/>
    <s v="ondulado"/>
    <s v="Manual"/>
    <s v="Abacate"/>
    <n v="225"/>
    <n v="25"/>
    <s v="fruto"/>
    <x v="0"/>
    <s v="Manutenção"/>
    <x v="14"/>
    <x v="8"/>
    <s v="Aplicador manual"/>
    <n v="2.35"/>
    <s v="H/H"/>
    <n v="9.9000000000000005E-2"/>
    <n v="5.2874999999999998E-2"/>
    <n v="5.2346249999999997E-3"/>
  </r>
  <r>
    <n v="8108"/>
    <x v="1"/>
    <s v="Floresta Ombrófila Densa"/>
    <s v="Sudeste"/>
    <s v="Campinas"/>
    <s v="ondulado"/>
    <s v="Manual"/>
    <s v="Abacate"/>
    <n v="225"/>
    <n v="25"/>
    <s v="fruto"/>
    <x v="0"/>
    <s v="Manutenção"/>
    <x v="14"/>
    <x v="8"/>
    <s v="Sulfluramida"/>
    <n v="2"/>
    <s v="Kg"/>
    <n v="16.2399997711181"/>
    <n v="4.4999999999999998E-2"/>
    <n v="0.73079998970031446"/>
  </r>
  <r>
    <n v="8108"/>
    <x v="1"/>
    <s v="Floresta Ombrófila Densa"/>
    <s v="Sudeste"/>
    <s v="Campinas"/>
    <s v="ondulado"/>
    <s v="Manual"/>
    <s v="Abacate"/>
    <n v="225"/>
    <n v="25"/>
    <s v="fruto"/>
    <x v="0"/>
    <s v="Manutenção"/>
    <x v="14"/>
    <x v="8"/>
    <s v="Trabalhador agropecuário em geral"/>
    <n v="2.35"/>
    <s v="H/H"/>
    <n v="13.0666856765747"/>
    <n v="5.2874999999999998E-2"/>
    <n v="0.69090100514888719"/>
  </r>
  <r>
    <n v="8108"/>
    <x v="1"/>
    <s v="Floresta Ombrófila Densa"/>
    <s v="Sudeste"/>
    <s v="Campinas"/>
    <s v="ondulado"/>
    <s v="Manual"/>
    <s v="Abacate"/>
    <n v="225"/>
    <n v="25"/>
    <s v="fruto"/>
    <x v="0"/>
    <s v="Manutenção"/>
    <x v="14"/>
    <x v="12"/>
    <s v="Técnico florestal"/>
    <n v="23.55"/>
    <s v="H/H"/>
    <n v="5.9209642410278303"/>
    <n v="0.52987499999999998"/>
    <n v="3.1373709272146213"/>
  </r>
  <r>
    <n v="8108"/>
    <x v="1"/>
    <s v="Floresta Ombrófila Densa"/>
    <s v="Sudeste"/>
    <s v="Campinas"/>
    <s v="ondulado"/>
    <s v="Manual"/>
    <s v="Abacate"/>
    <n v="225"/>
    <n v="25"/>
    <s v="fruto"/>
    <x v="0"/>
    <s v="Manutenção"/>
    <x v="14"/>
    <x v="9"/>
    <s v="Trabalhador agropecuário em geral"/>
    <n v="1.18"/>
    <s v="H/H"/>
    <n v="13.0666856765747"/>
    <n v="2.6550000000000001E-2"/>
    <n v="0.3469205047130583"/>
  </r>
  <r>
    <n v="8108"/>
    <x v="1"/>
    <s v="Floresta Ombrófila Densa"/>
    <s v="Sudeste"/>
    <s v="Campinas"/>
    <s v="ondulado"/>
    <s v="Manual"/>
    <s v="Abacate"/>
    <n v="225"/>
    <n v="25"/>
    <s v="fruto"/>
    <x v="0"/>
    <s v="Manutenção"/>
    <x v="15"/>
    <x v="8"/>
    <s v="Aplicador manual"/>
    <n v="2.35"/>
    <s v="H/H"/>
    <n v="9.9000000000000005E-2"/>
    <n v="5.2874999999999998E-2"/>
    <n v="5.2346249999999997E-3"/>
  </r>
  <r>
    <n v="8108"/>
    <x v="1"/>
    <s v="Floresta Ombrófila Densa"/>
    <s v="Sudeste"/>
    <s v="Campinas"/>
    <s v="ondulado"/>
    <s v="Manual"/>
    <s v="Abacate"/>
    <n v="225"/>
    <n v="25"/>
    <s v="fruto"/>
    <x v="0"/>
    <s v="Manutenção"/>
    <x v="15"/>
    <x v="8"/>
    <s v="Sulfluramida"/>
    <n v="2"/>
    <s v="Kg"/>
    <n v="16.2399997711181"/>
    <n v="4.4999999999999998E-2"/>
    <n v="0.73079998970031446"/>
  </r>
  <r>
    <n v="8108"/>
    <x v="1"/>
    <s v="Floresta Ombrófila Densa"/>
    <s v="Sudeste"/>
    <s v="Campinas"/>
    <s v="ondulado"/>
    <s v="Manual"/>
    <s v="Abacate"/>
    <n v="225"/>
    <n v="25"/>
    <s v="fruto"/>
    <x v="0"/>
    <s v="Manutenção"/>
    <x v="15"/>
    <x v="8"/>
    <s v="Trabalhador agropecuário em geral"/>
    <n v="2.35"/>
    <s v="H/H"/>
    <n v="13.0666856765747"/>
    <n v="5.2874999999999998E-2"/>
    <n v="0.69090100514888719"/>
  </r>
  <r>
    <n v="8108"/>
    <x v="1"/>
    <s v="Floresta Ombrófila Densa"/>
    <s v="Sudeste"/>
    <s v="Campinas"/>
    <s v="ondulado"/>
    <s v="Manual"/>
    <s v="Abacate"/>
    <n v="225"/>
    <n v="25"/>
    <s v="fruto"/>
    <x v="0"/>
    <s v="Manutenção"/>
    <x v="15"/>
    <x v="9"/>
    <s v="Trabalhador agropecuário em geral"/>
    <n v="1.18"/>
    <s v="H/H"/>
    <n v="13.0666856765747"/>
    <n v="2.6550000000000001E-2"/>
    <n v="0.3469205047130583"/>
  </r>
  <r>
    <n v="8108"/>
    <x v="1"/>
    <s v="Floresta Ombrófila Densa"/>
    <s v="Sudeste"/>
    <s v="Campinas"/>
    <s v="ondulado"/>
    <s v="Manual"/>
    <s v="Abacate"/>
    <n v="225"/>
    <n v="25"/>
    <s v="fruto"/>
    <x v="0"/>
    <s v="Manutenção"/>
    <x v="16"/>
    <x v="8"/>
    <s v="Aplicador manual"/>
    <n v="2.35"/>
    <s v="H/H"/>
    <n v="9.9000000000000005E-2"/>
    <n v="5.2874999999999998E-2"/>
    <n v="5.2346249999999997E-3"/>
  </r>
  <r>
    <n v="8108"/>
    <x v="1"/>
    <s v="Floresta Ombrófila Densa"/>
    <s v="Sudeste"/>
    <s v="Campinas"/>
    <s v="ondulado"/>
    <s v="Manual"/>
    <s v="Abacate"/>
    <n v="225"/>
    <n v="25"/>
    <s v="fruto"/>
    <x v="0"/>
    <s v="Manutenção"/>
    <x v="16"/>
    <x v="8"/>
    <s v="Sulfluramida"/>
    <n v="2"/>
    <s v="Kg"/>
    <n v="16.2399997711181"/>
    <n v="4.4999999999999998E-2"/>
    <n v="0.73079998970031446"/>
  </r>
  <r>
    <n v="8108"/>
    <x v="1"/>
    <s v="Floresta Ombrófila Densa"/>
    <s v="Sudeste"/>
    <s v="Campinas"/>
    <s v="ondulado"/>
    <s v="Manual"/>
    <s v="Abacate"/>
    <n v="225"/>
    <n v="25"/>
    <s v="fruto"/>
    <x v="0"/>
    <s v="Manutenção"/>
    <x v="16"/>
    <x v="8"/>
    <s v="Trabalhador agropecuário em geral"/>
    <n v="2.35"/>
    <s v="H/H"/>
    <n v="13.0666856765747"/>
    <n v="5.2874999999999998E-2"/>
    <n v="0.69090100514888719"/>
  </r>
  <r>
    <n v="8108"/>
    <x v="1"/>
    <s v="Floresta Ombrófila Densa"/>
    <s v="Sudeste"/>
    <s v="Campinas"/>
    <s v="ondulado"/>
    <s v="Manual"/>
    <s v="Abacate"/>
    <n v="225"/>
    <n v="25"/>
    <s v="fruto"/>
    <x v="0"/>
    <s v="Manutenção"/>
    <x v="16"/>
    <x v="9"/>
    <s v="Trabalhador agropecuário em geral"/>
    <n v="1.18"/>
    <s v="H/H"/>
    <n v="13.0666856765747"/>
    <n v="2.6550000000000001E-2"/>
    <n v="0.3469205047130583"/>
  </r>
  <r>
    <n v="8108"/>
    <x v="1"/>
    <s v="Floresta Ombrófila Densa"/>
    <s v="Sudeste"/>
    <s v="Campinas"/>
    <s v="ondulado"/>
    <s v="Manual"/>
    <s v="Abacate"/>
    <n v="225"/>
    <n v="25"/>
    <s v="fruto"/>
    <x v="0"/>
    <s v="Manutenção"/>
    <x v="17"/>
    <x v="8"/>
    <s v="Aplicador manual"/>
    <n v="2.35"/>
    <s v="H/H"/>
    <n v="9.9000000000000005E-2"/>
    <n v="5.2874999999999998E-2"/>
    <n v="5.2346249999999997E-3"/>
  </r>
  <r>
    <n v="8108"/>
    <x v="1"/>
    <s v="Floresta Ombrófila Densa"/>
    <s v="Sudeste"/>
    <s v="Campinas"/>
    <s v="ondulado"/>
    <s v="Manual"/>
    <s v="Abacate"/>
    <n v="225"/>
    <n v="25"/>
    <s v="fruto"/>
    <x v="0"/>
    <s v="Manutenção"/>
    <x v="17"/>
    <x v="8"/>
    <s v="Sulfluramida"/>
    <n v="2"/>
    <s v="Kg"/>
    <n v="16.2399997711181"/>
    <n v="4.4999999999999998E-2"/>
    <n v="0.73079998970031446"/>
  </r>
  <r>
    <n v="8108"/>
    <x v="1"/>
    <s v="Floresta Ombrófila Densa"/>
    <s v="Sudeste"/>
    <s v="Campinas"/>
    <s v="ondulado"/>
    <s v="Manual"/>
    <s v="Abacate"/>
    <n v="225"/>
    <n v="25"/>
    <s v="fruto"/>
    <x v="0"/>
    <s v="Manutenção"/>
    <x v="17"/>
    <x v="8"/>
    <s v="Trabalhador agropecuário em geral"/>
    <n v="2.35"/>
    <s v="H/H"/>
    <n v="13.0666856765747"/>
    <n v="5.2874999999999998E-2"/>
    <n v="0.69090100514888719"/>
  </r>
  <r>
    <n v="8108"/>
    <x v="1"/>
    <s v="Floresta Ombrófila Densa"/>
    <s v="Sudeste"/>
    <s v="Campinas"/>
    <s v="ondulado"/>
    <s v="Manual"/>
    <s v="Abacate"/>
    <n v="225"/>
    <n v="25"/>
    <s v="fruto"/>
    <x v="0"/>
    <s v="Manutenção"/>
    <x v="17"/>
    <x v="9"/>
    <s v="Trabalhador agropecuário em geral"/>
    <n v="1.18"/>
    <s v="H/H"/>
    <n v="13.0666856765747"/>
    <n v="2.6550000000000001E-2"/>
    <n v="0.3469205047130583"/>
  </r>
  <r>
    <n v="8108"/>
    <x v="1"/>
    <s v="Floresta Ombrófila Densa"/>
    <s v="Sudeste"/>
    <s v="Campinas"/>
    <s v="ondulado"/>
    <s v="Manual"/>
    <s v="Abacate"/>
    <n v="225"/>
    <n v="25"/>
    <s v="fruto"/>
    <x v="0"/>
    <s v="Manutenção"/>
    <x v="18"/>
    <x v="8"/>
    <s v="Aplicador manual"/>
    <n v="2.35"/>
    <s v="H/H"/>
    <n v="9.9000000000000005E-2"/>
    <n v="5.2874999999999998E-2"/>
    <n v="5.2346249999999997E-3"/>
  </r>
  <r>
    <n v="8108"/>
    <x v="1"/>
    <s v="Floresta Ombrófila Densa"/>
    <s v="Sudeste"/>
    <s v="Campinas"/>
    <s v="ondulado"/>
    <s v="Manual"/>
    <s v="Abacate"/>
    <n v="225"/>
    <n v="25"/>
    <s v="fruto"/>
    <x v="0"/>
    <s v="Manutenção"/>
    <x v="18"/>
    <x v="8"/>
    <s v="Sulfluramida"/>
    <n v="2"/>
    <s v="Kg"/>
    <n v="16.2399997711181"/>
    <n v="4.4999999999999998E-2"/>
    <n v="0.73079998970031446"/>
  </r>
  <r>
    <n v="8108"/>
    <x v="1"/>
    <s v="Floresta Ombrófila Densa"/>
    <s v="Sudeste"/>
    <s v="Campinas"/>
    <s v="ondulado"/>
    <s v="Manual"/>
    <s v="Abacate"/>
    <n v="225"/>
    <n v="25"/>
    <s v="fruto"/>
    <x v="0"/>
    <s v="Manutenção"/>
    <x v="18"/>
    <x v="8"/>
    <s v="Trabalhador agropecuário em geral"/>
    <n v="2.35"/>
    <s v="H/H"/>
    <n v="13.0666856765747"/>
    <n v="5.2874999999999998E-2"/>
    <n v="0.69090100514888719"/>
  </r>
  <r>
    <n v="8108"/>
    <x v="1"/>
    <s v="Floresta Ombrófila Densa"/>
    <s v="Sudeste"/>
    <s v="Campinas"/>
    <s v="ondulado"/>
    <s v="Manual"/>
    <s v="Abacate"/>
    <n v="225"/>
    <n v="25"/>
    <s v="fruto"/>
    <x v="0"/>
    <s v="Manutenção"/>
    <x v="18"/>
    <x v="9"/>
    <s v="Trabalhador agropecuário em geral"/>
    <n v="1.18"/>
    <s v="H/H"/>
    <n v="13.0666856765747"/>
    <n v="2.6550000000000001E-2"/>
    <n v="0.3469205047130583"/>
  </r>
  <r>
    <n v="8108"/>
    <x v="1"/>
    <s v="Floresta Ombrófila Densa"/>
    <s v="Sudeste"/>
    <s v="Campinas"/>
    <s v="ondulado"/>
    <s v="Manual"/>
    <s v="Abacate"/>
    <n v="225"/>
    <n v="25"/>
    <s v="fruto"/>
    <x v="0"/>
    <s v="Manutenção"/>
    <x v="19"/>
    <x v="8"/>
    <s v="Aplicador manual"/>
    <n v="2.35"/>
    <s v="H/H"/>
    <n v="9.9000000000000005E-2"/>
    <n v="5.2874999999999998E-2"/>
    <n v="5.2346249999999997E-3"/>
  </r>
  <r>
    <n v="8108"/>
    <x v="1"/>
    <s v="Floresta Ombrófila Densa"/>
    <s v="Sudeste"/>
    <s v="Campinas"/>
    <s v="ondulado"/>
    <s v="Manual"/>
    <s v="Abacate"/>
    <n v="225"/>
    <n v="25"/>
    <s v="fruto"/>
    <x v="0"/>
    <s v="Manutenção"/>
    <x v="19"/>
    <x v="8"/>
    <s v="Sulfluramida"/>
    <n v="2"/>
    <s v="Kg"/>
    <n v="16.2399997711181"/>
    <n v="4.4999999999999998E-2"/>
    <n v="0.73079998970031446"/>
  </r>
  <r>
    <n v="8108"/>
    <x v="1"/>
    <s v="Floresta Ombrófila Densa"/>
    <s v="Sudeste"/>
    <s v="Campinas"/>
    <s v="ondulado"/>
    <s v="Manual"/>
    <s v="Abacate"/>
    <n v="225"/>
    <n v="25"/>
    <s v="fruto"/>
    <x v="0"/>
    <s v="Manutenção"/>
    <x v="19"/>
    <x v="8"/>
    <s v="Trabalhador agropecuário em geral"/>
    <n v="2.35"/>
    <s v="H/H"/>
    <n v="13.0666856765747"/>
    <n v="5.2874999999999998E-2"/>
    <n v="0.69090100514888719"/>
  </r>
  <r>
    <n v="8108"/>
    <x v="1"/>
    <s v="Floresta Ombrófila Densa"/>
    <s v="Sudeste"/>
    <s v="Campinas"/>
    <s v="ondulado"/>
    <s v="Manual"/>
    <s v="Abacate"/>
    <n v="225"/>
    <n v="25"/>
    <s v="fruto"/>
    <x v="0"/>
    <s v="Manutenção"/>
    <x v="19"/>
    <x v="12"/>
    <s v="Técnico florestal"/>
    <n v="23.55"/>
    <s v="H/H"/>
    <n v="5.9209642410278303"/>
    <n v="0.52987499999999998"/>
    <n v="3.1373709272146213"/>
  </r>
  <r>
    <n v="8108"/>
    <x v="1"/>
    <s v="Floresta Ombrófila Densa"/>
    <s v="Sudeste"/>
    <s v="Campinas"/>
    <s v="ondulado"/>
    <s v="Manual"/>
    <s v="Abacate"/>
    <n v="225"/>
    <n v="25"/>
    <s v="fruto"/>
    <x v="0"/>
    <s v="Manutenção"/>
    <x v="19"/>
    <x v="9"/>
    <s v="Trabalhador agropecuário em geral"/>
    <n v="1.18"/>
    <s v="H/H"/>
    <n v="13.0666856765747"/>
    <n v="2.6550000000000001E-2"/>
    <n v="0.3469205047130583"/>
  </r>
  <r>
    <n v="8108"/>
    <x v="1"/>
    <s v="Floresta Ombrófila Densa"/>
    <s v="Sudeste"/>
    <s v="Campinas"/>
    <s v="ondulado"/>
    <s v="Manual"/>
    <s v="Abacate"/>
    <n v="225"/>
    <n v="25"/>
    <s v="fruto"/>
    <x v="0"/>
    <s v="Manutenção"/>
    <x v="20"/>
    <x v="8"/>
    <s v="Aplicador manual"/>
    <n v="2.35"/>
    <s v="H/H"/>
    <n v="9.9000000000000005E-2"/>
    <n v="5.2874999999999998E-2"/>
    <n v="5.2346249999999997E-3"/>
  </r>
  <r>
    <n v="8108"/>
    <x v="1"/>
    <s v="Floresta Ombrófila Densa"/>
    <s v="Sudeste"/>
    <s v="Campinas"/>
    <s v="ondulado"/>
    <s v="Manual"/>
    <s v="Abacate"/>
    <n v="225"/>
    <n v="25"/>
    <s v="fruto"/>
    <x v="0"/>
    <s v="Manutenção"/>
    <x v="20"/>
    <x v="8"/>
    <s v="Sulfluramida"/>
    <n v="2"/>
    <s v="Kg"/>
    <n v="16.2399997711181"/>
    <n v="4.4999999999999998E-2"/>
    <n v="0.73079998970031446"/>
  </r>
  <r>
    <n v="8108"/>
    <x v="1"/>
    <s v="Floresta Ombrófila Densa"/>
    <s v="Sudeste"/>
    <s v="Campinas"/>
    <s v="ondulado"/>
    <s v="Manual"/>
    <s v="Abacate"/>
    <n v="225"/>
    <n v="25"/>
    <s v="fruto"/>
    <x v="0"/>
    <s v="Manutenção"/>
    <x v="20"/>
    <x v="8"/>
    <s v="Trabalhador agropecuário em geral"/>
    <n v="2.35"/>
    <s v="H/H"/>
    <n v="13.0666856765747"/>
    <n v="5.2874999999999998E-2"/>
    <n v="0.69090100514888719"/>
  </r>
  <r>
    <n v="8108"/>
    <x v="1"/>
    <s v="Floresta Ombrófila Densa"/>
    <s v="Sudeste"/>
    <s v="Campinas"/>
    <s v="ondulado"/>
    <s v="Manual"/>
    <s v="Abacate"/>
    <n v="225"/>
    <n v="25"/>
    <s v="fruto"/>
    <x v="0"/>
    <s v="Manutenção"/>
    <x v="20"/>
    <x v="9"/>
    <s v="Trabalhador agropecuário em geral"/>
    <n v="1.18"/>
    <s v="H/H"/>
    <n v="13.0666856765747"/>
    <n v="2.6550000000000001E-2"/>
    <n v="0.3469205047130583"/>
  </r>
  <r>
    <n v="8108"/>
    <x v="1"/>
    <s v="Floresta Ombrófila Densa"/>
    <s v="Sudeste"/>
    <s v="Campinas"/>
    <s v="ondulado"/>
    <s v="Manual"/>
    <s v="Abacate"/>
    <n v="225"/>
    <n v="25"/>
    <s v="fruto"/>
    <x v="0"/>
    <s v="Manutenção"/>
    <x v="21"/>
    <x v="8"/>
    <s v="Aplicador manual"/>
    <n v="2.35"/>
    <s v="H/H"/>
    <n v="9.9000000000000005E-2"/>
    <n v="5.2874999999999998E-2"/>
    <n v="5.2346249999999997E-3"/>
  </r>
  <r>
    <n v="8108"/>
    <x v="1"/>
    <s v="Floresta Ombrófila Densa"/>
    <s v="Sudeste"/>
    <s v="Campinas"/>
    <s v="ondulado"/>
    <s v="Manual"/>
    <s v="Abacate"/>
    <n v="225"/>
    <n v="25"/>
    <s v="fruto"/>
    <x v="0"/>
    <s v="Manutenção"/>
    <x v="21"/>
    <x v="8"/>
    <s v="Sulfluramida"/>
    <n v="2"/>
    <s v="Kg"/>
    <n v="16.2399997711181"/>
    <n v="4.4999999999999998E-2"/>
    <n v="0.73079998970031446"/>
  </r>
  <r>
    <n v="8108"/>
    <x v="1"/>
    <s v="Floresta Ombrófila Densa"/>
    <s v="Sudeste"/>
    <s v="Campinas"/>
    <s v="ondulado"/>
    <s v="Manual"/>
    <s v="Abacate"/>
    <n v="225"/>
    <n v="25"/>
    <s v="fruto"/>
    <x v="0"/>
    <s v="Manutenção"/>
    <x v="21"/>
    <x v="8"/>
    <s v="Trabalhador agropecuário em geral"/>
    <n v="2.35"/>
    <s v="H/H"/>
    <n v="13.0666856765747"/>
    <n v="5.2874999999999998E-2"/>
    <n v="0.69090100514888719"/>
  </r>
  <r>
    <n v="8108"/>
    <x v="1"/>
    <s v="Floresta Ombrófila Densa"/>
    <s v="Sudeste"/>
    <s v="Campinas"/>
    <s v="ondulado"/>
    <s v="Manual"/>
    <s v="Abacate"/>
    <n v="225"/>
    <n v="25"/>
    <s v="fruto"/>
    <x v="0"/>
    <s v="Manutenção"/>
    <x v="21"/>
    <x v="9"/>
    <s v="Trabalhador agropecuário em geral"/>
    <n v="1.18"/>
    <s v="H/H"/>
    <n v="13.0666856765747"/>
    <n v="2.6550000000000001E-2"/>
    <n v="0.3469205047130583"/>
  </r>
  <r>
    <n v="8108"/>
    <x v="1"/>
    <s v="Floresta Ombrófila Densa"/>
    <s v="Sudeste"/>
    <s v="Campinas"/>
    <s v="ondulado"/>
    <s v="Manual"/>
    <s v="Abacate"/>
    <n v="225"/>
    <n v="25"/>
    <s v="fruto"/>
    <x v="0"/>
    <s v="Manutenção"/>
    <x v="22"/>
    <x v="8"/>
    <s v="Aplicador manual"/>
    <n v="2.35"/>
    <s v="H/H"/>
    <n v="9.9000000000000005E-2"/>
    <n v="5.2874999999999998E-2"/>
    <n v="5.2346249999999997E-3"/>
  </r>
  <r>
    <n v="8108"/>
    <x v="1"/>
    <s v="Floresta Ombrófila Densa"/>
    <s v="Sudeste"/>
    <s v="Campinas"/>
    <s v="ondulado"/>
    <s v="Manual"/>
    <s v="Abacate"/>
    <n v="225"/>
    <n v="25"/>
    <s v="fruto"/>
    <x v="0"/>
    <s v="Manutenção"/>
    <x v="22"/>
    <x v="8"/>
    <s v="Sulfluramida"/>
    <n v="2"/>
    <s v="Kg"/>
    <n v="16.2399997711181"/>
    <n v="4.4999999999999998E-2"/>
    <n v="0.73079998970031446"/>
  </r>
  <r>
    <n v="8108"/>
    <x v="1"/>
    <s v="Floresta Ombrófila Densa"/>
    <s v="Sudeste"/>
    <s v="Campinas"/>
    <s v="ondulado"/>
    <s v="Manual"/>
    <s v="Abacate"/>
    <n v="225"/>
    <n v="25"/>
    <s v="fruto"/>
    <x v="0"/>
    <s v="Manutenção"/>
    <x v="22"/>
    <x v="8"/>
    <s v="Trabalhador agropecuário em geral"/>
    <n v="2.35"/>
    <s v="H/H"/>
    <n v="13.0666856765747"/>
    <n v="5.2874999999999998E-2"/>
    <n v="0.69090100514888719"/>
  </r>
  <r>
    <n v="8108"/>
    <x v="1"/>
    <s v="Floresta Ombrófila Densa"/>
    <s v="Sudeste"/>
    <s v="Campinas"/>
    <s v="ondulado"/>
    <s v="Manual"/>
    <s v="Abacate"/>
    <n v="225"/>
    <n v="25"/>
    <s v="fruto"/>
    <x v="0"/>
    <s v="Manutenção"/>
    <x v="22"/>
    <x v="9"/>
    <s v="Trabalhador agropecuário em geral"/>
    <n v="1.18"/>
    <s v="H/H"/>
    <n v="13.0666856765747"/>
    <n v="2.6550000000000001E-2"/>
    <n v="0.3469205047130583"/>
  </r>
  <r>
    <n v="8108"/>
    <x v="1"/>
    <s v="Floresta Ombrófila Densa"/>
    <s v="Sudeste"/>
    <s v="Campinas"/>
    <s v="ondulado"/>
    <s v="Manual"/>
    <s v="Abacate"/>
    <n v="225"/>
    <n v="25"/>
    <s v="fruto"/>
    <x v="0"/>
    <s v="Manutenção"/>
    <x v="23"/>
    <x v="8"/>
    <s v="Aplicador manual"/>
    <n v="2.35"/>
    <s v="H/H"/>
    <n v="9.9000000000000005E-2"/>
    <n v="5.2874999999999998E-2"/>
    <n v="5.2346249999999997E-3"/>
  </r>
  <r>
    <n v="8108"/>
    <x v="1"/>
    <s v="Floresta Ombrófila Densa"/>
    <s v="Sudeste"/>
    <s v="Campinas"/>
    <s v="ondulado"/>
    <s v="Manual"/>
    <s v="Abacate"/>
    <n v="225"/>
    <n v="25"/>
    <s v="fruto"/>
    <x v="0"/>
    <s v="Manutenção"/>
    <x v="23"/>
    <x v="8"/>
    <s v="Sulfluramida"/>
    <n v="2"/>
    <s v="Kg"/>
    <n v="16.2399997711181"/>
    <n v="4.4999999999999998E-2"/>
    <n v="0.73079998970031446"/>
  </r>
  <r>
    <n v="8108"/>
    <x v="1"/>
    <s v="Floresta Ombrófila Densa"/>
    <s v="Sudeste"/>
    <s v="Campinas"/>
    <s v="ondulado"/>
    <s v="Manual"/>
    <s v="Abacate"/>
    <n v="225"/>
    <n v="25"/>
    <s v="fruto"/>
    <x v="0"/>
    <s v="Manutenção"/>
    <x v="23"/>
    <x v="8"/>
    <s v="Trabalhador agropecuário em geral"/>
    <n v="2.35"/>
    <s v="H/H"/>
    <n v="13.0666856765747"/>
    <n v="5.2874999999999998E-2"/>
    <n v="0.69090100514888719"/>
  </r>
  <r>
    <n v="8108"/>
    <x v="1"/>
    <s v="Floresta Ombrófila Densa"/>
    <s v="Sudeste"/>
    <s v="Campinas"/>
    <s v="ondulado"/>
    <s v="Manual"/>
    <s v="Abacate"/>
    <n v="225"/>
    <n v="25"/>
    <s v="fruto"/>
    <x v="0"/>
    <s v="Manutenção"/>
    <x v="23"/>
    <x v="9"/>
    <s v="Trabalhador agropecuário em geral"/>
    <n v="1.18"/>
    <s v="H/H"/>
    <n v="13.0666856765747"/>
    <n v="2.6550000000000001E-2"/>
    <n v="0.3469205047130583"/>
  </r>
  <r>
    <n v="8108"/>
    <x v="1"/>
    <s v="Floresta Ombrófila Densa"/>
    <s v="Sudeste"/>
    <s v="Campinas"/>
    <s v="ondulado"/>
    <s v="Manual"/>
    <s v="Abacate"/>
    <n v="225"/>
    <n v="25"/>
    <s v="fruto"/>
    <x v="0"/>
    <s v="Manutenção"/>
    <x v="24"/>
    <x v="8"/>
    <s v="Aplicador manual"/>
    <n v="2.35"/>
    <s v="H/H"/>
    <n v="9.9000000000000005E-2"/>
    <n v="5.2874999999999998E-2"/>
    <n v="5.2346249999999997E-3"/>
  </r>
  <r>
    <n v="8108"/>
    <x v="1"/>
    <s v="Floresta Ombrófila Densa"/>
    <s v="Sudeste"/>
    <s v="Campinas"/>
    <s v="ondulado"/>
    <s v="Manual"/>
    <s v="Abacate"/>
    <n v="225"/>
    <n v="25"/>
    <s v="fruto"/>
    <x v="0"/>
    <s v="Manutenção"/>
    <x v="24"/>
    <x v="8"/>
    <s v="Sulfluramida"/>
    <n v="2"/>
    <s v="Kg"/>
    <n v="16.2399997711181"/>
    <n v="4.4999999999999998E-2"/>
    <n v="0.73079998970031446"/>
  </r>
  <r>
    <n v="8108"/>
    <x v="1"/>
    <s v="Floresta Ombrófila Densa"/>
    <s v="Sudeste"/>
    <s v="Campinas"/>
    <s v="ondulado"/>
    <s v="Manual"/>
    <s v="Abacate"/>
    <n v="225"/>
    <n v="25"/>
    <s v="fruto"/>
    <x v="0"/>
    <s v="Manutenção"/>
    <x v="24"/>
    <x v="8"/>
    <s v="Trabalhador agropecuário em geral"/>
    <n v="2.35"/>
    <s v="H/H"/>
    <n v="13.0666856765747"/>
    <n v="5.2874999999999998E-2"/>
    <n v="0.69090100514888719"/>
  </r>
  <r>
    <n v="8108"/>
    <x v="1"/>
    <s v="Floresta Ombrófila Densa"/>
    <s v="Sudeste"/>
    <s v="Campinas"/>
    <s v="ondulado"/>
    <s v="Manual"/>
    <s v="Abacate"/>
    <n v="225"/>
    <n v="25"/>
    <s v="fruto"/>
    <x v="0"/>
    <s v="Manutenção"/>
    <x v="24"/>
    <x v="9"/>
    <s v="Trabalhador agropecuário em geral"/>
    <n v="1.18"/>
    <s v="H/H"/>
    <n v="13.0666856765747"/>
    <n v="2.6550000000000001E-2"/>
    <n v="0.3469205047130583"/>
  </r>
  <r>
    <n v="8108"/>
    <x v="1"/>
    <s v="Floresta Ombrófila Densa"/>
    <s v="Sudeste"/>
    <s v="Campinas"/>
    <s v="ondulado"/>
    <s v="Manual"/>
    <s v="Abacate"/>
    <n v="225"/>
    <n v="25"/>
    <s v="fruto"/>
    <x v="0"/>
    <s v="Manutenção"/>
    <x v="25"/>
    <x v="8"/>
    <s v="Aplicador manual"/>
    <n v="2.35"/>
    <s v="H/H"/>
    <n v="9.9000000000000005E-2"/>
    <n v="5.2874999999999998E-2"/>
    <n v="5.2346249999999997E-3"/>
  </r>
  <r>
    <n v="8108"/>
    <x v="1"/>
    <s v="Floresta Ombrófila Densa"/>
    <s v="Sudeste"/>
    <s v="Campinas"/>
    <s v="ondulado"/>
    <s v="Manual"/>
    <s v="Abacate"/>
    <n v="225"/>
    <n v="25"/>
    <s v="fruto"/>
    <x v="0"/>
    <s v="Manutenção"/>
    <x v="25"/>
    <x v="8"/>
    <s v="Sulfluramida"/>
    <n v="2"/>
    <s v="Kg"/>
    <n v="16.2399997711181"/>
    <n v="4.4999999999999998E-2"/>
    <n v="0.73079998970031446"/>
  </r>
  <r>
    <n v="8108"/>
    <x v="1"/>
    <s v="Floresta Ombrófila Densa"/>
    <s v="Sudeste"/>
    <s v="Campinas"/>
    <s v="ondulado"/>
    <s v="Manual"/>
    <s v="Abacate"/>
    <n v="225"/>
    <n v="25"/>
    <s v="fruto"/>
    <x v="0"/>
    <s v="Manutenção"/>
    <x v="25"/>
    <x v="8"/>
    <s v="Trabalhador agropecuário em geral"/>
    <n v="2.35"/>
    <s v="H/H"/>
    <n v="13.0666856765747"/>
    <n v="5.2874999999999998E-2"/>
    <n v="0.69090100514888719"/>
  </r>
  <r>
    <n v="8108"/>
    <x v="1"/>
    <s v="Floresta Ombrófila Densa"/>
    <s v="Sudeste"/>
    <s v="Campinas"/>
    <s v="ondulado"/>
    <s v="Manual"/>
    <s v="Abacate"/>
    <n v="225"/>
    <n v="25"/>
    <s v="fruto"/>
    <x v="0"/>
    <s v="Manutenção"/>
    <x v="25"/>
    <x v="9"/>
    <s v="Trabalhador agropecuário em geral"/>
    <n v="1.18"/>
    <s v="H/H"/>
    <n v="13.0666856765747"/>
    <n v="2.6550000000000001E-2"/>
    <n v="0.3469205047130583"/>
  </r>
  <r>
    <n v="8108"/>
    <x v="1"/>
    <s v="Floresta Ombrófila Densa"/>
    <s v="Sudeste"/>
    <s v="Campinas"/>
    <s v="ondulado"/>
    <s v="Manual"/>
    <s v="Abacate"/>
    <n v="225"/>
    <n v="25"/>
    <s v="fruto"/>
    <x v="0"/>
    <s v="Manutenção"/>
    <x v="26"/>
    <x v="8"/>
    <s v="Aplicador manual"/>
    <n v="2.35"/>
    <s v="H/H"/>
    <n v="9.9000000000000005E-2"/>
    <n v="5.2874999999999998E-2"/>
    <n v="5.2346249999999997E-3"/>
  </r>
  <r>
    <n v="8108"/>
    <x v="1"/>
    <s v="Floresta Ombrófila Densa"/>
    <s v="Sudeste"/>
    <s v="Campinas"/>
    <s v="ondulado"/>
    <s v="Manual"/>
    <s v="Abacate"/>
    <n v="225"/>
    <n v="25"/>
    <s v="fruto"/>
    <x v="0"/>
    <s v="Manutenção"/>
    <x v="26"/>
    <x v="8"/>
    <s v="Sulfluramida"/>
    <n v="2"/>
    <s v="Kg"/>
    <n v="16.2399997711181"/>
    <n v="4.4999999999999998E-2"/>
    <n v="0.73079998970031446"/>
  </r>
  <r>
    <n v="8108"/>
    <x v="1"/>
    <s v="Floresta Ombrófila Densa"/>
    <s v="Sudeste"/>
    <s v="Campinas"/>
    <s v="ondulado"/>
    <s v="Manual"/>
    <s v="Abacate"/>
    <n v="225"/>
    <n v="25"/>
    <s v="fruto"/>
    <x v="0"/>
    <s v="Manutenção"/>
    <x v="26"/>
    <x v="8"/>
    <s v="Trabalhador agropecuário em geral"/>
    <n v="2.35"/>
    <s v="H/H"/>
    <n v="13.0666856765747"/>
    <n v="5.2874999999999998E-2"/>
    <n v="0.69090100514888719"/>
  </r>
  <r>
    <n v="8108"/>
    <x v="1"/>
    <s v="Floresta Ombrófila Densa"/>
    <s v="Sudeste"/>
    <s v="Campinas"/>
    <s v="ondulado"/>
    <s v="Manual"/>
    <s v="Abacate"/>
    <n v="225"/>
    <n v="25"/>
    <s v="fruto"/>
    <x v="0"/>
    <s v="Manutenção"/>
    <x v="26"/>
    <x v="9"/>
    <s v="Trabalhador agropecuário em geral"/>
    <n v="1.18"/>
    <s v="H/H"/>
    <n v="13.0666856765747"/>
    <n v="2.6550000000000001E-2"/>
    <n v="0.3469205047130583"/>
  </r>
  <r>
    <n v="8108"/>
    <x v="1"/>
    <s v="Floresta Ombrófila Densa"/>
    <s v="Sudeste"/>
    <s v="Campinas"/>
    <s v="ondulado"/>
    <s v="Manual"/>
    <s v="Abacate"/>
    <n v="225"/>
    <n v="25"/>
    <s v="fruto"/>
    <x v="0"/>
    <s v="Manutenção"/>
    <x v="27"/>
    <x v="8"/>
    <s v="Aplicador manual"/>
    <n v="2.35"/>
    <s v="H/H"/>
    <n v="9.9000000000000005E-2"/>
    <n v="5.2874999999999998E-2"/>
    <n v="5.2346249999999997E-3"/>
  </r>
  <r>
    <n v="8108"/>
    <x v="1"/>
    <s v="Floresta Ombrófila Densa"/>
    <s v="Sudeste"/>
    <s v="Campinas"/>
    <s v="ondulado"/>
    <s v="Manual"/>
    <s v="Abacate"/>
    <n v="225"/>
    <n v="25"/>
    <s v="fruto"/>
    <x v="0"/>
    <s v="Manutenção"/>
    <x v="27"/>
    <x v="8"/>
    <s v="Sulfluramida"/>
    <n v="2"/>
    <s v="Kg"/>
    <n v="16.2399997711181"/>
    <n v="4.4999999999999998E-2"/>
    <n v="0.73079998970031446"/>
  </r>
  <r>
    <n v="8108"/>
    <x v="1"/>
    <s v="Floresta Ombrófila Densa"/>
    <s v="Sudeste"/>
    <s v="Campinas"/>
    <s v="ondulado"/>
    <s v="Manual"/>
    <s v="Abacate"/>
    <n v="225"/>
    <n v="25"/>
    <s v="fruto"/>
    <x v="0"/>
    <s v="Manutenção"/>
    <x v="27"/>
    <x v="8"/>
    <s v="Trabalhador agropecuário em geral"/>
    <n v="2.35"/>
    <s v="H/H"/>
    <n v="13.0666856765747"/>
    <n v="5.2874999999999998E-2"/>
    <n v="0.69090100514888719"/>
  </r>
  <r>
    <n v="8108"/>
    <x v="1"/>
    <s v="Floresta Ombrófila Densa"/>
    <s v="Sudeste"/>
    <s v="Campinas"/>
    <s v="ondulado"/>
    <s v="Manual"/>
    <s v="Abacate"/>
    <n v="225"/>
    <n v="25"/>
    <s v="fruto"/>
    <x v="0"/>
    <s v="Manutenção"/>
    <x v="27"/>
    <x v="9"/>
    <s v="Trabalhador agropecuário em geral"/>
    <n v="1.18"/>
    <s v="H/H"/>
    <n v="13.0666856765747"/>
    <n v="2.6550000000000001E-2"/>
    <n v="0.3469205047130583"/>
  </r>
  <r>
    <n v="8108"/>
    <x v="1"/>
    <s v="Floresta Ombrófila Densa"/>
    <s v="Sudeste"/>
    <s v="Campinas"/>
    <s v="ondulado"/>
    <s v="Manual"/>
    <s v="Abacate"/>
    <n v="225"/>
    <n v="25"/>
    <s v="fruto"/>
    <x v="0"/>
    <s v="Manutenção"/>
    <x v="28"/>
    <x v="8"/>
    <s v="Aplicador manual"/>
    <n v="2.35"/>
    <s v="H/H"/>
    <n v="9.9000000000000005E-2"/>
    <n v="5.2874999999999998E-2"/>
    <n v="5.2346249999999997E-3"/>
  </r>
  <r>
    <n v="8108"/>
    <x v="1"/>
    <s v="Floresta Ombrófila Densa"/>
    <s v="Sudeste"/>
    <s v="Campinas"/>
    <s v="ondulado"/>
    <s v="Manual"/>
    <s v="Abacate"/>
    <n v="225"/>
    <n v="25"/>
    <s v="fruto"/>
    <x v="0"/>
    <s v="Manutenção"/>
    <x v="28"/>
    <x v="8"/>
    <s v="Sulfluramida"/>
    <n v="2"/>
    <s v="Kg"/>
    <n v="16.2399997711181"/>
    <n v="4.4999999999999998E-2"/>
    <n v="0.73079998970031446"/>
  </r>
  <r>
    <n v="8108"/>
    <x v="1"/>
    <s v="Floresta Ombrófila Densa"/>
    <s v="Sudeste"/>
    <s v="Campinas"/>
    <s v="ondulado"/>
    <s v="Manual"/>
    <s v="Abacate"/>
    <n v="225"/>
    <n v="25"/>
    <s v="fruto"/>
    <x v="0"/>
    <s v="Manutenção"/>
    <x v="28"/>
    <x v="8"/>
    <s v="Trabalhador agropecuário em geral"/>
    <n v="2.35"/>
    <s v="H/H"/>
    <n v="13.0666856765747"/>
    <n v="5.2874999999999998E-2"/>
    <n v="0.69090100514888719"/>
  </r>
  <r>
    <n v="8108"/>
    <x v="1"/>
    <s v="Floresta Ombrófila Densa"/>
    <s v="Sudeste"/>
    <s v="Campinas"/>
    <s v="ondulado"/>
    <s v="Manual"/>
    <s v="Abacate"/>
    <n v="225"/>
    <n v="25"/>
    <s v="fruto"/>
    <x v="0"/>
    <s v="Manutenção"/>
    <x v="28"/>
    <x v="9"/>
    <s v="Trabalhador agropecuário em geral"/>
    <n v="1.18"/>
    <s v="H/H"/>
    <n v="13.0666856765747"/>
    <n v="2.6550000000000001E-2"/>
    <n v="0.3469205047130583"/>
  </r>
  <r>
    <n v="8108"/>
    <x v="1"/>
    <s v="Floresta Ombrófila Densa"/>
    <s v="Sudeste"/>
    <s v="Campinas"/>
    <s v="ondulado"/>
    <s v="Manual"/>
    <s v="Abacate"/>
    <n v="225"/>
    <n v="25"/>
    <s v="fruto"/>
    <x v="0"/>
    <s v="Manutenção"/>
    <x v="29"/>
    <x v="8"/>
    <s v="Aplicador manual"/>
    <n v="2.35"/>
    <s v="H/H"/>
    <n v="9.9000000000000005E-2"/>
    <n v="5.2874999999999998E-2"/>
    <n v="5.2346249999999997E-3"/>
  </r>
  <r>
    <n v="8108"/>
    <x v="1"/>
    <s v="Floresta Ombrófila Densa"/>
    <s v="Sudeste"/>
    <s v="Campinas"/>
    <s v="ondulado"/>
    <s v="Manual"/>
    <s v="Abacate"/>
    <n v="225"/>
    <n v="25"/>
    <s v="fruto"/>
    <x v="0"/>
    <s v="Manutenção"/>
    <x v="29"/>
    <x v="8"/>
    <s v="Sulfluramida"/>
    <n v="2"/>
    <s v="Kg"/>
    <n v="16.2399997711181"/>
    <n v="4.4999999999999998E-2"/>
    <n v="0.73079998970031446"/>
  </r>
  <r>
    <n v="8108"/>
    <x v="1"/>
    <s v="Floresta Ombrófila Densa"/>
    <s v="Sudeste"/>
    <s v="Campinas"/>
    <s v="ondulado"/>
    <s v="Manual"/>
    <s v="Abacate"/>
    <n v="225"/>
    <n v="25"/>
    <s v="fruto"/>
    <x v="0"/>
    <s v="Manutenção"/>
    <x v="29"/>
    <x v="8"/>
    <s v="Trabalhador agropecuário em geral"/>
    <n v="2.35"/>
    <s v="H/H"/>
    <n v="13.0666856765747"/>
    <n v="5.2874999999999998E-2"/>
    <n v="0.69090100514888719"/>
  </r>
  <r>
    <n v="8108"/>
    <x v="1"/>
    <s v="Floresta Ombrófila Densa"/>
    <s v="Sudeste"/>
    <s v="Campinas"/>
    <s v="ondulado"/>
    <s v="Manual"/>
    <s v="Abacate"/>
    <n v="225"/>
    <n v="25"/>
    <s v="fruto"/>
    <x v="0"/>
    <s v="Manutenção"/>
    <x v="29"/>
    <x v="9"/>
    <s v="Trabalhador agropecuário em geral"/>
    <n v="1.18"/>
    <s v="H/H"/>
    <n v="13.0666856765747"/>
    <n v="2.6550000000000001E-2"/>
    <n v="0.3469205047130583"/>
  </r>
  <r>
    <n v="8108"/>
    <x v="1"/>
    <s v="Floresta Ombrófila Densa"/>
    <s v="Sudeste"/>
    <s v="Campinas"/>
    <s v="ondulado"/>
    <s v="Manual"/>
    <s v="Abacate"/>
    <n v="225"/>
    <n v="25"/>
    <s v="fruto"/>
    <x v="0"/>
    <s v="Pós-Plantio"/>
    <x v="0"/>
    <x v="7"/>
    <s v="Enxada"/>
    <n v="38.51"/>
    <s v="H/H"/>
    <n v="1.6E-2"/>
    <n v="0.866475"/>
    <n v="1.38636E-2"/>
  </r>
  <r>
    <n v="8108"/>
    <x v="1"/>
    <s v="Floresta Ombrófila Densa"/>
    <s v="Sudeste"/>
    <s v="Campinas"/>
    <s v="ondulado"/>
    <s v="Manual"/>
    <s v="Abacate"/>
    <n v="225"/>
    <n v="25"/>
    <s v="fruto"/>
    <x v="0"/>
    <s v="Pós-Plantio"/>
    <x v="0"/>
    <x v="7"/>
    <s v="Trabalhador agropecuário em geral"/>
    <n v="38.51"/>
    <s v="H/H"/>
    <n v="13.0666856765747"/>
    <n v="0.866475"/>
    <n v="11.321956471610063"/>
  </r>
  <r>
    <n v="8108"/>
    <x v="1"/>
    <s v="Floresta Ombrófila Densa"/>
    <s v="Sudeste"/>
    <s v="Campinas"/>
    <s v="ondulado"/>
    <s v="Manual"/>
    <s v="Abacate"/>
    <n v="225"/>
    <n v="25"/>
    <s v="fruto"/>
    <x v="0"/>
    <s v="Pós-Plantio"/>
    <x v="0"/>
    <x v="8"/>
    <s v="Aplicador manual"/>
    <n v="2.35"/>
    <s v="H/H"/>
    <n v="9.9000000000000005E-2"/>
    <n v="5.2874999999999998E-2"/>
    <n v="5.2346249999999997E-3"/>
  </r>
  <r>
    <n v="8108"/>
    <x v="1"/>
    <s v="Floresta Ombrófila Densa"/>
    <s v="Sudeste"/>
    <s v="Campinas"/>
    <s v="ondulado"/>
    <s v="Manual"/>
    <s v="Abacate"/>
    <n v="225"/>
    <n v="25"/>
    <s v="fruto"/>
    <x v="0"/>
    <s v="Pós-Plantio"/>
    <x v="0"/>
    <x v="8"/>
    <s v="Sulfluramida"/>
    <n v="2"/>
    <s v="Kg"/>
    <n v="16.2399997711181"/>
    <n v="4.4999999999999998E-2"/>
    <n v="0.73079998970031446"/>
  </r>
  <r>
    <n v="8108"/>
    <x v="1"/>
    <s v="Floresta Ombrófila Densa"/>
    <s v="Sudeste"/>
    <s v="Campinas"/>
    <s v="ondulado"/>
    <s v="Manual"/>
    <s v="Abacate"/>
    <n v="225"/>
    <n v="25"/>
    <s v="fruto"/>
    <x v="0"/>
    <s v="Pós-Plantio"/>
    <x v="0"/>
    <x v="8"/>
    <s v="Trabalhador agropecuário em geral"/>
    <n v="2.35"/>
    <s v="H/H"/>
    <n v="13.0666856765747"/>
    <n v="5.2874999999999998E-2"/>
    <n v="0.69090100514888719"/>
  </r>
  <r>
    <n v="8108"/>
    <x v="1"/>
    <s v="Floresta Ombrófila Densa"/>
    <s v="Sudeste"/>
    <s v="Campinas"/>
    <s v="ondulado"/>
    <s v="Manual"/>
    <s v="Abacate"/>
    <n v="225"/>
    <n v="25"/>
    <s v="fruto"/>
    <x v="0"/>
    <s v="Pós-Plantio"/>
    <x v="0"/>
    <x v="9"/>
    <s v="Trabalhador agropecuário em geral"/>
    <n v="1.18"/>
    <s v="H/H"/>
    <n v="13.0666856765747"/>
    <n v="2.6550000000000001E-2"/>
    <n v="0.3469205047130583"/>
  </r>
  <r>
    <n v="8108"/>
    <x v="1"/>
    <s v="Floresta Ombrófila Densa"/>
    <s v="Sudeste"/>
    <s v="Campinas"/>
    <s v="ondulado"/>
    <s v="Manual"/>
    <s v="Abacate"/>
    <n v="225"/>
    <n v="25"/>
    <s v="fruto"/>
    <x v="0"/>
    <s v="Pré-Plantio"/>
    <x v="0"/>
    <x v="0"/>
    <s v="Trator 75 - 125 CV + Carreta"/>
    <n v="2.06"/>
    <s v="H/M"/>
    <n v="149.07000732421801"/>
    <n v="4.6350000000000002E-2"/>
    <n v="6.9093948394775051"/>
  </r>
  <r>
    <n v="8108"/>
    <x v="1"/>
    <s v="Floresta Ombrófila Densa"/>
    <s v="Sudeste"/>
    <s v="Campinas"/>
    <s v="ondulado"/>
    <s v="Manual"/>
    <s v="Abacate"/>
    <n v="225"/>
    <n v="25"/>
    <s v="fruto"/>
    <x v="0"/>
    <s v="Pré-Plantio"/>
    <x v="0"/>
    <x v="13"/>
    <s v="Enxadão (alinhamento)"/>
    <n v="28.27"/>
    <s v="H/H"/>
    <n v="1.0999999999999999E-2"/>
    <n v="0.63607499999999995"/>
    <n v="6.9968249999999991E-3"/>
  </r>
  <r>
    <n v="8108"/>
    <x v="1"/>
    <s v="Floresta Ombrófila Densa"/>
    <s v="Sudeste"/>
    <s v="Campinas"/>
    <s v="ondulado"/>
    <s v="Manual"/>
    <s v="Abacate"/>
    <n v="225"/>
    <n v="25"/>
    <s v="fruto"/>
    <x v="0"/>
    <s v="Pré-Plantio"/>
    <x v="0"/>
    <x v="13"/>
    <s v="Trabalhador agropecuário em geral"/>
    <n v="28.27"/>
    <s v="H/H"/>
    <n v="13.0666856765747"/>
    <n v="0.63607499999999995"/>
    <n v="8.3113920917272512"/>
  </r>
  <r>
    <n v="8108"/>
    <x v="1"/>
    <s v="Floresta Ombrófila Densa"/>
    <s v="Sudeste"/>
    <s v="Campinas"/>
    <s v="ondulado"/>
    <s v="Manual"/>
    <s v="Abacate"/>
    <n v="225"/>
    <n v="25"/>
    <s v="fruto"/>
    <x v="0"/>
    <s v="Pré-Plantio"/>
    <x v="0"/>
    <x v="14"/>
    <s v="Calcário dolomítico"/>
    <n v="0.5"/>
    <s v="t"/>
    <n v="206.169998168945"/>
    <n v="1.125E-2"/>
    <n v="2.319412479400631"/>
  </r>
  <r>
    <n v="8108"/>
    <x v="1"/>
    <s v="Floresta Ombrófila Densa"/>
    <s v="Sudeste"/>
    <s v="Campinas"/>
    <s v="ondulado"/>
    <s v="Manual"/>
    <s v="Abacate"/>
    <n v="225"/>
    <n v="25"/>
    <s v="fruto"/>
    <x v="0"/>
    <s v="Pré-Plantio"/>
    <x v="0"/>
    <x v="14"/>
    <s v="Trabalhador agropecuário em geral"/>
    <n v="11.78"/>
    <s v="H/H"/>
    <n v="13.0666856765747"/>
    <n v="0.26505000000000001"/>
    <n v="3.4633250385761243"/>
  </r>
  <r>
    <n v="8108"/>
    <x v="1"/>
    <s v="Floresta Ombrófila Densa"/>
    <s v="Sudeste"/>
    <s v="Campinas"/>
    <s v="ondulado"/>
    <s v="Manual"/>
    <s v="Abacate"/>
    <n v="225"/>
    <n v="25"/>
    <s v="fruto"/>
    <x v="0"/>
    <s v="Pré-Plantio"/>
    <x v="0"/>
    <x v="14"/>
    <s v="Trator 75 - 125 CV + Carreta"/>
    <n v="1.94"/>
    <s v="H/M"/>
    <n v="149.07000732421801"/>
    <n v="4.3650000000000001E-2"/>
    <n v="6.5069058197021166"/>
  </r>
  <r>
    <n v="8108"/>
    <x v="1"/>
    <s v="Floresta Ombrófila Densa"/>
    <s v="Sudeste"/>
    <s v="Campinas"/>
    <s v="ondulado"/>
    <s v="Manual"/>
    <s v="Abacate"/>
    <n v="225"/>
    <n v="25"/>
    <s v="fruto"/>
    <x v="0"/>
    <s v="Pré-Plantio"/>
    <x v="0"/>
    <x v="8"/>
    <s v="Aplicador manual"/>
    <n v="4.7"/>
    <s v="H/H"/>
    <n v="9.9000000000000005E-2"/>
    <n v="0.10575"/>
    <n v="1.0469249999999999E-2"/>
  </r>
  <r>
    <n v="8108"/>
    <x v="1"/>
    <s v="Floresta Ombrófila Densa"/>
    <s v="Sudeste"/>
    <s v="Campinas"/>
    <s v="ondulado"/>
    <s v="Manual"/>
    <s v="Abacate"/>
    <n v="225"/>
    <n v="25"/>
    <s v="fruto"/>
    <x v="0"/>
    <s v="Pré-Plantio"/>
    <x v="0"/>
    <x v="8"/>
    <s v="Sulfluramida"/>
    <n v="3.5"/>
    <s v="Kg"/>
    <n v="16.2399997711181"/>
    <n v="7.8750000000000001E-2"/>
    <n v="1.2788999819755504"/>
  </r>
  <r>
    <n v="8108"/>
    <x v="1"/>
    <s v="Floresta Ombrófila Densa"/>
    <s v="Sudeste"/>
    <s v="Campinas"/>
    <s v="ondulado"/>
    <s v="Manual"/>
    <s v="Abacate"/>
    <n v="225"/>
    <n v="25"/>
    <s v="fruto"/>
    <x v="0"/>
    <s v="Pré-Plantio"/>
    <x v="0"/>
    <x v="8"/>
    <s v="Trabalhador agropecuário em geral"/>
    <n v="4.7"/>
    <s v="H/H"/>
    <n v="13.0666856765747"/>
    <n v="0.10575"/>
    <n v="1.3818020102977744"/>
  </r>
  <r>
    <n v="8108"/>
    <x v="1"/>
    <s v="Floresta Ombrófila Densa"/>
    <s v="Sudeste"/>
    <s v="Campinas"/>
    <s v="ondulado"/>
    <s v="Manual"/>
    <s v="Abacate"/>
    <n v="225"/>
    <n v="25"/>
    <s v="fruto"/>
    <x v="0"/>
    <s v="Pré-Plantio"/>
    <x v="0"/>
    <x v="15"/>
    <s v="Motocoveadora 2,5 CV"/>
    <n v="28.27"/>
    <s v="H/H"/>
    <n v="6.0519999999999996"/>
    <n v="0.63607499999999995"/>
    <n v="3.8495258999999993"/>
  </r>
  <r>
    <n v="8108"/>
    <x v="1"/>
    <s v="Floresta Ombrófila Densa"/>
    <s v="Sudeste"/>
    <s v="Campinas"/>
    <s v="ondulado"/>
    <s v="Manual"/>
    <s v="Abacate"/>
    <n v="225"/>
    <n v="25"/>
    <s v="fruto"/>
    <x v="0"/>
    <s v="Pré-Plantio"/>
    <x v="0"/>
    <x v="15"/>
    <s v="Trabalhador agropecuário em geral"/>
    <n v="28.27"/>
    <s v="H/H"/>
    <n v="13.0666856765747"/>
    <n v="0.63607499999999995"/>
    <n v="8.3113920917272512"/>
  </r>
  <r>
    <n v="8108"/>
    <x v="1"/>
    <s v="Floresta Ombrófila Densa"/>
    <s v="Sudeste"/>
    <s v="Campinas"/>
    <s v="ondulado"/>
    <s v="Manual"/>
    <s v="Abacate"/>
    <n v="225"/>
    <n v="25"/>
    <s v="fruto"/>
    <x v="0"/>
    <s v="Pré-Plantio"/>
    <x v="0"/>
    <x v="16"/>
    <s v="Motorroçadeira 2 CV"/>
    <n v="23.55"/>
    <s v="H/H"/>
    <n v="6.4109999999999996"/>
    <n v="0.52987499999999998"/>
    <n v="3.3970286249999995"/>
  </r>
  <r>
    <n v="8108"/>
    <x v="1"/>
    <s v="Floresta Ombrófila Densa"/>
    <s v="Sudeste"/>
    <s v="Campinas"/>
    <s v="ondulado"/>
    <s v="Manual"/>
    <s v="Abacate"/>
    <n v="225"/>
    <n v="25"/>
    <s v="fruto"/>
    <x v="0"/>
    <s v="Pré-Plantio"/>
    <x v="0"/>
    <x v="16"/>
    <s v="Trabalhador agropecuário em geral"/>
    <n v="23.55"/>
    <s v="H/H"/>
    <n v="13.0666856765747"/>
    <n v="0.52987499999999998"/>
    <n v="6.9237100728750187"/>
  </r>
  <r>
    <n v="8108"/>
    <x v="1"/>
    <s v="Floresta Ombrófila Densa"/>
    <s v="Sudeste"/>
    <s v="Campinas"/>
    <s v="ondulado"/>
    <s v="Manual"/>
    <s v="Araucária_embrapa"/>
    <n v="333"/>
    <n v="37"/>
    <s v="semente"/>
    <x v="0"/>
    <s v="Implantação"/>
    <x v="0"/>
    <x v="0"/>
    <d v="2006-06-30T00:00:00"/>
    <n v="3.3"/>
    <s v="sc de 50 kg"/>
    <n v="273.079986572265"/>
    <n v="0.10988999999999999"/>
    <n v="30.008759724426199"/>
  </r>
  <r>
    <n v="8108"/>
    <x v="1"/>
    <s v="Floresta Ombrófila Densa"/>
    <s v="Sudeste"/>
    <s v="Campinas"/>
    <s v="ondulado"/>
    <s v="Manual"/>
    <s v="Araucária_embrapa"/>
    <n v="333"/>
    <n v="37"/>
    <s v="semente"/>
    <x v="0"/>
    <s v="Implantação"/>
    <x v="0"/>
    <x v="0"/>
    <s v="Copo dosador"/>
    <n v="12.37"/>
    <s v="H/H"/>
    <n v="1.0999999999999999E-2"/>
    <n v="0.41192099999999998"/>
    <n v="4.5311309999999999E-3"/>
  </r>
  <r>
    <n v="8108"/>
    <x v="1"/>
    <s v="Floresta Ombrófila Densa"/>
    <s v="Sudeste"/>
    <s v="Campinas"/>
    <s v="ondulado"/>
    <s v="Manual"/>
    <s v="Araucária_embrapa"/>
    <n v="333"/>
    <n v="37"/>
    <s v="semente"/>
    <x v="0"/>
    <s v="Implantação"/>
    <x v="0"/>
    <x v="0"/>
    <s v="Trabalhador agropecuário em geral"/>
    <n v="12.37"/>
    <s v="H/H"/>
    <n v="13.0666856765747"/>
    <n v="0.41192099999999998"/>
    <n v="5.3824422305803266"/>
  </r>
  <r>
    <n v="8108"/>
    <x v="1"/>
    <s v="Floresta Ombrófila Densa"/>
    <s v="Sudeste"/>
    <s v="Campinas"/>
    <s v="ondulado"/>
    <s v="Manual"/>
    <s v="Araucária_embrapa"/>
    <n v="333"/>
    <n v="37"/>
    <s v="semente"/>
    <x v="0"/>
    <s v="Implantação"/>
    <x v="0"/>
    <x v="1"/>
    <d v="2010-10-20T00:00:00"/>
    <n v="3.3"/>
    <s v="sc de 50 kg"/>
    <n v="200.47999572753901"/>
    <n v="0.10988999999999999"/>
    <n v="22.03074673049926"/>
  </r>
  <r>
    <n v="8108"/>
    <x v="1"/>
    <s v="Floresta Ombrófila Densa"/>
    <s v="Sudeste"/>
    <s v="Campinas"/>
    <s v="ondulado"/>
    <s v="Manual"/>
    <s v="Araucária_embrapa"/>
    <n v="333"/>
    <n v="37"/>
    <s v="semente"/>
    <x v="0"/>
    <s v="Implantação"/>
    <x v="0"/>
    <x v="1"/>
    <s v="Plantadeira (coveta lateral)"/>
    <n v="14.13"/>
    <s v="H/H"/>
    <n v="7.9000000000000001E-2"/>
    <n v="0.47052899999999998"/>
    <n v="3.7171790999999996E-2"/>
  </r>
  <r>
    <n v="8108"/>
    <x v="1"/>
    <s v="Floresta Ombrófila Densa"/>
    <s v="Sudeste"/>
    <s v="Campinas"/>
    <s v="ondulado"/>
    <s v="Manual"/>
    <s v="Araucária_embrapa"/>
    <n v="333"/>
    <n v="37"/>
    <s v="semente"/>
    <x v="0"/>
    <s v="Implantação"/>
    <x v="0"/>
    <x v="1"/>
    <s v="Trabalhador agropecuário em geral"/>
    <n v="14.13"/>
    <s v="H/H"/>
    <n v="13.0666856765747"/>
    <n v="0.47052899999999998"/>
    <n v="6.1482545447130166"/>
  </r>
  <r>
    <n v="8108"/>
    <x v="1"/>
    <s v="Floresta Ombrófila Densa"/>
    <s v="Sudeste"/>
    <s v="Campinas"/>
    <s v="ondulado"/>
    <s v="Manual"/>
    <s v="Araucária_embrapa"/>
    <n v="333"/>
    <n v="37"/>
    <s v="semente"/>
    <x v="0"/>
    <s v="Implantação"/>
    <x v="0"/>
    <x v="1"/>
    <s v="Trator 75 - 125 CV + Carreta"/>
    <n v="2.35"/>
    <s v="H/M"/>
    <n v="149.07000732421801"/>
    <n v="7.8255000000000005E-2"/>
    <n v="11.665473423156682"/>
  </r>
  <r>
    <n v="8108"/>
    <x v="1"/>
    <s v="Floresta Ombrófila Densa"/>
    <s v="Sudeste"/>
    <s v="Campinas"/>
    <s v="ondulado"/>
    <s v="Manual"/>
    <s v="Araucária_embrapa"/>
    <n v="333"/>
    <n v="37"/>
    <s v="semente"/>
    <x v="0"/>
    <s v="Implantação"/>
    <x v="0"/>
    <x v="2"/>
    <s v="Trabalhador agropecuário em geral"/>
    <n v="5.88"/>
    <s v="H/H"/>
    <n v="13.0666856765747"/>
    <n v="0.19580400000000001"/>
    <n v="2.5585093222160324"/>
  </r>
  <r>
    <n v="8108"/>
    <x v="1"/>
    <s v="Floresta Ombrófila Densa"/>
    <s v="Sudeste"/>
    <s v="Campinas"/>
    <s v="ondulado"/>
    <s v="Manual"/>
    <s v="Araucária_embrapa"/>
    <n v="333"/>
    <n v="37"/>
    <s v="semente"/>
    <x v="0"/>
    <s v="Implantação"/>
    <x v="0"/>
    <x v="2"/>
    <s v="Trator 75 - 125 CV + Tanque para irrigação"/>
    <n v="1.18"/>
    <s v="H/M"/>
    <n v="157.47999572753901"/>
    <n v="3.9294000000000003E-2"/>
    <n v="6.1880189521179183"/>
  </r>
  <r>
    <n v="8108"/>
    <x v="1"/>
    <s v="Floresta Ombrófila Densa"/>
    <s v="Sudeste"/>
    <s v="Campinas"/>
    <s v="ondulado"/>
    <s v="Manual"/>
    <s v="Araucária_embrapa"/>
    <n v="333"/>
    <n v="37"/>
    <s v="semente"/>
    <x v="0"/>
    <s v="Implantação"/>
    <x v="0"/>
    <x v="3"/>
    <s v="Hidrogel"/>
    <n v="5"/>
    <s v="Kg"/>
    <n v="25.84"/>
    <n v="0.16650000000000001"/>
    <n v="4.3023600000000002"/>
  </r>
  <r>
    <n v="8108"/>
    <x v="1"/>
    <s v="Floresta Ombrófila Densa"/>
    <s v="Sudeste"/>
    <s v="Campinas"/>
    <s v="ondulado"/>
    <s v="Manual"/>
    <s v="Araucária_embrapa"/>
    <n v="333"/>
    <n v="37"/>
    <s v="semente"/>
    <x v="0"/>
    <s v="Implantação"/>
    <x v="0"/>
    <x v="3"/>
    <s v="Trabalhador agropecuário em geral"/>
    <n v="14.13"/>
    <s v="H/H"/>
    <n v="13.0666856765747"/>
    <n v="0.47052899999999998"/>
    <n v="6.1482545447130166"/>
  </r>
  <r>
    <n v="8108"/>
    <x v="1"/>
    <s v="Floresta Ombrófila Densa"/>
    <s v="Sudeste"/>
    <s v="Campinas"/>
    <s v="ondulado"/>
    <s v="Manual"/>
    <s v="Araucária_embrapa"/>
    <n v="333"/>
    <n v="37"/>
    <s v="semente"/>
    <x v="0"/>
    <s v="Implantação"/>
    <x v="0"/>
    <x v="3"/>
    <s v="Trator 75 - 125 CV + Tanque para irrigação"/>
    <n v="2.35"/>
    <s v="H/M"/>
    <n v="157.47999572753901"/>
    <n v="7.8255000000000005E-2"/>
    <n v="12.323597065658566"/>
  </r>
  <r>
    <n v="8108"/>
    <x v="1"/>
    <s v="Floresta Ombrófila Densa"/>
    <s v="Sudeste"/>
    <s v="Campinas"/>
    <s v="ondulado"/>
    <s v="Manual"/>
    <s v="Araucária_embrapa"/>
    <n v="333"/>
    <n v="37"/>
    <s v="semente"/>
    <x v="0"/>
    <s v="Implantação"/>
    <x v="0"/>
    <x v="4"/>
    <s v="Hidrogel"/>
    <n v="1"/>
    <s v="Kg"/>
    <n v="25.84"/>
    <n v="3.3300000000000003E-2"/>
    <n v="0.86047200000000013"/>
  </r>
  <r>
    <n v="8108"/>
    <x v="1"/>
    <s v="Floresta Ombrófila Densa"/>
    <s v="Sudeste"/>
    <s v="Campinas"/>
    <s v="ondulado"/>
    <s v="Manual"/>
    <s v="Araucária_embrapa"/>
    <n v="333"/>
    <n v="37"/>
    <s v="semente"/>
    <x v="0"/>
    <s v="Implantação"/>
    <x v="0"/>
    <x v="4"/>
    <s v="Mudas (biodiversidade)"/>
    <n v="109"/>
    <s v="unidade"/>
    <n v="2"/>
    <n v="3.6297000000000001"/>
    <n v="7.2594000000000003"/>
  </r>
  <r>
    <n v="8108"/>
    <x v="1"/>
    <s v="Floresta Ombrófila Densa"/>
    <s v="Sudeste"/>
    <s v="Campinas"/>
    <s v="ondulado"/>
    <s v="Manual"/>
    <s v="Araucária_embrapa"/>
    <n v="333"/>
    <n v="37"/>
    <s v="semente"/>
    <x v="0"/>
    <s v="Implantação"/>
    <x v="0"/>
    <x v="4"/>
    <s v="Mudas (econômica)"/>
    <n v="109"/>
    <s v="unidade"/>
    <n v="10"/>
    <n v="3.6297000000000001"/>
    <n v="36.297000000000004"/>
  </r>
  <r>
    <n v="8108"/>
    <x v="1"/>
    <s v="Floresta Ombrófila Densa"/>
    <s v="Sudeste"/>
    <s v="Campinas"/>
    <s v="ondulado"/>
    <s v="Manual"/>
    <s v="Araucária_embrapa"/>
    <n v="333"/>
    <n v="37"/>
    <s v="semente"/>
    <x v="0"/>
    <s v="Implantação"/>
    <x v="0"/>
    <x v="4"/>
    <s v="Trabalhador agropecuário em geral"/>
    <n v="4.24"/>
    <s v="H/H"/>
    <n v="13.0666856765747"/>
    <n v="0.14119200000000001"/>
    <n v="1.8449114840469352"/>
  </r>
  <r>
    <n v="8108"/>
    <x v="1"/>
    <s v="Floresta Ombrófila Densa"/>
    <s v="Sudeste"/>
    <s v="Campinas"/>
    <s v="ondulado"/>
    <s v="Manual"/>
    <s v="Araucária_embrapa"/>
    <n v="333"/>
    <n v="37"/>
    <s v="semente"/>
    <x v="0"/>
    <s v="Implantação"/>
    <x v="0"/>
    <x v="5"/>
    <s v="Mudas (biodiversidade)"/>
    <n v="545"/>
    <s v="unidade"/>
    <n v="2"/>
    <n v="18.148499999999999"/>
    <n v="36.296999999999997"/>
  </r>
  <r>
    <n v="8108"/>
    <x v="1"/>
    <s v="Floresta Ombrófila Densa"/>
    <s v="Sudeste"/>
    <s v="Campinas"/>
    <s v="ondulado"/>
    <s v="Manual"/>
    <s v="Araucária_embrapa"/>
    <n v="333"/>
    <n v="37"/>
    <s v="semente"/>
    <x v="0"/>
    <s v="Implantação"/>
    <x v="0"/>
    <x v="5"/>
    <s v="Mudas (econômica)"/>
    <n v="544"/>
    <s v="unidade"/>
    <n v="10"/>
    <n v="18.115200000000002"/>
    <n v="181.15200000000002"/>
  </r>
  <r>
    <n v="8108"/>
    <x v="1"/>
    <s v="Floresta Ombrófila Densa"/>
    <s v="Sudeste"/>
    <s v="Campinas"/>
    <s v="ondulado"/>
    <s v="Manual"/>
    <s v="Araucária_embrapa"/>
    <n v="333"/>
    <n v="37"/>
    <s v="semente"/>
    <x v="0"/>
    <s v="Implantação"/>
    <x v="0"/>
    <x v="5"/>
    <s v="Trabalhador agropecuário em geral"/>
    <n v="10.6"/>
    <s v="H/H"/>
    <n v="13.0666856765747"/>
    <n v="0.35297999999999996"/>
    <n v="4.6122787101173373"/>
  </r>
  <r>
    <n v="8108"/>
    <x v="1"/>
    <s v="Floresta Ombrófila Densa"/>
    <s v="Sudeste"/>
    <s v="Campinas"/>
    <s v="ondulado"/>
    <s v="Manual"/>
    <s v="Araucária_embrapa"/>
    <n v="333"/>
    <n v="37"/>
    <s v="semente"/>
    <x v="0"/>
    <s v="Implantação"/>
    <x v="0"/>
    <x v="5"/>
    <s v="Trator 75 - 125 CV + Carreta"/>
    <n v="1.77"/>
    <s v="H/M"/>
    <n v="149.07000732421801"/>
    <n v="5.8940999999999993E-2"/>
    <n v="8.7863353016967327"/>
  </r>
  <r>
    <n v="8108"/>
    <x v="1"/>
    <s v="Floresta Ombrófila Densa"/>
    <s v="Sudeste"/>
    <s v="Campinas"/>
    <s v="ondulado"/>
    <s v="Manual"/>
    <s v="Araucária_embrapa"/>
    <n v="333"/>
    <n v="37"/>
    <s v="semente"/>
    <x v="0"/>
    <s v="Manutenção"/>
    <x v="1"/>
    <x v="6"/>
    <s v="18-06-24"/>
    <n v="2.6"/>
    <s v="sc de 50 kg"/>
    <n v="268.25"/>
    <n v="8.6580000000000004E-2"/>
    <n v="23.225085"/>
  </r>
  <r>
    <n v="8108"/>
    <x v="1"/>
    <s v="Floresta Ombrófila Densa"/>
    <s v="Sudeste"/>
    <s v="Campinas"/>
    <s v="ondulado"/>
    <s v="Manual"/>
    <s v="Araucária_embrapa"/>
    <n v="333"/>
    <n v="37"/>
    <s v="semente"/>
    <x v="0"/>
    <s v="Manutenção"/>
    <x v="1"/>
    <x v="6"/>
    <s v="Copo dosador"/>
    <n v="9.42"/>
    <s v="H/H"/>
    <n v="1.0999999999999999E-2"/>
    <n v="0.31368600000000002"/>
    <n v="3.4505460000000001E-3"/>
  </r>
  <r>
    <n v="8108"/>
    <x v="1"/>
    <s v="Floresta Ombrófila Densa"/>
    <s v="Sudeste"/>
    <s v="Campinas"/>
    <s v="ondulado"/>
    <s v="Manual"/>
    <s v="Araucária_embrapa"/>
    <n v="333"/>
    <n v="37"/>
    <s v="semente"/>
    <x v="0"/>
    <s v="Manutenção"/>
    <x v="1"/>
    <x v="6"/>
    <s v="Trabalhador agropecuário em geral"/>
    <n v="9.42"/>
    <s v="H/H"/>
    <n v="13.0666856765747"/>
    <n v="0.31368600000000002"/>
    <n v="4.0988363631420119"/>
  </r>
  <r>
    <n v="8108"/>
    <x v="1"/>
    <s v="Floresta Ombrófila Densa"/>
    <s v="Sudeste"/>
    <s v="Campinas"/>
    <s v="ondulado"/>
    <s v="Manual"/>
    <s v="Araucária_embrapa"/>
    <n v="333"/>
    <n v="37"/>
    <s v="semente"/>
    <x v="0"/>
    <s v="Manutenção"/>
    <x v="1"/>
    <x v="6"/>
    <s v="Trator 75 - 125 CV + Carreta"/>
    <n v="1.18"/>
    <s v="H/M"/>
    <n v="149.07000732421801"/>
    <n v="3.9294000000000003E-2"/>
    <n v="5.8575568677978227"/>
  </r>
  <r>
    <n v="8108"/>
    <x v="1"/>
    <s v="Floresta Ombrófila Densa"/>
    <s v="Sudeste"/>
    <s v="Campinas"/>
    <s v="ondulado"/>
    <s v="Manual"/>
    <s v="Araucária_embrapa"/>
    <n v="333"/>
    <n v="37"/>
    <s v="semente"/>
    <x v="0"/>
    <s v="Manutenção"/>
    <x v="1"/>
    <x v="7"/>
    <s v="Enxada"/>
    <n v="38.51"/>
    <s v="H/H"/>
    <n v="1.6E-2"/>
    <n v="1.2823830000000001"/>
    <n v="2.0518128E-2"/>
  </r>
  <r>
    <n v="8108"/>
    <x v="1"/>
    <s v="Floresta Ombrófila Densa"/>
    <s v="Sudeste"/>
    <s v="Campinas"/>
    <s v="ondulado"/>
    <s v="Manual"/>
    <s v="Araucária_embrapa"/>
    <n v="333"/>
    <n v="37"/>
    <s v="semente"/>
    <x v="0"/>
    <s v="Manutenção"/>
    <x v="1"/>
    <x v="7"/>
    <s v="Trabalhador agropecuário em geral"/>
    <n v="38.51"/>
    <s v="H/H"/>
    <n v="13.0666856765747"/>
    <n v="1.2823830000000001"/>
    <n v="16.756495577982893"/>
  </r>
  <r>
    <n v="8108"/>
    <x v="1"/>
    <s v="Floresta Ombrófila Densa"/>
    <s v="Sudeste"/>
    <s v="Campinas"/>
    <s v="ondulado"/>
    <s v="Manual"/>
    <s v="Araucária_embrapa"/>
    <n v="333"/>
    <n v="37"/>
    <s v="semente"/>
    <x v="0"/>
    <s v="Manutenção"/>
    <x v="1"/>
    <x v="8"/>
    <s v="Aplicador manual"/>
    <n v="2.35"/>
    <s v="H/H"/>
    <n v="9.9000000000000005E-2"/>
    <n v="7.8255000000000005E-2"/>
    <n v="7.7472450000000007E-3"/>
  </r>
  <r>
    <n v="8108"/>
    <x v="1"/>
    <s v="Floresta Ombrófila Densa"/>
    <s v="Sudeste"/>
    <s v="Campinas"/>
    <s v="ondulado"/>
    <s v="Manual"/>
    <s v="Araucária_embrapa"/>
    <n v="333"/>
    <n v="37"/>
    <s v="semente"/>
    <x v="0"/>
    <s v="Manutenção"/>
    <x v="1"/>
    <x v="8"/>
    <s v="Sulfluramida"/>
    <n v="2"/>
    <s v="Kg"/>
    <n v="16.2399997711181"/>
    <n v="6.6600000000000006E-2"/>
    <n v="1.0815839847564657"/>
  </r>
  <r>
    <n v="8108"/>
    <x v="1"/>
    <s v="Floresta Ombrófila Densa"/>
    <s v="Sudeste"/>
    <s v="Campinas"/>
    <s v="ondulado"/>
    <s v="Manual"/>
    <s v="Araucária_embrapa"/>
    <n v="333"/>
    <n v="37"/>
    <s v="semente"/>
    <x v="0"/>
    <s v="Manutenção"/>
    <x v="1"/>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
    <x v="10"/>
    <s v="Motorroçadeira 2 CV"/>
    <n v="14.13"/>
    <s v="H/H"/>
    <n v="6.4109999999999996"/>
    <n v="0.47052899999999998"/>
    <n v="3.0165614189999999"/>
  </r>
  <r>
    <n v="8108"/>
    <x v="1"/>
    <s v="Floresta Ombrófila Densa"/>
    <s v="Sudeste"/>
    <s v="Campinas"/>
    <s v="ondulado"/>
    <s v="Manual"/>
    <s v="Araucária_embrapa"/>
    <n v="333"/>
    <n v="37"/>
    <s v="semente"/>
    <x v="0"/>
    <s v="Manutenção"/>
    <x v="1"/>
    <x v="10"/>
    <s v="Trabalhador agropecuário em geral"/>
    <n v="14.13"/>
    <s v="H/H"/>
    <n v="13.0666856765747"/>
    <n v="0.47052899999999998"/>
    <n v="6.1482545447130166"/>
  </r>
  <r>
    <n v="8108"/>
    <x v="1"/>
    <s v="Floresta Ombrófila Densa"/>
    <s v="Sudeste"/>
    <s v="Campinas"/>
    <s v="ondulado"/>
    <s v="Manual"/>
    <s v="Araucária_embrapa"/>
    <n v="333"/>
    <n v="37"/>
    <s v="semente"/>
    <x v="0"/>
    <s v="Manutenção"/>
    <x v="2"/>
    <x v="11"/>
    <s v="18-06-24"/>
    <n v="2.6"/>
    <s v="sc de 50 kg"/>
    <n v="268.25"/>
    <n v="8.6580000000000004E-2"/>
    <n v="23.225085"/>
  </r>
  <r>
    <n v="8108"/>
    <x v="1"/>
    <s v="Floresta Ombrófila Densa"/>
    <s v="Sudeste"/>
    <s v="Campinas"/>
    <s v="ondulado"/>
    <s v="Manual"/>
    <s v="Araucária_embrapa"/>
    <n v="333"/>
    <n v="37"/>
    <s v="semente"/>
    <x v="0"/>
    <s v="Manutenção"/>
    <x v="2"/>
    <x v="11"/>
    <s v="Copo dosador"/>
    <n v="9.42"/>
    <s v="H/H"/>
    <n v="1.0999999999999999E-2"/>
    <n v="0.31368600000000002"/>
    <n v="3.4505460000000001E-3"/>
  </r>
  <r>
    <n v="8108"/>
    <x v="1"/>
    <s v="Floresta Ombrófila Densa"/>
    <s v="Sudeste"/>
    <s v="Campinas"/>
    <s v="ondulado"/>
    <s v="Manual"/>
    <s v="Araucária_embrapa"/>
    <n v="333"/>
    <n v="37"/>
    <s v="semente"/>
    <x v="0"/>
    <s v="Manutenção"/>
    <x v="2"/>
    <x v="11"/>
    <s v="Trabalhador agropecuário em geral"/>
    <n v="9.42"/>
    <s v="H/H"/>
    <n v="13.0666856765747"/>
    <n v="0.31368600000000002"/>
    <n v="4.0988363631420119"/>
  </r>
  <r>
    <n v="8108"/>
    <x v="1"/>
    <s v="Floresta Ombrófila Densa"/>
    <s v="Sudeste"/>
    <s v="Campinas"/>
    <s v="ondulado"/>
    <s v="Manual"/>
    <s v="Araucária_embrapa"/>
    <n v="333"/>
    <n v="37"/>
    <s v="semente"/>
    <x v="0"/>
    <s v="Manutenção"/>
    <x v="2"/>
    <x v="11"/>
    <s v="Trator 75 - 125 CV + Carreta"/>
    <n v="1.18"/>
    <s v="H/M"/>
    <n v="149.07000732421801"/>
    <n v="3.9294000000000003E-2"/>
    <n v="5.8575568677978227"/>
  </r>
  <r>
    <n v="8108"/>
    <x v="1"/>
    <s v="Floresta Ombrófila Densa"/>
    <s v="Sudeste"/>
    <s v="Campinas"/>
    <s v="ondulado"/>
    <s v="Manual"/>
    <s v="Araucária_embrapa"/>
    <n v="333"/>
    <n v="37"/>
    <s v="semente"/>
    <x v="0"/>
    <s v="Manutenção"/>
    <x v="2"/>
    <x v="8"/>
    <s v="Aplicador manual"/>
    <n v="2.35"/>
    <s v="H/H"/>
    <n v="9.9000000000000005E-2"/>
    <n v="7.8255000000000005E-2"/>
    <n v="7.7472450000000007E-3"/>
  </r>
  <r>
    <n v="8108"/>
    <x v="1"/>
    <s v="Floresta Ombrófila Densa"/>
    <s v="Sudeste"/>
    <s v="Campinas"/>
    <s v="ondulado"/>
    <s v="Manual"/>
    <s v="Araucária_embrapa"/>
    <n v="333"/>
    <n v="37"/>
    <s v="semente"/>
    <x v="0"/>
    <s v="Manutenção"/>
    <x v="2"/>
    <x v="8"/>
    <s v="Sulfluramida"/>
    <n v="2"/>
    <s v="Kg"/>
    <n v="16.2399997711181"/>
    <n v="6.6600000000000006E-2"/>
    <n v="1.0815839847564657"/>
  </r>
  <r>
    <n v="8108"/>
    <x v="1"/>
    <s v="Floresta Ombrófila Densa"/>
    <s v="Sudeste"/>
    <s v="Campinas"/>
    <s v="ondulado"/>
    <s v="Manual"/>
    <s v="Araucária_embrapa"/>
    <n v="333"/>
    <n v="37"/>
    <s v="semente"/>
    <x v="0"/>
    <s v="Manutenção"/>
    <x v="2"/>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
    <x v="12"/>
    <s v="Técnico florestal"/>
    <n v="23.55"/>
    <s v="H/H"/>
    <n v="5.9209642410278303"/>
    <n v="0.78421500000000011"/>
    <n v="4.6433089722776408"/>
  </r>
  <r>
    <n v="8108"/>
    <x v="1"/>
    <s v="Floresta Ombrófila Densa"/>
    <s v="Sudeste"/>
    <s v="Campinas"/>
    <s v="ondulado"/>
    <s v="Manual"/>
    <s v="Araucária_embrapa"/>
    <n v="333"/>
    <n v="37"/>
    <s v="semente"/>
    <x v="0"/>
    <s v="Manutenção"/>
    <x v="2"/>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3"/>
    <x v="8"/>
    <s v="Aplicador manual"/>
    <n v="2.35"/>
    <s v="H/H"/>
    <n v="9.9000000000000005E-2"/>
    <n v="7.8255000000000005E-2"/>
    <n v="7.7472450000000007E-3"/>
  </r>
  <r>
    <n v="8108"/>
    <x v="1"/>
    <s v="Floresta Ombrófila Densa"/>
    <s v="Sudeste"/>
    <s v="Campinas"/>
    <s v="ondulado"/>
    <s v="Manual"/>
    <s v="Araucária_embrapa"/>
    <n v="333"/>
    <n v="37"/>
    <s v="semente"/>
    <x v="0"/>
    <s v="Manutenção"/>
    <x v="3"/>
    <x v="8"/>
    <s v="Sulfluramida"/>
    <n v="2"/>
    <s v="Kg"/>
    <n v="16.2399997711181"/>
    <n v="6.6600000000000006E-2"/>
    <n v="1.0815839847564657"/>
  </r>
  <r>
    <n v="8108"/>
    <x v="1"/>
    <s v="Floresta Ombrófila Densa"/>
    <s v="Sudeste"/>
    <s v="Campinas"/>
    <s v="ondulado"/>
    <s v="Manual"/>
    <s v="Araucária_embrapa"/>
    <n v="333"/>
    <n v="37"/>
    <s v="semente"/>
    <x v="0"/>
    <s v="Manutenção"/>
    <x v="3"/>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3"/>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4"/>
    <x v="8"/>
    <s v="Aplicador manual"/>
    <n v="2.35"/>
    <s v="H/H"/>
    <n v="9.9000000000000005E-2"/>
    <n v="7.8255000000000005E-2"/>
    <n v="7.7472450000000007E-3"/>
  </r>
  <r>
    <n v="8108"/>
    <x v="1"/>
    <s v="Floresta Ombrófila Densa"/>
    <s v="Sudeste"/>
    <s v="Campinas"/>
    <s v="ondulado"/>
    <s v="Manual"/>
    <s v="Araucária_embrapa"/>
    <n v="333"/>
    <n v="37"/>
    <s v="semente"/>
    <x v="0"/>
    <s v="Manutenção"/>
    <x v="4"/>
    <x v="8"/>
    <s v="Sulfluramida"/>
    <n v="2"/>
    <s v="Kg"/>
    <n v="16.2399997711181"/>
    <n v="6.6600000000000006E-2"/>
    <n v="1.0815839847564657"/>
  </r>
  <r>
    <n v="8108"/>
    <x v="1"/>
    <s v="Floresta Ombrófila Densa"/>
    <s v="Sudeste"/>
    <s v="Campinas"/>
    <s v="ondulado"/>
    <s v="Manual"/>
    <s v="Araucária_embrapa"/>
    <n v="333"/>
    <n v="37"/>
    <s v="semente"/>
    <x v="0"/>
    <s v="Manutenção"/>
    <x v="4"/>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4"/>
    <x v="12"/>
    <s v="Técnico florestal"/>
    <n v="23.55"/>
    <s v="H/H"/>
    <n v="5.9209642410278303"/>
    <n v="0.78421500000000011"/>
    <n v="4.6433089722776408"/>
  </r>
  <r>
    <n v="8108"/>
    <x v="1"/>
    <s v="Floresta Ombrófila Densa"/>
    <s v="Sudeste"/>
    <s v="Campinas"/>
    <s v="ondulado"/>
    <s v="Manual"/>
    <s v="Araucária_embrapa"/>
    <n v="333"/>
    <n v="37"/>
    <s v="semente"/>
    <x v="0"/>
    <s v="Manutenção"/>
    <x v="4"/>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5"/>
    <x v="8"/>
    <s v="Aplicador manual"/>
    <n v="2.35"/>
    <s v="H/H"/>
    <n v="9.9000000000000005E-2"/>
    <n v="7.8255000000000005E-2"/>
    <n v="7.7472450000000007E-3"/>
  </r>
  <r>
    <n v="8108"/>
    <x v="1"/>
    <s v="Floresta Ombrófila Densa"/>
    <s v="Sudeste"/>
    <s v="Campinas"/>
    <s v="ondulado"/>
    <s v="Manual"/>
    <s v="Araucária_embrapa"/>
    <n v="333"/>
    <n v="37"/>
    <s v="semente"/>
    <x v="0"/>
    <s v="Manutenção"/>
    <x v="5"/>
    <x v="8"/>
    <s v="Sulfluramida"/>
    <n v="2"/>
    <s v="Kg"/>
    <n v="16.2399997711181"/>
    <n v="6.6600000000000006E-2"/>
    <n v="1.0815839847564657"/>
  </r>
  <r>
    <n v="8108"/>
    <x v="1"/>
    <s v="Floresta Ombrófila Densa"/>
    <s v="Sudeste"/>
    <s v="Campinas"/>
    <s v="ondulado"/>
    <s v="Manual"/>
    <s v="Araucária_embrapa"/>
    <n v="333"/>
    <n v="37"/>
    <s v="semente"/>
    <x v="0"/>
    <s v="Manutenção"/>
    <x v="5"/>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5"/>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6"/>
    <x v="8"/>
    <s v="Aplicador manual"/>
    <n v="2.35"/>
    <s v="H/H"/>
    <n v="9.9000000000000005E-2"/>
    <n v="7.8255000000000005E-2"/>
    <n v="7.7472450000000007E-3"/>
  </r>
  <r>
    <n v="8108"/>
    <x v="1"/>
    <s v="Floresta Ombrófila Densa"/>
    <s v="Sudeste"/>
    <s v="Campinas"/>
    <s v="ondulado"/>
    <s v="Manual"/>
    <s v="Araucária_embrapa"/>
    <n v="333"/>
    <n v="37"/>
    <s v="semente"/>
    <x v="0"/>
    <s v="Manutenção"/>
    <x v="6"/>
    <x v="8"/>
    <s v="Sulfluramida"/>
    <n v="2"/>
    <s v="Kg"/>
    <n v="16.2399997711181"/>
    <n v="6.6600000000000006E-2"/>
    <n v="1.0815839847564657"/>
  </r>
  <r>
    <n v="8108"/>
    <x v="1"/>
    <s v="Floresta Ombrófila Densa"/>
    <s v="Sudeste"/>
    <s v="Campinas"/>
    <s v="ondulado"/>
    <s v="Manual"/>
    <s v="Araucária_embrapa"/>
    <n v="333"/>
    <n v="37"/>
    <s v="semente"/>
    <x v="0"/>
    <s v="Manutenção"/>
    <x v="6"/>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6"/>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7"/>
    <x v="8"/>
    <s v="Aplicador manual"/>
    <n v="2.35"/>
    <s v="H/H"/>
    <n v="9.9000000000000005E-2"/>
    <n v="7.8255000000000005E-2"/>
    <n v="7.7472450000000007E-3"/>
  </r>
  <r>
    <n v="8108"/>
    <x v="1"/>
    <s v="Floresta Ombrófila Densa"/>
    <s v="Sudeste"/>
    <s v="Campinas"/>
    <s v="ondulado"/>
    <s v="Manual"/>
    <s v="Araucária_embrapa"/>
    <n v="333"/>
    <n v="37"/>
    <s v="semente"/>
    <x v="0"/>
    <s v="Manutenção"/>
    <x v="7"/>
    <x v="8"/>
    <s v="Sulfluramida"/>
    <n v="2"/>
    <s v="Kg"/>
    <n v="16.2399997711181"/>
    <n v="6.6600000000000006E-2"/>
    <n v="1.0815839847564657"/>
  </r>
  <r>
    <n v="8108"/>
    <x v="1"/>
    <s v="Floresta Ombrófila Densa"/>
    <s v="Sudeste"/>
    <s v="Campinas"/>
    <s v="ondulado"/>
    <s v="Manual"/>
    <s v="Araucária_embrapa"/>
    <n v="333"/>
    <n v="37"/>
    <s v="semente"/>
    <x v="0"/>
    <s v="Manutenção"/>
    <x v="7"/>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7"/>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8"/>
    <x v="8"/>
    <s v="Aplicador manual"/>
    <n v="2.35"/>
    <s v="H/H"/>
    <n v="9.9000000000000005E-2"/>
    <n v="7.8255000000000005E-2"/>
    <n v="7.7472450000000007E-3"/>
  </r>
  <r>
    <n v="8108"/>
    <x v="1"/>
    <s v="Floresta Ombrófila Densa"/>
    <s v="Sudeste"/>
    <s v="Campinas"/>
    <s v="ondulado"/>
    <s v="Manual"/>
    <s v="Araucária_embrapa"/>
    <n v="333"/>
    <n v="37"/>
    <s v="semente"/>
    <x v="0"/>
    <s v="Manutenção"/>
    <x v="8"/>
    <x v="8"/>
    <s v="Sulfluramida"/>
    <n v="2"/>
    <s v="Kg"/>
    <n v="16.2399997711181"/>
    <n v="6.6600000000000006E-2"/>
    <n v="1.0815839847564657"/>
  </r>
  <r>
    <n v="8108"/>
    <x v="1"/>
    <s v="Floresta Ombrófila Densa"/>
    <s v="Sudeste"/>
    <s v="Campinas"/>
    <s v="ondulado"/>
    <s v="Manual"/>
    <s v="Araucária_embrapa"/>
    <n v="333"/>
    <n v="37"/>
    <s v="semente"/>
    <x v="0"/>
    <s v="Manutenção"/>
    <x v="8"/>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8"/>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9"/>
    <x v="8"/>
    <s v="Aplicador manual"/>
    <n v="2.35"/>
    <s v="H/H"/>
    <n v="9.9000000000000005E-2"/>
    <n v="7.8255000000000005E-2"/>
    <n v="7.7472450000000007E-3"/>
  </r>
  <r>
    <n v="8108"/>
    <x v="1"/>
    <s v="Floresta Ombrófila Densa"/>
    <s v="Sudeste"/>
    <s v="Campinas"/>
    <s v="ondulado"/>
    <s v="Manual"/>
    <s v="Araucária_embrapa"/>
    <n v="333"/>
    <n v="37"/>
    <s v="semente"/>
    <x v="0"/>
    <s v="Manutenção"/>
    <x v="9"/>
    <x v="8"/>
    <s v="Sulfluramida"/>
    <n v="2"/>
    <s v="Kg"/>
    <n v="16.2399997711181"/>
    <n v="6.6600000000000006E-2"/>
    <n v="1.0815839847564657"/>
  </r>
  <r>
    <n v="8108"/>
    <x v="1"/>
    <s v="Floresta Ombrófila Densa"/>
    <s v="Sudeste"/>
    <s v="Campinas"/>
    <s v="ondulado"/>
    <s v="Manual"/>
    <s v="Araucária_embrapa"/>
    <n v="333"/>
    <n v="37"/>
    <s v="semente"/>
    <x v="0"/>
    <s v="Manutenção"/>
    <x v="9"/>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9"/>
    <x v="12"/>
    <s v="Técnico florestal"/>
    <n v="23.55"/>
    <s v="H/H"/>
    <n v="5.9209642410278303"/>
    <n v="0.78421500000000011"/>
    <n v="4.6433089722776408"/>
  </r>
  <r>
    <n v="8108"/>
    <x v="1"/>
    <s v="Floresta Ombrófila Densa"/>
    <s v="Sudeste"/>
    <s v="Campinas"/>
    <s v="ondulado"/>
    <s v="Manual"/>
    <s v="Araucária_embrapa"/>
    <n v="333"/>
    <n v="37"/>
    <s v="semente"/>
    <x v="0"/>
    <s v="Manutenção"/>
    <x v="9"/>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0"/>
    <x v="8"/>
    <s v="Aplicador manual"/>
    <n v="2.35"/>
    <s v="H/H"/>
    <n v="9.9000000000000005E-2"/>
    <n v="7.8255000000000005E-2"/>
    <n v="7.7472450000000007E-3"/>
  </r>
  <r>
    <n v="8108"/>
    <x v="1"/>
    <s v="Floresta Ombrófila Densa"/>
    <s v="Sudeste"/>
    <s v="Campinas"/>
    <s v="ondulado"/>
    <s v="Manual"/>
    <s v="Araucária_embrapa"/>
    <n v="333"/>
    <n v="37"/>
    <s v="semente"/>
    <x v="0"/>
    <s v="Manutenção"/>
    <x v="10"/>
    <x v="8"/>
    <s v="Sulfluramida"/>
    <n v="2"/>
    <s v="Kg"/>
    <n v="16.2399997711181"/>
    <n v="6.6600000000000006E-2"/>
    <n v="1.0815839847564657"/>
  </r>
  <r>
    <n v="8108"/>
    <x v="1"/>
    <s v="Floresta Ombrófila Densa"/>
    <s v="Sudeste"/>
    <s v="Campinas"/>
    <s v="ondulado"/>
    <s v="Manual"/>
    <s v="Araucária_embrapa"/>
    <n v="333"/>
    <n v="37"/>
    <s v="semente"/>
    <x v="0"/>
    <s v="Manutenção"/>
    <x v="10"/>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0"/>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1"/>
    <x v="8"/>
    <s v="Aplicador manual"/>
    <n v="2.35"/>
    <s v="H/H"/>
    <n v="9.9000000000000005E-2"/>
    <n v="7.8255000000000005E-2"/>
    <n v="7.7472450000000007E-3"/>
  </r>
  <r>
    <n v="8108"/>
    <x v="1"/>
    <s v="Floresta Ombrófila Densa"/>
    <s v="Sudeste"/>
    <s v="Campinas"/>
    <s v="ondulado"/>
    <s v="Manual"/>
    <s v="Araucária_embrapa"/>
    <n v="333"/>
    <n v="37"/>
    <s v="semente"/>
    <x v="0"/>
    <s v="Manutenção"/>
    <x v="11"/>
    <x v="8"/>
    <s v="Sulfluramida"/>
    <n v="2"/>
    <s v="Kg"/>
    <n v="16.2399997711181"/>
    <n v="6.6600000000000006E-2"/>
    <n v="1.0815839847564657"/>
  </r>
  <r>
    <n v="8108"/>
    <x v="1"/>
    <s v="Floresta Ombrófila Densa"/>
    <s v="Sudeste"/>
    <s v="Campinas"/>
    <s v="ondulado"/>
    <s v="Manual"/>
    <s v="Araucária_embrapa"/>
    <n v="333"/>
    <n v="37"/>
    <s v="semente"/>
    <x v="0"/>
    <s v="Manutenção"/>
    <x v="11"/>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1"/>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2"/>
    <x v="8"/>
    <s v="Aplicador manual"/>
    <n v="2.35"/>
    <s v="H/H"/>
    <n v="9.9000000000000005E-2"/>
    <n v="7.8255000000000005E-2"/>
    <n v="7.7472450000000007E-3"/>
  </r>
  <r>
    <n v="8108"/>
    <x v="1"/>
    <s v="Floresta Ombrófila Densa"/>
    <s v="Sudeste"/>
    <s v="Campinas"/>
    <s v="ondulado"/>
    <s v="Manual"/>
    <s v="Araucária_embrapa"/>
    <n v="333"/>
    <n v="37"/>
    <s v="semente"/>
    <x v="0"/>
    <s v="Manutenção"/>
    <x v="12"/>
    <x v="8"/>
    <s v="Sulfluramida"/>
    <n v="2"/>
    <s v="Kg"/>
    <n v="16.2399997711181"/>
    <n v="6.6600000000000006E-2"/>
    <n v="1.0815839847564657"/>
  </r>
  <r>
    <n v="8108"/>
    <x v="1"/>
    <s v="Floresta Ombrófila Densa"/>
    <s v="Sudeste"/>
    <s v="Campinas"/>
    <s v="ondulado"/>
    <s v="Manual"/>
    <s v="Araucária_embrapa"/>
    <n v="333"/>
    <n v="37"/>
    <s v="semente"/>
    <x v="0"/>
    <s v="Manutenção"/>
    <x v="12"/>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2"/>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3"/>
    <x v="8"/>
    <s v="Aplicador manual"/>
    <n v="2.35"/>
    <s v="H/H"/>
    <n v="9.9000000000000005E-2"/>
    <n v="7.8255000000000005E-2"/>
    <n v="7.7472450000000007E-3"/>
  </r>
  <r>
    <n v="8108"/>
    <x v="1"/>
    <s v="Floresta Ombrófila Densa"/>
    <s v="Sudeste"/>
    <s v="Campinas"/>
    <s v="ondulado"/>
    <s v="Manual"/>
    <s v="Araucária_embrapa"/>
    <n v="333"/>
    <n v="37"/>
    <s v="semente"/>
    <x v="0"/>
    <s v="Manutenção"/>
    <x v="13"/>
    <x v="8"/>
    <s v="Sulfluramida"/>
    <n v="2"/>
    <s v="Kg"/>
    <n v="16.2399997711181"/>
    <n v="6.6600000000000006E-2"/>
    <n v="1.0815839847564657"/>
  </r>
  <r>
    <n v="8108"/>
    <x v="1"/>
    <s v="Floresta Ombrófila Densa"/>
    <s v="Sudeste"/>
    <s v="Campinas"/>
    <s v="ondulado"/>
    <s v="Manual"/>
    <s v="Araucária_embrapa"/>
    <n v="333"/>
    <n v="37"/>
    <s v="semente"/>
    <x v="0"/>
    <s v="Manutenção"/>
    <x v="13"/>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3"/>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4"/>
    <x v="8"/>
    <s v="Aplicador manual"/>
    <n v="2.35"/>
    <s v="H/H"/>
    <n v="9.9000000000000005E-2"/>
    <n v="7.8255000000000005E-2"/>
    <n v="7.7472450000000007E-3"/>
  </r>
  <r>
    <n v="8108"/>
    <x v="1"/>
    <s v="Floresta Ombrófila Densa"/>
    <s v="Sudeste"/>
    <s v="Campinas"/>
    <s v="ondulado"/>
    <s v="Manual"/>
    <s v="Araucária_embrapa"/>
    <n v="333"/>
    <n v="37"/>
    <s v="semente"/>
    <x v="0"/>
    <s v="Manutenção"/>
    <x v="14"/>
    <x v="8"/>
    <s v="Sulfluramida"/>
    <n v="2"/>
    <s v="Kg"/>
    <n v="16.2399997711181"/>
    <n v="6.6600000000000006E-2"/>
    <n v="1.0815839847564657"/>
  </r>
  <r>
    <n v="8108"/>
    <x v="1"/>
    <s v="Floresta Ombrófila Densa"/>
    <s v="Sudeste"/>
    <s v="Campinas"/>
    <s v="ondulado"/>
    <s v="Manual"/>
    <s v="Araucária_embrapa"/>
    <n v="333"/>
    <n v="37"/>
    <s v="semente"/>
    <x v="0"/>
    <s v="Manutenção"/>
    <x v="14"/>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4"/>
    <x v="12"/>
    <s v="Técnico florestal"/>
    <n v="23.55"/>
    <s v="H/H"/>
    <n v="5.9209642410278303"/>
    <n v="0.78421500000000011"/>
    <n v="4.6433089722776408"/>
  </r>
  <r>
    <n v="8108"/>
    <x v="1"/>
    <s v="Floresta Ombrófila Densa"/>
    <s v="Sudeste"/>
    <s v="Campinas"/>
    <s v="ondulado"/>
    <s v="Manual"/>
    <s v="Araucária_embrapa"/>
    <n v="333"/>
    <n v="37"/>
    <s v="semente"/>
    <x v="0"/>
    <s v="Manutenção"/>
    <x v="14"/>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5"/>
    <x v="8"/>
    <s v="Aplicador manual"/>
    <n v="2.35"/>
    <s v="H/H"/>
    <n v="9.9000000000000005E-2"/>
    <n v="7.8255000000000005E-2"/>
    <n v="7.7472450000000007E-3"/>
  </r>
  <r>
    <n v="8108"/>
    <x v="1"/>
    <s v="Floresta Ombrófila Densa"/>
    <s v="Sudeste"/>
    <s v="Campinas"/>
    <s v="ondulado"/>
    <s v="Manual"/>
    <s v="Araucária_embrapa"/>
    <n v="333"/>
    <n v="37"/>
    <s v="semente"/>
    <x v="0"/>
    <s v="Manutenção"/>
    <x v="15"/>
    <x v="8"/>
    <s v="Sulfluramida"/>
    <n v="2"/>
    <s v="Kg"/>
    <n v="16.2399997711181"/>
    <n v="6.6600000000000006E-2"/>
    <n v="1.0815839847564657"/>
  </r>
  <r>
    <n v="8108"/>
    <x v="1"/>
    <s v="Floresta Ombrófila Densa"/>
    <s v="Sudeste"/>
    <s v="Campinas"/>
    <s v="ondulado"/>
    <s v="Manual"/>
    <s v="Araucária_embrapa"/>
    <n v="333"/>
    <n v="37"/>
    <s v="semente"/>
    <x v="0"/>
    <s v="Manutenção"/>
    <x v="15"/>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5"/>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6"/>
    <x v="8"/>
    <s v="Aplicador manual"/>
    <n v="2.35"/>
    <s v="H/H"/>
    <n v="9.9000000000000005E-2"/>
    <n v="7.8255000000000005E-2"/>
    <n v="7.7472450000000007E-3"/>
  </r>
  <r>
    <n v="8108"/>
    <x v="1"/>
    <s v="Floresta Ombrófila Densa"/>
    <s v="Sudeste"/>
    <s v="Campinas"/>
    <s v="ondulado"/>
    <s v="Manual"/>
    <s v="Araucária_embrapa"/>
    <n v="333"/>
    <n v="37"/>
    <s v="semente"/>
    <x v="0"/>
    <s v="Manutenção"/>
    <x v="16"/>
    <x v="8"/>
    <s v="Sulfluramida"/>
    <n v="2"/>
    <s v="Kg"/>
    <n v="16.2399997711181"/>
    <n v="6.6600000000000006E-2"/>
    <n v="1.0815839847564657"/>
  </r>
  <r>
    <n v="8108"/>
    <x v="1"/>
    <s v="Floresta Ombrófila Densa"/>
    <s v="Sudeste"/>
    <s v="Campinas"/>
    <s v="ondulado"/>
    <s v="Manual"/>
    <s v="Araucária_embrapa"/>
    <n v="333"/>
    <n v="37"/>
    <s v="semente"/>
    <x v="0"/>
    <s v="Manutenção"/>
    <x v="16"/>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6"/>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7"/>
    <x v="8"/>
    <s v="Aplicador manual"/>
    <n v="2.35"/>
    <s v="H/H"/>
    <n v="9.9000000000000005E-2"/>
    <n v="7.8255000000000005E-2"/>
    <n v="7.7472450000000007E-3"/>
  </r>
  <r>
    <n v="8108"/>
    <x v="1"/>
    <s v="Floresta Ombrófila Densa"/>
    <s v="Sudeste"/>
    <s v="Campinas"/>
    <s v="ondulado"/>
    <s v="Manual"/>
    <s v="Araucária_embrapa"/>
    <n v="333"/>
    <n v="37"/>
    <s v="semente"/>
    <x v="0"/>
    <s v="Manutenção"/>
    <x v="17"/>
    <x v="8"/>
    <s v="Sulfluramida"/>
    <n v="2"/>
    <s v="Kg"/>
    <n v="16.2399997711181"/>
    <n v="6.6600000000000006E-2"/>
    <n v="1.0815839847564657"/>
  </r>
  <r>
    <n v="8108"/>
    <x v="1"/>
    <s v="Floresta Ombrófila Densa"/>
    <s v="Sudeste"/>
    <s v="Campinas"/>
    <s v="ondulado"/>
    <s v="Manual"/>
    <s v="Araucária_embrapa"/>
    <n v="333"/>
    <n v="37"/>
    <s v="semente"/>
    <x v="0"/>
    <s v="Manutenção"/>
    <x v="17"/>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7"/>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8"/>
    <x v="8"/>
    <s v="Aplicador manual"/>
    <n v="2.35"/>
    <s v="H/H"/>
    <n v="9.9000000000000005E-2"/>
    <n v="7.8255000000000005E-2"/>
    <n v="7.7472450000000007E-3"/>
  </r>
  <r>
    <n v="8108"/>
    <x v="1"/>
    <s v="Floresta Ombrófila Densa"/>
    <s v="Sudeste"/>
    <s v="Campinas"/>
    <s v="ondulado"/>
    <s v="Manual"/>
    <s v="Araucária_embrapa"/>
    <n v="333"/>
    <n v="37"/>
    <s v="semente"/>
    <x v="0"/>
    <s v="Manutenção"/>
    <x v="18"/>
    <x v="8"/>
    <s v="Sulfluramida"/>
    <n v="2"/>
    <s v="Kg"/>
    <n v="16.2399997711181"/>
    <n v="6.6600000000000006E-2"/>
    <n v="1.0815839847564657"/>
  </r>
  <r>
    <n v="8108"/>
    <x v="1"/>
    <s v="Floresta Ombrófila Densa"/>
    <s v="Sudeste"/>
    <s v="Campinas"/>
    <s v="ondulado"/>
    <s v="Manual"/>
    <s v="Araucária_embrapa"/>
    <n v="333"/>
    <n v="37"/>
    <s v="semente"/>
    <x v="0"/>
    <s v="Manutenção"/>
    <x v="18"/>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8"/>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9"/>
    <x v="8"/>
    <s v="Aplicador manual"/>
    <n v="2.35"/>
    <s v="H/H"/>
    <n v="9.9000000000000005E-2"/>
    <n v="7.8255000000000005E-2"/>
    <n v="7.7472450000000007E-3"/>
  </r>
  <r>
    <n v="8108"/>
    <x v="1"/>
    <s v="Floresta Ombrófila Densa"/>
    <s v="Sudeste"/>
    <s v="Campinas"/>
    <s v="ondulado"/>
    <s v="Manual"/>
    <s v="Araucária_embrapa"/>
    <n v="333"/>
    <n v="37"/>
    <s v="semente"/>
    <x v="0"/>
    <s v="Manutenção"/>
    <x v="19"/>
    <x v="8"/>
    <s v="Sulfluramida"/>
    <n v="2"/>
    <s v="Kg"/>
    <n v="16.2399997711181"/>
    <n v="6.6600000000000006E-2"/>
    <n v="1.0815839847564657"/>
  </r>
  <r>
    <n v="8108"/>
    <x v="1"/>
    <s v="Floresta Ombrófila Densa"/>
    <s v="Sudeste"/>
    <s v="Campinas"/>
    <s v="ondulado"/>
    <s v="Manual"/>
    <s v="Araucária_embrapa"/>
    <n v="333"/>
    <n v="37"/>
    <s v="semente"/>
    <x v="0"/>
    <s v="Manutenção"/>
    <x v="19"/>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9"/>
    <x v="12"/>
    <s v="Técnico florestal"/>
    <n v="23.55"/>
    <s v="H/H"/>
    <n v="5.9209642410278303"/>
    <n v="0.78421500000000011"/>
    <n v="4.6433089722776408"/>
  </r>
  <r>
    <n v="8108"/>
    <x v="1"/>
    <s v="Floresta Ombrófila Densa"/>
    <s v="Sudeste"/>
    <s v="Campinas"/>
    <s v="ondulado"/>
    <s v="Manual"/>
    <s v="Araucária_embrapa"/>
    <n v="333"/>
    <n v="37"/>
    <s v="semente"/>
    <x v="0"/>
    <s v="Manutenção"/>
    <x v="19"/>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0"/>
    <x v="8"/>
    <s v="Aplicador manual"/>
    <n v="2.35"/>
    <s v="H/H"/>
    <n v="9.9000000000000005E-2"/>
    <n v="7.8255000000000005E-2"/>
    <n v="7.7472450000000007E-3"/>
  </r>
  <r>
    <n v="8108"/>
    <x v="1"/>
    <s v="Floresta Ombrófila Densa"/>
    <s v="Sudeste"/>
    <s v="Campinas"/>
    <s v="ondulado"/>
    <s v="Manual"/>
    <s v="Araucária_embrapa"/>
    <n v="333"/>
    <n v="37"/>
    <s v="semente"/>
    <x v="0"/>
    <s v="Manutenção"/>
    <x v="20"/>
    <x v="8"/>
    <s v="Sulfluramida"/>
    <n v="2"/>
    <s v="Kg"/>
    <n v="16.2399997711181"/>
    <n v="6.6600000000000006E-2"/>
    <n v="1.0815839847564657"/>
  </r>
  <r>
    <n v="8108"/>
    <x v="1"/>
    <s v="Floresta Ombrófila Densa"/>
    <s v="Sudeste"/>
    <s v="Campinas"/>
    <s v="ondulado"/>
    <s v="Manual"/>
    <s v="Araucária_embrapa"/>
    <n v="333"/>
    <n v="37"/>
    <s v="semente"/>
    <x v="0"/>
    <s v="Manutenção"/>
    <x v="20"/>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0"/>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1"/>
    <x v="8"/>
    <s v="Aplicador manual"/>
    <n v="2.35"/>
    <s v="H/H"/>
    <n v="9.9000000000000005E-2"/>
    <n v="7.8255000000000005E-2"/>
    <n v="7.7472450000000007E-3"/>
  </r>
  <r>
    <n v="8108"/>
    <x v="1"/>
    <s v="Floresta Ombrófila Densa"/>
    <s v="Sudeste"/>
    <s v="Campinas"/>
    <s v="ondulado"/>
    <s v="Manual"/>
    <s v="Araucária_embrapa"/>
    <n v="333"/>
    <n v="37"/>
    <s v="semente"/>
    <x v="0"/>
    <s v="Manutenção"/>
    <x v="21"/>
    <x v="8"/>
    <s v="Sulfluramida"/>
    <n v="2"/>
    <s v="Kg"/>
    <n v="16.2399997711181"/>
    <n v="6.6600000000000006E-2"/>
    <n v="1.0815839847564657"/>
  </r>
  <r>
    <n v="8108"/>
    <x v="1"/>
    <s v="Floresta Ombrófila Densa"/>
    <s v="Sudeste"/>
    <s v="Campinas"/>
    <s v="ondulado"/>
    <s v="Manual"/>
    <s v="Araucária_embrapa"/>
    <n v="333"/>
    <n v="37"/>
    <s v="semente"/>
    <x v="0"/>
    <s v="Manutenção"/>
    <x v="21"/>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1"/>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2"/>
    <x v="8"/>
    <s v="Aplicador manual"/>
    <n v="2.35"/>
    <s v="H/H"/>
    <n v="9.9000000000000005E-2"/>
    <n v="7.8255000000000005E-2"/>
    <n v="7.7472450000000007E-3"/>
  </r>
  <r>
    <n v="8108"/>
    <x v="1"/>
    <s v="Floresta Ombrófila Densa"/>
    <s v="Sudeste"/>
    <s v="Campinas"/>
    <s v="ondulado"/>
    <s v="Manual"/>
    <s v="Araucária_embrapa"/>
    <n v="333"/>
    <n v="37"/>
    <s v="semente"/>
    <x v="0"/>
    <s v="Manutenção"/>
    <x v="22"/>
    <x v="8"/>
    <s v="Sulfluramida"/>
    <n v="2"/>
    <s v="Kg"/>
    <n v="16.2399997711181"/>
    <n v="6.6600000000000006E-2"/>
    <n v="1.0815839847564657"/>
  </r>
  <r>
    <n v="8108"/>
    <x v="1"/>
    <s v="Floresta Ombrófila Densa"/>
    <s v="Sudeste"/>
    <s v="Campinas"/>
    <s v="ondulado"/>
    <s v="Manual"/>
    <s v="Araucária_embrapa"/>
    <n v="333"/>
    <n v="37"/>
    <s v="semente"/>
    <x v="0"/>
    <s v="Manutenção"/>
    <x v="22"/>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2"/>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3"/>
    <x v="8"/>
    <s v="Aplicador manual"/>
    <n v="2.35"/>
    <s v="H/H"/>
    <n v="9.9000000000000005E-2"/>
    <n v="7.8255000000000005E-2"/>
    <n v="7.7472450000000007E-3"/>
  </r>
  <r>
    <n v="8108"/>
    <x v="1"/>
    <s v="Floresta Ombrófila Densa"/>
    <s v="Sudeste"/>
    <s v="Campinas"/>
    <s v="ondulado"/>
    <s v="Manual"/>
    <s v="Araucária_embrapa"/>
    <n v="333"/>
    <n v="37"/>
    <s v="semente"/>
    <x v="0"/>
    <s v="Manutenção"/>
    <x v="23"/>
    <x v="8"/>
    <s v="Sulfluramida"/>
    <n v="2"/>
    <s v="Kg"/>
    <n v="16.2399997711181"/>
    <n v="6.6600000000000006E-2"/>
    <n v="1.0815839847564657"/>
  </r>
  <r>
    <n v="8108"/>
    <x v="1"/>
    <s v="Floresta Ombrófila Densa"/>
    <s v="Sudeste"/>
    <s v="Campinas"/>
    <s v="ondulado"/>
    <s v="Manual"/>
    <s v="Araucária_embrapa"/>
    <n v="333"/>
    <n v="37"/>
    <s v="semente"/>
    <x v="0"/>
    <s v="Manutenção"/>
    <x v="23"/>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3"/>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4"/>
    <x v="8"/>
    <s v="Aplicador manual"/>
    <n v="2.35"/>
    <s v="H/H"/>
    <n v="9.9000000000000005E-2"/>
    <n v="7.8255000000000005E-2"/>
    <n v="7.7472450000000007E-3"/>
  </r>
  <r>
    <n v="8108"/>
    <x v="1"/>
    <s v="Floresta Ombrófila Densa"/>
    <s v="Sudeste"/>
    <s v="Campinas"/>
    <s v="ondulado"/>
    <s v="Manual"/>
    <s v="Araucária_embrapa"/>
    <n v="333"/>
    <n v="37"/>
    <s v="semente"/>
    <x v="0"/>
    <s v="Manutenção"/>
    <x v="24"/>
    <x v="8"/>
    <s v="Sulfluramida"/>
    <n v="2"/>
    <s v="Kg"/>
    <n v="16.2399997711181"/>
    <n v="6.6600000000000006E-2"/>
    <n v="1.0815839847564657"/>
  </r>
  <r>
    <n v="8108"/>
    <x v="1"/>
    <s v="Floresta Ombrófila Densa"/>
    <s v="Sudeste"/>
    <s v="Campinas"/>
    <s v="ondulado"/>
    <s v="Manual"/>
    <s v="Araucária_embrapa"/>
    <n v="333"/>
    <n v="37"/>
    <s v="semente"/>
    <x v="0"/>
    <s v="Manutenção"/>
    <x v="24"/>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4"/>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5"/>
    <x v="8"/>
    <s v="Aplicador manual"/>
    <n v="2.35"/>
    <s v="H/H"/>
    <n v="9.9000000000000005E-2"/>
    <n v="7.8255000000000005E-2"/>
    <n v="7.7472450000000007E-3"/>
  </r>
  <r>
    <n v="8108"/>
    <x v="1"/>
    <s v="Floresta Ombrófila Densa"/>
    <s v="Sudeste"/>
    <s v="Campinas"/>
    <s v="ondulado"/>
    <s v="Manual"/>
    <s v="Araucária_embrapa"/>
    <n v="333"/>
    <n v="37"/>
    <s v="semente"/>
    <x v="0"/>
    <s v="Manutenção"/>
    <x v="25"/>
    <x v="8"/>
    <s v="Sulfluramida"/>
    <n v="2"/>
    <s v="Kg"/>
    <n v="16.2399997711181"/>
    <n v="6.6600000000000006E-2"/>
    <n v="1.0815839847564657"/>
  </r>
  <r>
    <n v="8108"/>
    <x v="1"/>
    <s v="Floresta Ombrófila Densa"/>
    <s v="Sudeste"/>
    <s v="Campinas"/>
    <s v="ondulado"/>
    <s v="Manual"/>
    <s v="Araucária_embrapa"/>
    <n v="333"/>
    <n v="37"/>
    <s v="semente"/>
    <x v="0"/>
    <s v="Manutenção"/>
    <x v="25"/>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5"/>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6"/>
    <x v="8"/>
    <s v="Aplicador manual"/>
    <n v="2.35"/>
    <s v="H/H"/>
    <n v="9.9000000000000005E-2"/>
    <n v="7.8255000000000005E-2"/>
    <n v="7.7472450000000007E-3"/>
  </r>
  <r>
    <n v="8108"/>
    <x v="1"/>
    <s v="Floresta Ombrófila Densa"/>
    <s v="Sudeste"/>
    <s v="Campinas"/>
    <s v="ondulado"/>
    <s v="Manual"/>
    <s v="Araucária_embrapa"/>
    <n v="333"/>
    <n v="37"/>
    <s v="semente"/>
    <x v="0"/>
    <s v="Manutenção"/>
    <x v="26"/>
    <x v="8"/>
    <s v="Sulfluramida"/>
    <n v="2"/>
    <s v="Kg"/>
    <n v="16.2399997711181"/>
    <n v="6.6600000000000006E-2"/>
    <n v="1.0815839847564657"/>
  </r>
  <r>
    <n v="8108"/>
    <x v="1"/>
    <s v="Floresta Ombrófila Densa"/>
    <s v="Sudeste"/>
    <s v="Campinas"/>
    <s v="ondulado"/>
    <s v="Manual"/>
    <s v="Araucária_embrapa"/>
    <n v="333"/>
    <n v="37"/>
    <s v="semente"/>
    <x v="0"/>
    <s v="Manutenção"/>
    <x v="26"/>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6"/>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7"/>
    <x v="8"/>
    <s v="Aplicador manual"/>
    <n v="2.35"/>
    <s v="H/H"/>
    <n v="9.9000000000000005E-2"/>
    <n v="7.8255000000000005E-2"/>
    <n v="7.7472450000000007E-3"/>
  </r>
  <r>
    <n v="8108"/>
    <x v="1"/>
    <s v="Floresta Ombrófila Densa"/>
    <s v="Sudeste"/>
    <s v="Campinas"/>
    <s v="ondulado"/>
    <s v="Manual"/>
    <s v="Araucária_embrapa"/>
    <n v="333"/>
    <n v="37"/>
    <s v="semente"/>
    <x v="0"/>
    <s v="Manutenção"/>
    <x v="27"/>
    <x v="8"/>
    <s v="Sulfluramida"/>
    <n v="2"/>
    <s v="Kg"/>
    <n v="16.2399997711181"/>
    <n v="6.6600000000000006E-2"/>
    <n v="1.0815839847564657"/>
  </r>
  <r>
    <n v="8108"/>
    <x v="1"/>
    <s v="Floresta Ombrófila Densa"/>
    <s v="Sudeste"/>
    <s v="Campinas"/>
    <s v="ondulado"/>
    <s v="Manual"/>
    <s v="Araucária_embrapa"/>
    <n v="333"/>
    <n v="37"/>
    <s v="semente"/>
    <x v="0"/>
    <s v="Manutenção"/>
    <x v="27"/>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7"/>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8"/>
    <x v="8"/>
    <s v="Aplicador manual"/>
    <n v="2.35"/>
    <s v="H/H"/>
    <n v="9.9000000000000005E-2"/>
    <n v="7.8255000000000005E-2"/>
    <n v="7.7472450000000007E-3"/>
  </r>
  <r>
    <n v="8108"/>
    <x v="1"/>
    <s v="Floresta Ombrófila Densa"/>
    <s v="Sudeste"/>
    <s v="Campinas"/>
    <s v="ondulado"/>
    <s v="Manual"/>
    <s v="Araucária_embrapa"/>
    <n v="333"/>
    <n v="37"/>
    <s v="semente"/>
    <x v="0"/>
    <s v="Manutenção"/>
    <x v="28"/>
    <x v="8"/>
    <s v="Sulfluramida"/>
    <n v="2"/>
    <s v="Kg"/>
    <n v="16.2399997711181"/>
    <n v="6.6600000000000006E-2"/>
    <n v="1.0815839847564657"/>
  </r>
  <r>
    <n v="8108"/>
    <x v="1"/>
    <s v="Floresta Ombrófila Densa"/>
    <s v="Sudeste"/>
    <s v="Campinas"/>
    <s v="ondulado"/>
    <s v="Manual"/>
    <s v="Araucária_embrapa"/>
    <n v="333"/>
    <n v="37"/>
    <s v="semente"/>
    <x v="0"/>
    <s v="Manutenção"/>
    <x v="28"/>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8"/>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9"/>
    <x v="8"/>
    <s v="Aplicador manual"/>
    <n v="2.35"/>
    <s v="H/H"/>
    <n v="9.9000000000000005E-2"/>
    <n v="7.8255000000000005E-2"/>
    <n v="7.7472450000000007E-3"/>
  </r>
  <r>
    <n v="8108"/>
    <x v="1"/>
    <s v="Floresta Ombrófila Densa"/>
    <s v="Sudeste"/>
    <s v="Campinas"/>
    <s v="ondulado"/>
    <s v="Manual"/>
    <s v="Araucária_embrapa"/>
    <n v="333"/>
    <n v="37"/>
    <s v="semente"/>
    <x v="0"/>
    <s v="Manutenção"/>
    <x v="29"/>
    <x v="8"/>
    <s v="Sulfluramida"/>
    <n v="2"/>
    <s v="Kg"/>
    <n v="16.2399997711181"/>
    <n v="6.6600000000000006E-2"/>
    <n v="1.0815839847564657"/>
  </r>
  <r>
    <n v="8108"/>
    <x v="1"/>
    <s v="Floresta Ombrófila Densa"/>
    <s v="Sudeste"/>
    <s v="Campinas"/>
    <s v="ondulado"/>
    <s v="Manual"/>
    <s v="Araucária_embrapa"/>
    <n v="333"/>
    <n v="37"/>
    <s v="semente"/>
    <x v="0"/>
    <s v="Manutenção"/>
    <x v="29"/>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9"/>
    <x v="9"/>
    <s v="Trabalhador agropecuário em geral"/>
    <n v="1.18"/>
    <s v="H/H"/>
    <n v="13.0666856765747"/>
    <n v="3.9294000000000003E-2"/>
    <n v="0.51344234697532631"/>
  </r>
  <r>
    <n v="8108"/>
    <x v="1"/>
    <s v="Floresta Ombrófila Densa"/>
    <s v="Sudeste"/>
    <s v="Campinas"/>
    <s v="ondulado"/>
    <s v="Manual"/>
    <s v="Araucária_embrapa"/>
    <n v="333"/>
    <n v="37"/>
    <s v="semente"/>
    <x v="0"/>
    <s v="Pós-Plantio"/>
    <x v="0"/>
    <x v="7"/>
    <s v="Enxada"/>
    <n v="38.51"/>
    <s v="H/H"/>
    <n v="1.6E-2"/>
    <n v="1.2823830000000001"/>
    <n v="2.0518128E-2"/>
  </r>
  <r>
    <n v="8108"/>
    <x v="1"/>
    <s v="Floresta Ombrófila Densa"/>
    <s v="Sudeste"/>
    <s v="Campinas"/>
    <s v="ondulado"/>
    <s v="Manual"/>
    <s v="Araucária_embrapa"/>
    <n v="333"/>
    <n v="37"/>
    <s v="semente"/>
    <x v="0"/>
    <s v="Pós-Plantio"/>
    <x v="0"/>
    <x v="7"/>
    <s v="Trabalhador agropecuário em geral"/>
    <n v="38.51"/>
    <s v="H/H"/>
    <n v="13.0666856765747"/>
    <n v="1.2823830000000001"/>
    <n v="16.756495577982893"/>
  </r>
  <r>
    <n v="8108"/>
    <x v="1"/>
    <s v="Floresta Ombrófila Densa"/>
    <s v="Sudeste"/>
    <s v="Campinas"/>
    <s v="ondulado"/>
    <s v="Manual"/>
    <s v="Araucária_embrapa"/>
    <n v="333"/>
    <n v="37"/>
    <s v="semente"/>
    <x v="0"/>
    <s v="Pós-Plantio"/>
    <x v="0"/>
    <x v="8"/>
    <s v="Aplicador manual"/>
    <n v="2.35"/>
    <s v="H/H"/>
    <n v="9.9000000000000005E-2"/>
    <n v="7.8255000000000005E-2"/>
    <n v="7.7472450000000007E-3"/>
  </r>
  <r>
    <n v="8108"/>
    <x v="1"/>
    <s v="Floresta Ombrófila Densa"/>
    <s v="Sudeste"/>
    <s v="Campinas"/>
    <s v="ondulado"/>
    <s v="Manual"/>
    <s v="Araucária_embrapa"/>
    <n v="333"/>
    <n v="37"/>
    <s v="semente"/>
    <x v="0"/>
    <s v="Pós-Plantio"/>
    <x v="0"/>
    <x v="8"/>
    <s v="Sulfluramida"/>
    <n v="2"/>
    <s v="Kg"/>
    <n v="16.2399997711181"/>
    <n v="6.6600000000000006E-2"/>
    <n v="1.0815839847564657"/>
  </r>
  <r>
    <n v="8108"/>
    <x v="1"/>
    <s v="Floresta Ombrófila Densa"/>
    <s v="Sudeste"/>
    <s v="Campinas"/>
    <s v="ondulado"/>
    <s v="Manual"/>
    <s v="Araucária_embrapa"/>
    <n v="333"/>
    <n v="37"/>
    <s v="semente"/>
    <x v="0"/>
    <s v="Pós-Plantio"/>
    <x v="0"/>
    <x v="8"/>
    <s v="Trabalhador agropecuário em geral"/>
    <n v="2.35"/>
    <s v="H/H"/>
    <n v="13.0666856765747"/>
    <n v="7.8255000000000005E-2"/>
    <n v="1.0225334876203531"/>
  </r>
  <r>
    <n v="8108"/>
    <x v="1"/>
    <s v="Floresta Ombrófila Densa"/>
    <s v="Sudeste"/>
    <s v="Campinas"/>
    <s v="ondulado"/>
    <s v="Manual"/>
    <s v="Araucária_embrapa"/>
    <n v="333"/>
    <n v="37"/>
    <s v="semente"/>
    <x v="0"/>
    <s v="Pós-Plantio"/>
    <x v="0"/>
    <x v="9"/>
    <s v="Trabalhador agropecuário em geral"/>
    <n v="1.18"/>
    <s v="H/H"/>
    <n v="13.0666856765747"/>
    <n v="3.9294000000000003E-2"/>
    <n v="0.51344234697532631"/>
  </r>
  <r>
    <n v="8108"/>
    <x v="1"/>
    <s v="Floresta Ombrófila Densa"/>
    <s v="Sudeste"/>
    <s v="Campinas"/>
    <s v="ondulado"/>
    <s v="Manual"/>
    <s v="Araucária_embrapa"/>
    <n v="333"/>
    <n v="37"/>
    <s v="semente"/>
    <x v="0"/>
    <s v="Pré-Plantio"/>
    <x v="0"/>
    <x v="0"/>
    <s v="Trator 75 - 125 CV + Carreta"/>
    <n v="2.06"/>
    <s v="H/M"/>
    <n v="149.07000732421801"/>
    <n v="6.8598000000000006E-2"/>
    <n v="10.225904362426707"/>
  </r>
  <r>
    <n v="8108"/>
    <x v="1"/>
    <s v="Floresta Ombrófila Densa"/>
    <s v="Sudeste"/>
    <s v="Campinas"/>
    <s v="ondulado"/>
    <s v="Manual"/>
    <s v="Araucária_embrapa"/>
    <n v="333"/>
    <n v="37"/>
    <s v="semente"/>
    <x v="0"/>
    <s v="Pré-Plantio"/>
    <x v="0"/>
    <x v="13"/>
    <s v="Enxadão (alinhamento)"/>
    <n v="28.27"/>
    <s v="H/H"/>
    <n v="1.0999999999999999E-2"/>
    <n v="0.94139099999999998"/>
    <n v="1.0355300999999999E-2"/>
  </r>
  <r>
    <n v="8108"/>
    <x v="1"/>
    <s v="Floresta Ombrófila Densa"/>
    <s v="Sudeste"/>
    <s v="Campinas"/>
    <s v="ondulado"/>
    <s v="Manual"/>
    <s v="Araucária_embrapa"/>
    <n v="333"/>
    <n v="37"/>
    <s v="semente"/>
    <x v="0"/>
    <s v="Pré-Plantio"/>
    <x v="0"/>
    <x v="13"/>
    <s v="Trabalhador agropecuário em geral"/>
    <n v="28.27"/>
    <s v="H/H"/>
    <n v="13.0666856765747"/>
    <n v="0.94139099999999998"/>
    <n v="12.300860295756333"/>
  </r>
  <r>
    <n v="8108"/>
    <x v="1"/>
    <s v="Floresta Ombrófila Densa"/>
    <s v="Sudeste"/>
    <s v="Campinas"/>
    <s v="ondulado"/>
    <s v="Manual"/>
    <s v="Araucária_embrapa"/>
    <n v="333"/>
    <n v="37"/>
    <s v="semente"/>
    <x v="0"/>
    <s v="Pré-Plantio"/>
    <x v="0"/>
    <x v="14"/>
    <s v="Calcário dolomítico"/>
    <n v="0.5"/>
    <s v="t"/>
    <n v="206.169998168945"/>
    <n v="1.6650000000000002E-2"/>
    <n v="3.4327304695129346"/>
  </r>
  <r>
    <n v="8108"/>
    <x v="1"/>
    <s v="Floresta Ombrófila Densa"/>
    <s v="Sudeste"/>
    <s v="Campinas"/>
    <s v="ondulado"/>
    <s v="Manual"/>
    <s v="Araucária_embrapa"/>
    <n v="333"/>
    <n v="37"/>
    <s v="semente"/>
    <x v="0"/>
    <s v="Pré-Plantio"/>
    <x v="0"/>
    <x v="14"/>
    <s v="Trabalhador agropecuário em geral"/>
    <n v="11.78"/>
    <s v="H/H"/>
    <n v="13.0666856765747"/>
    <n v="0.39227399999999996"/>
    <n v="5.1257210570926635"/>
  </r>
  <r>
    <n v="8108"/>
    <x v="1"/>
    <s v="Floresta Ombrófila Densa"/>
    <s v="Sudeste"/>
    <s v="Campinas"/>
    <s v="ondulado"/>
    <s v="Manual"/>
    <s v="Araucária_embrapa"/>
    <n v="333"/>
    <n v="37"/>
    <s v="semente"/>
    <x v="0"/>
    <s v="Pré-Plantio"/>
    <x v="0"/>
    <x v="14"/>
    <s v="Trator 75 - 125 CV + Carreta"/>
    <n v="1.94"/>
    <s v="H/M"/>
    <n v="149.07000732421801"/>
    <n v="6.4601999999999993E-2"/>
    <n v="9.6302206131591301"/>
  </r>
  <r>
    <n v="8108"/>
    <x v="1"/>
    <s v="Floresta Ombrófila Densa"/>
    <s v="Sudeste"/>
    <s v="Campinas"/>
    <s v="ondulado"/>
    <s v="Manual"/>
    <s v="Araucária_embrapa"/>
    <n v="333"/>
    <n v="37"/>
    <s v="semente"/>
    <x v="0"/>
    <s v="Pré-Plantio"/>
    <x v="0"/>
    <x v="8"/>
    <s v="Aplicador manual"/>
    <n v="4.7"/>
    <s v="H/H"/>
    <n v="9.9000000000000005E-2"/>
    <n v="0.15651000000000001"/>
    <n v="1.5494490000000001E-2"/>
  </r>
  <r>
    <n v="8108"/>
    <x v="1"/>
    <s v="Floresta Ombrófila Densa"/>
    <s v="Sudeste"/>
    <s v="Campinas"/>
    <s v="ondulado"/>
    <s v="Manual"/>
    <s v="Araucária_embrapa"/>
    <n v="333"/>
    <n v="37"/>
    <s v="semente"/>
    <x v="0"/>
    <s v="Pré-Plantio"/>
    <x v="0"/>
    <x v="8"/>
    <s v="Sulfluramida"/>
    <n v="3.5"/>
    <s v="Kg"/>
    <n v="16.2399997711181"/>
    <n v="0.11655"/>
    <n v="1.8927719733238146"/>
  </r>
  <r>
    <n v="8108"/>
    <x v="1"/>
    <s v="Floresta Ombrófila Densa"/>
    <s v="Sudeste"/>
    <s v="Campinas"/>
    <s v="ondulado"/>
    <s v="Manual"/>
    <s v="Araucária_embrapa"/>
    <n v="333"/>
    <n v="37"/>
    <s v="semente"/>
    <x v="0"/>
    <s v="Pré-Plantio"/>
    <x v="0"/>
    <x v="8"/>
    <s v="Trabalhador agropecuário em geral"/>
    <n v="4.7"/>
    <s v="H/H"/>
    <n v="13.0666856765747"/>
    <n v="0.15651000000000001"/>
    <n v="2.0450669752407062"/>
  </r>
  <r>
    <n v="8108"/>
    <x v="1"/>
    <s v="Floresta Ombrófila Densa"/>
    <s v="Sudeste"/>
    <s v="Campinas"/>
    <s v="ondulado"/>
    <s v="Manual"/>
    <s v="Araucária_embrapa"/>
    <n v="333"/>
    <n v="37"/>
    <s v="semente"/>
    <x v="0"/>
    <s v="Pré-Plantio"/>
    <x v="0"/>
    <x v="15"/>
    <s v="Motocoveadora 2,5 CV"/>
    <n v="28.27"/>
    <s v="H/H"/>
    <n v="6.0519999999999996"/>
    <n v="0.94139099999999998"/>
    <n v="5.6972983319999999"/>
  </r>
  <r>
    <n v="8108"/>
    <x v="1"/>
    <s v="Floresta Ombrófila Densa"/>
    <s v="Sudeste"/>
    <s v="Campinas"/>
    <s v="ondulado"/>
    <s v="Manual"/>
    <s v="Araucária_embrapa"/>
    <n v="333"/>
    <n v="37"/>
    <s v="semente"/>
    <x v="0"/>
    <s v="Pré-Plantio"/>
    <x v="0"/>
    <x v="15"/>
    <s v="Trabalhador agropecuário em geral"/>
    <n v="28.27"/>
    <s v="H/H"/>
    <n v="13.0666856765747"/>
    <n v="0.94139099999999998"/>
    <n v="12.300860295756333"/>
  </r>
  <r>
    <n v="8108"/>
    <x v="1"/>
    <s v="Floresta Ombrófila Densa"/>
    <s v="Sudeste"/>
    <s v="Campinas"/>
    <s v="ondulado"/>
    <s v="Manual"/>
    <s v="Araucária_embrapa"/>
    <n v="333"/>
    <n v="37"/>
    <s v="semente"/>
    <x v="0"/>
    <s v="Pré-Plantio"/>
    <x v="0"/>
    <x v="16"/>
    <s v="Motorroçadeira 2 CV"/>
    <n v="23.55"/>
    <s v="H/H"/>
    <n v="6.4109999999999996"/>
    <n v="0.78421500000000011"/>
    <n v="5.0276023650000008"/>
  </r>
  <r>
    <n v="8108"/>
    <x v="1"/>
    <s v="Floresta Ombrófila Densa"/>
    <s v="Sudeste"/>
    <s v="Campinas"/>
    <s v="ondulado"/>
    <s v="Manual"/>
    <s v="Araucária_embrapa"/>
    <n v="333"/>
    <n v="37"/>
    <s v="semente"/>
    <x v="0"/>
    <s v="Pré-Plantio"/>
    <x v="0"/>
    <x v="16"/>
    <s v="Trabalhador agropecuário em geral"/>
    <n v="23.55"/>
    <s v="H/H"/>
    <n v="13.0666856765747"/>
    <n v="0.78421500000000011"/>
    <n v="10.24709090785503"/>
  </r>
  <r>
    <n v="8108"/>
    <x v="1"/>
    <s v="Floresta Ombrófila Densa"/>
    <s v="Sudeste"/>
    <s v="Campinas"/>
    <s v="ondulado"/>
    <s v="Manual"/>
    <s v="Cambuci"/>
    <n v="151"/>
    <n v="16"/>
    <s v="fruto"/>
    <x v="0"/>
    <s v="Implantação"/>
    <x v="0"/>
    <x v="0"/>
    <d v="2006-06-30T00:00:00"/>
    <n v="3.3"/>
    <s v="sc de 50 kg"/>
    <n v="273.079986572265"/>
    <n v="4.9829999999999992E-2"/>
    <n v="13.607575730895963"/>
  </r>
  <r>
    <n v="8108"/>
    <x v="1"/>
    <s v="Floresta Ombrófila Densa"/>
    <s v="Sudeste"/>
    <s v="Campinas"/>
    <s v="ondulado"/>
    <s v="Manual"/>
    <s v="Cambuci"/>
    <n v="151"/>
    <n v="16"/>
    <s v="fruto"/>
    <x v="0"/>
    <s v="Implantação"/>
    <x v="0"/>
    <x v="0"/>
    <s v="Copo dosador"/>
    <n v="12.37"/>
    <s v="H/H"/>
    <n v="1.0999999999999999E-2"/>
    <n v="0.18678699999999998"/>
    <n v="2.0546569999999997E-3"/>
  </r>
  <r>
    <n v="8108"/>
    <x v="1"/>
    <s v="Floresta Ombrófila Densa"/>
    <s v="Sudeste"/>
    <s v="Campinas"/>
    <s v="ondulado"/>
    <s v="Manual"/>
    <s v="Cambuci"/>
    <n v="151"/>
    <n v="16"/>
    <s v="fruto"/>
    <x v="0"/>
    <s v="Implantação"/>
    <x v="0"/>
    <x v="0"/>
    <s v="Trabalhador agropecuário em geral"/>
    <n v="12.37"/>
    <s v="H/H"/>
    <n v="13.0666856765747"/>
    <n v="0.18678699999999998"/>
    <n v="2.4406870174703581"/>
  </r>
  <r>
    <n v="8108"/>
    <x v="1"/>
    <s v="Floresta Ombrófila Densa"/>
    <s v="Sudeste"/>
    <s v="Campinas"/>
    <s v="ondulado"/>
    <s v="Manual"/>
    <s v="Cambuci"/>
    <n v="151"/>
    <n v="16"/>
    <s v="fruto"/>
    <x v="0"/>
    <s v="Implantação"/>
    <x v="0"/>
    <x v="1"/>
    <d v="2010-10-20T00:00:00"/>
    <n v="3.3"/>
    <s v="sc de 50 kg"/>
    <n v="200.47999572753901"/>
    <n v="4.9829999999999992E-2"/>
    <n v="9.9899181871032674"/>
  </r>
  <r>
    <n v="8108"/>
    <x v="1"/>
    <s v="Floresta Ombrófila Densa"/>
    <s v="Sudeste"/>
    <s v="Campinas"/>
    <s v="ondulado"/>
    <s v="Manual"/>
    <s v="Cambuci"/>
    <n v="151"/>
    <n v="16"/>
    <s v="fruto"/>
    <x v="0"/>
    <s v="Implantação"/>
    <x v="0"/>
    <x v="1"/>
    <s v="Plantadeira (coveta lateral)"/>
    <n v="14.13"/>
    <s v="H/H"/>
    <n v="7.9000000000000001E-2"/>
    <n v="0.213363"/>
    <n v="1.6855676999999999E-2"/>
  </r>
  <r>
    <n v="8108"/>
    <x v="1"/>
    <s v="Floresta Ombrófila Densa"/>
    <s v="Sudeste"/>
    <s v="Campinas"/>
    <s v="ondulado"/>
    <s v="Manual"/>
    <s v="Cambuci"/>
    <n v="151"/>
    <n v="16"/>
    <s v="fruto"/>
    <x v="0"/>
    <s v="Implantação"/>
    <x v="0"/>
    <x v="1"/>
    <s v="Trabalhador agropecuário em geral"/>
    <n v="14.13"/>
    <s v="H/H"/>
    <n v="13.0666856765747"/>
    <n v="0.213363"/>
    <n v="2.7879472560110075"/>
  </r>
  <r>
    <n v="8108"/>
    <x v="1"/>
    <s v="Floresta Ombrófila Densa"/>
    <s v="Sudeste"/>
    <s v="Campinas"/>
    <s v="ondulado"/>
    <s v="Manual"/>
    <s v="Cambuci"/>
    <n v="151"/>
    <n v="16"/>
    <s v="fruto"/>
    <x v="0"/>
    <s v="Implantação"/>
    <x v="0"/>
    <x v="1"/>
    <s v="Trator 75 - 125 CV + Carreta"/>
    <n v="2.35"/>
    <s v="H/M"/>
    <n v="149.07000732421801"/>
    <n v="3.5485000000000003E-2"/>
    <n v="5.2897492098998766"/>
  </r>
  <r>
    <n v="8108"/>
    <x v="1"/>
    <s v="Floresta Ombrófila Densa"/>
    <s v="Sudeste"/>
    <s v="Campinas"/>
    <s v="ondulado"/>
    <s v="Manual"/>
    <s v="Cambuci"/>
    <n v="151"/>
    <n v="16"/>
    <s v="fruto"/>
    <x v="0"/>
    <s v="Implantação"/>
    <x v="0"/>
    <x v="2"/>
    <s v="Trabalhador agropecuário em geral"/>
    <n v="5.88"/>
    <s v="H/H"/>
    <n v="13.0666856765747"/>
    <n v="8.8788000000000006E-2"/>
    <n v="1.1601648878517146"/>
  </r>
  <r>
    <n v="8108"/>
    <x v="1"/>
    <s v="Floresta Ombrófila Densa"/>
    <s v="Sudeste"/>
    <s v="Campinas"/>
    <s v="ondulado"/>
    <s v="Manual"/>
    <s v="Cambuci"/>
    <n v="151"/>
    <n v="16"/>
    <s v="fruto"/>
    <x v="0"/>
    <s v="Implantação"/>
    <x v="0"/>
    <x v="2"/>
    <s v="Trator 75 - 125 CV + Tanque para irrigação"/>
    <n v="1.18"/>
    <s v="H/M"/>
    <n v="157.47999572753901"/>
    <n v="1.7817999999999997E-2"/>
    <n v="2.8059785638732895"/>
  </r>
  <r>
    <n v="8108"/>
    <x v="1"/>
    <s v="Floresta Ombrófila Densa"/>
    <s v="Sudeste"/>
    <s v="Campinas"/>
    <s v="ondulado"/>
    <s v="Manual"/>
    <s v="Cambuci"/>
    <n v="151"/>
    <n v="16"/>
    <s v="fruto"/>
    <x v="0"/>
    <s v="Implantação"/>
    <x v="0"/>
    <x v="3"/>
    <s v="Hidrogel"/>
    <n v="5"/>
    <s v="Kg"/>
    <n v="25.84"/>
    <n v="7.5499999999999998E-2"/>
    <n v="1.95092"/>
  </r>
  <r>
    <n v="8108"/>
    <x v="1"/>
    <s v="Floresta Ombrófila Densa"/>
    <s v="Sudeste"/>
    <s v="Campinas"/>
    <s v="ondulado"/>
    <s v="Manual"/>
    <s v="Cambuci"/>
    <n v="151"/>
    <n v="16"/>
    <s v="fruto"/>
    <x v="0"/>
    <s v="Implantação"/>
    <x v="0"/>
    <x v="3"/>
    <s v="Trabalhador agropecuário em geral"/>
    <n v="14.13"/>
    <s v="H/H"/>
    <n v="13.0666856765747"/>
    <n v="0.213363"/>
    <n v="2.7879472560110075"/>
  </r>
  <r>
    <n v="8108"/>
    <x v="1"/>
    <s v="Floresta Ombrófila Densa"/>
    <s v="Sudeste"/>
    <s v="Campinas"/>
    <s v="ondulado"/>
    <s v="Manual"/>
    <s v="Cambuci"/>
    <n v="151"/>
    <n v="16"/>
    <s v="fruto"/>
    <x v="0"/>
    <s v="Implantação"/>
    <x v="0"/>
    <x v="3"/>
    <s v="Trator 75 - 125 CV + Tanque para irrigação"/>
    <n v="2.35"/>
    <s v="H/M"/>
    <n v="157.47999572753901"/>
    <n v="3.5485000000000003E-2"/>
    <n v="5.5881776483917216"/>
  </r>
  <r>
    <n v="8108"/>
    <x v="1"/>
    <s v="Floresta Ombrófila Densa"/>
    <s v="Sudeste"/>
    <s v="Campinas"/>
    <s v="ondulado"/>
    <s v="Manual"/>
    <s v="Cambuci"/>
    <n v="151"/>
    <n v="16"/>
    <s v="fruto"/>
    <x v="0"/>
    <s v="Implantação"/>
    <x v="0"/>
    <x v="4"/>
    <s v="Hidrogel"/>
    <n v="1"/>
    <s v="Kg"/>
    <n v="25.84"/>
    <n v="1.5100000000000001E-2"/>
    <n v="0.39018400000000003"/>
  </r>
  <r>
    <n v="8108"/>
    <x v="1"/>
    <s v="Floresta Ombrófila Densa"/>
    <s v="Sudeste"/>
    <s v="Campinas"/>
    <s v="ondulado"/>
    <s v="Manual"/>
    <s v="Cambuci"/>
    <n v="151"/>
    <n v="16"/>
    <s v="fruto"/>
    <x v="0"/>
    <s v="Implantação"/>
    <x v="0"/>
    <x v="4"/>
    <s v="Mudas (biodiversidade)"/>
    <n v="109"/>
    <s v="unidade"/>
    <n v="2"/>
    <n v="1.6458999999999999"/>
    <n v="3.2917999999999998"/>
  </r>
  <r>
    <n v="8108"/>
    <x v="1"/>
    <s v="Floresta Ombrófila Densa"/>
    <s v="Sudeste"/>
    <s v="Campinas"/>
    <s v="ondulado"/>
    <s v="Manual"/>
    <s v="Cambuci"/>
    <n v="151"/>
    <n v="16"/>
    <s v="fruto"/>
    <x v="0"/>
    <s v="Implantação"/>
    <x v="0"/>
    <x v="4"/>
    <s v="Mudas (econômica)"/>
    <n v="109"/>
    <s v="unidade"/>
    <n v="10"/>
    <n v="1.6458999999999999"/>
    <n v="16.459"/>
  </r>
  <r>
    <n v="8108"/>
    <x v="1"/>
    <s v="Floresta Ombrófila Densa"/>
    <s v="Sudeste"/>
    <s v="Campinas"/>
    <s v="ondulado"/>
    <s v="Manual"/>
    <s v="Cambuci"/>
    <n v="151"/>
    <n v="16"/>
    <s v="fruto"/>
    <x v="0"/>
    <s v="Implantação"/>
    <x v="0"/>
    <x v="4"/>
    <s v="Trabalhador agropecuário em geral"/>
    <n v="4.24"/>
    <s v="H/H"/>
    <n v="13.0666856765747"/>
    <n v="6.4023999999999998E-2"/>
    <n v="0.83658148375701857"/>
  </r>
  <r>
    <n v="8108"/>
    <x v="1"/>
    <s v="Floresta Ombrófila Densa"/>
    <s v="Sudeste"/>
    <s v="Campinas"/>
    <s v="ondulado"/>
    <s v="Manual"/>
    <s v="Cambuci"/>
    <n v="151"/>
    <n v="16"/>
    <s v="fruto"/>
    <x v="0"/>
    <s v="Implantação"/>
    <x v="0"/>
    <x v="5"/>
    <s v="Mudas (biodiversidade)"/>
    <n v="545"/>
    <s v="unidade"/>
    <n v="2"/>
    <n v="8.2294999999999998"/>
    <n v="16.459"/>
  </r>
  <r>
    <n v="8108"/>
    <x v="1"/>
    <s v="Floresta Ombrófila Densa"/>
    <s v="Sudeste"/>
    <s v="Campinas"/>
    <s v="ondulado"/>
    <s v="Manual"/>
    <s v="Cambuci"/>
    <n v="151"/>
    <n v="16"/>
    <s v="fruto"/>
    <x v="0"/>
    <s v="Implantação"/>
    <x v="0"/>
    <x v="5"/>
    <s v="Mudas (econômica)"/>
    <n v="544"/>
    <s v="unidade"/>
    <n v="10"/>
    <n v="8.2143999999999995"/>
    <n v="82.143999999999991"/>
  </r>
  <r>
    <n v="8108"/>
    <x v="1"/>
    <s v="Floresta Ombrófila Densa"/>
    <s v="Sudeste"/>
    <s v="Campinas"/>
    <s v="ondulado"/>
    <s v="Manual"/>
    <s v="Cambuci"/>
    <n v="151"/>
    <n v="16"/>
    <s v="fruto"/>
    <x v="0"/>
    <s v="Implantação"/>
    <x v="0"/>
    <x v="5"/>
    <s v="Trabalhador agropecuário em geral"/>
    <n v="10.6"/>
    <s v="H/H"/>
    <n v="13.0666856765747"/>
    <n v="0.16005999999999998"/>
    <n v="2.091453709392546"/>
  </r>
  <r>
    <n v="8108"/>
    <x v="1"/>
    <s v="Floresta Ombrófila Densa"/>
    <s v="Sudeste"/>
    <s v="Campinas"/>
    <s v="ondulado"/>
    <s v="Manual"/>
    <s v="Cambuci"/>
    <n v="151"/>
    <n v="16"/>
    <s v="fruto"/>
    <x v="0"/>
    <s v="Implantação"/>
    <x v="0"/>
    <x v="5"/>
    <s v="Trator 75 - 125 CV + Carreta"/>
    <n v="1.77"/>
    <s v="H/M"/>
    <n v="149.07000732421801"/>
    <n v="2.6726999999999997E-2"/>
    <n v="3.9841940857543743"/>
  </r>
  <r>
    <n v="8108"/>
    <x v="1"/>
    <s v="Floresta Ombrófila Densa"/>
    <s v="Sudeste"/>
    <s v="Campinas"/>
    <s v="ondulado"/>
    <s v="Manual"/>
    <s v="Cambuci"/>
    <n v="151"/>
    <n v="16"/>
    <s v="fruto"/>
    <x v="0"/>
    <s v="Manutenção"/>
    <x v="1"/>
    <x v="6"/>
    <s v="18-06-24"/>
    <n v="2.6"/>
    <s v="sc de 50 kg"/>
    <n v="268.25"/>
    <n v="3.9260000000000003E-2"/>
    <n v="10.531495000000001"/>
  </r>
  <r>
    <n v="8108"/>
    <x v="1"/>
    <s v="Floresta Ombrófila Densa"/>
    <s v="Sudeste"/>
    <s v="Campinas"/>
    <s v="ondulado"/>
    <s v="Manual"/>
    <s v="Cambuci"/>
    <n v="151"/>
    <n v="16"/>
    <s v="fruto"/>
    <x v="0"/>
    <s v="Manutenção"/>
    <x v="1"/>
    <x v="6"/>
    <s v="Copo dosador"/>
    <n v="9.42"/>
    <s v="H/H"/>
    <n v="1.0999999999999999E-2"/>
    <n v="0.14224200000000001"/>
    <n v="1.5646620000000001E-3"/>
  </r>
  <r>
    <n v="8108"/>
    <x v="1"/>
    <s v="Floresta Ombrófila Densa"/>
    <s v="Sudeste"/>
    <s v="Campinas"/>
    <s v="ondulado"/>
    <s v="Manual"/>
    <s v="Cambuci"/>
    <n v="151"/>
    <n v="16"/>
    <s v="fruto"/>
    <x v="0"/>
    <s v="Manutenção"/>
    <x v="1"/>
    <x v="6"/>
    <s v="Trabalhador agropecuário em geral"/>
    <n v="9.42"/>
    <s v="H/H"/>
    <n v="13.0666856765747"/>
    <n v="0.14224200000000001"/>
    <n v="1.8586315040073385"/>
  </r>
  <r>
    <n v="8108"/>
    <x v="1"/>
    <s v="Floresta Ombrófila Densa"/>
    <s v="Sudeste"/>
    <s v="Campinas"/>
    <s v="ondulado"/>
    <s v="Manual"/>
    <s v="Cambuci"/>
    <n v="151"/>
    <n v="16"/>
    <s v="fruto"/>
    <x v="0"/>
    <s v="Manutenção"/>
    <x v="1"/>
    <x v="6"/>
    <s v="Trator 75 - 125 CV + Carreta"/>
    <n v="1.18"/>
    <s v="H/M"/>
    <n v="149.07000732421801"/>
    <n v="1.7817999999999997E-2"/>
    <n v="2.6561293905029162"/>
  </r>
  <r>
    <n v="8108"/>
    <x v="1"/>
    <s v="Floresta Ombrófila Densa"/>
    <s v="Sudeste"/>
    <s v="Campinas"/>
    <s v="ondulado"/>
    <s v="Manual"/>
    <s v="Cambuci"/>
    <n v="151"/>
    <n v="16"/>
    <s v="fruto"/>
    <x v="0"/>
    <s v="Manutenção"/>
    <x v="1"/>
    <x v="7"/>
    <s v="Enxada"/>
    <n v="38.51"/>
    <s v="H/H"/>
    <n v="1.6E-2"/>
    <n v="0.58150099999999993"/>
    <n v="9.3040159999999983E-3"/>
  </r>
  <r>
    <n v="8108"/>
    <x v="1"/>
    <s v="Floresta Ombrófila Densa"/>
    <s v="Sudeste"/>
    <s v="Campinas"/>
    <s v="ondulado"/>
    <s v="Manual"/>
    <s v="Cambuci"/>
    <n v="151"/>
    <n v="16"/>
    <s v="fruto"/>
    <x v="0"/>
    <s v="Manutenção"/>
    <x v="1"/>
    <x v="7"/>
    <s v="Trabalhador agropecuário em geral"/>
    <n v="38.51"/>
    <s v="H/H"/>
    <n v="13.0666856765747"/>
    <n v="0.58150099999999993"/>
    <n v="7.5982907876138635"/>
  </r>
  <r>
    <n v="8108"/>
    <x v="1"/>
    <s v="Floresta Ombrófila Densa"/>
    <s v="Sudeste"/>
    <s v="Campinas"/>
    <s v="ondulado"/>
    <s v="Manual"/>
    <s v="Cambuci"/>
    <n v="151"/>
    <n v="16"/>
    <s v="fruto"/>
    <x v="0"/>
    <s v="Manutenção"/>
    <x v="1"/>
    <x v="8"/>
    <s v="Aplicador manual"/>
    <n v="2.35"/>
    <s v="H/H"/>
    <n v="9.9000000000000005E-2"/>
    <n v="3.5485000000000003E-2"/>
    <n v="3.5130150000000004E-3"/>
  </r>
  <r>
    <n v="8108"/>
    <x v="1"/>
    <s v="Floresta Ombrófila Densa"/>
    <s v="Sudeste"/>
    <s v="Campinas"/>
    <s v="ondulado"/>
    <s v="Manual"/>
    <s v="Cambuci"/>
    <n v="151"/>
    <n v="16"/>
    <s v="fruto"/>
    <x v="0"/>
    <s v="Manutenção"/>
    <x v="1"/>
    <x v="8"/>
    <s v="Sulfluramida"/>
    <n v="2"/>
    <s v="Kg"/>
    <n v="16.2399997711181"/>
    <n v="3.0200000000000001E-2"/>
    <n v="0.49044799308776665"/>
  </r>
  <r>
    <n v="8108"/>
    <x v="1"/>
    <s v="Floresta Ombrófila Densa"/>
    <s v="Sudeste"/>
    <s v="Campinas"/>
    <s v="ondulado"/>
    <s v="Manual"/>
    <s v="Cambuci"/>
    <n v="151"/>
    <n v="16"/>
    <s v="fruto"/>
    <x v="0"/>
    <s v="Manutenção"/>
    <x v="1"/>
    <x v="8"/>
    <s v="Trabalhador agropecuário em geral"/>
    <n v="2.35"/>
    <s v="H/H"/>
    <n v="13.0666856765747"/>
    <n v="3.5485000000000003E-2"/>
    <n v="0.46367134123325326"/>
  </r>
  <r>
    <n v="8108"/>
    <x v="1"/>
    <s v="Floresta Ombrófila Densa"/>
    <s v="Sudeste"/>
    <s v="Campinas"/>
    <s v="ondulado"/>
    <s v="Manual"/>
    <s v="Cambuci"/>
    <n v="151"/>
    <n v="16"/>
    <s v="fruto"/>
    <x v="0"/>
    <s v="Manutenção"/>
    <x v="1"/>
    <x v="9"/>
    <s v="Trabalhador agropecuário em geral"/>
    <n v="1.18"/>
    <s v="H/H"/>
    <n v="13.0666856765747"/>
    <n v="1.7817999999999997E-2"/>
    <n v="0.23282220538520795"/>
  </r>
  <r>
    <n v="8108"/>
    <x v="1"/>
    <s v="Floresta Ombrófila Densa"/>
    <s v="Sudeste"/>
    <s v="Campinas"/>
    <s v="ondulado"/>
    <s v="Manual"/>
    <s v="Cambuci"/>
    <n v="151"/>
    <n v="16"/>
    <s v="fruto"/>
    <x v="0"/>
    <s v="Manutenção"/>
    <x v="1"/>
    <x v="10"/>
    <s v="Motorroçadeira 2 CV"/>
    <n v="14.13"/>
    <s v="H/H"/>
    <n v="6.4109999999999996"/>
    <n v="0.213363"/>
    <n v="1.3678701929999999"/>
  </r>
  <r>
    <n v="8108"/>
    <x v="1"/>
    <s v="Floresta Ombrófila Densa"/>
    <s v="Sudeste"/>
    <s v="Campinas"/>
    <s v="ondulado"/>
    <s v="Manual"/>
    <s v="Cambuci"/>
    <n v="151"/>
    <n v="16"/>
    <s v="fruto"/>
    <x v="0"/>
    <s v="Manutenção"/>
    <x v="1"/>
    <x v="10"/>
    <s v="Trabalhador agropecuário em geral"/>
    <n v="14.13"/>
    <s v="H/H"/>
    <n v="13.0666856765747"/>
    <n v="0.213363"/>
    <n v="2.7879472560110075"/>
  </r>
  <r>
    <n v="8108"/>
    <x v="1"/>
    <s v="Floresta Ombrófila Densa"/>
    <s v="Sudeste"/>
    <s v="Campinas"/>
    <s v="ondulado"/>
    <s v="Manual"/>
    <s v="Cambuci"/>
    <n v="151"/>
    <n v="16"/>
    <s v="fruto"/>
    <x v="0"/>
    <s v="Manutenção"/>
    <x v="2"/>
    <x v="11"/>
    <s v="18-06-24"/>
    <n v="2.6"/>
    <s v="sc de 50 kg"/>
    <n v="268.25"/>
    <n v="3.9260000000000003E-2"/>
    <n v="10.531495000000001"/>
  </r>
  <r>
    <n v="8108"/>
    <x v="1"/>
    <s v="Floresta Ombrófila Densa"/>
    <s v="Sudeste"/>
    <s v="Campinas"/>
    <s v="ondulado"/>
    <s v="Manual"/>
    <s v="Cambuci"/>
    <n v="151"/>
    <n v="16"/>
    <s v="fruto"/>
    <x v="0"/>
    <s v="Manutenção"/>
    <x v="2"/>
    <x v="11"/>
    <s v="Copo dosador"/>
    <n v="9.42"/>
    <s v="H/H"/>
    <n v="1.0999999999999999E-2"/>
    <n v="0.14224200000000001"/>
    <n v="1.5646620000000001E-3"/>
  </r>
  <r>
    <n v="8108"/>
    <x v="1"/>
    <s v="Floresta Ombrófila Densa"/>
    <s v="Sudeste"/>
    <s v="Campinas"/>
    <s v="ondulado"/>
    <s v="Manual"/>
    <s v="Cambuci"/>
    <n v="151"/>
    <n v="16"/>
    <s v="fruto"/>
    <x v="0"/>
    <s v="Manutenção"/>
    <x v="2"/>
    <x v="11"/>
    <s v="Trabalhador agropecuário em geral"/>
    <n v="9.42"/>
    <s v="H/H"/>
    <n v="13.0666856765747"/>
    <n v="0.14224200000000001"/>
    <n v="1.8586315040073385"/>
  </r>
  <r>
    <n v="8108"/>
    <x v="1"/>
    <s v="Floresta Ombrófila Densa"/>
    <s v="Sudeste"/>
    <s v="Campinas"/>
    <s v="ondulado"/>
    <s v="Manual"/>
    <s v="Cambuci"/>
    <n v="151"/>
    <n v="16"/>
    <s v="fruto"/>
    <x v="0"/>
    <s v="Manutenção"/>
    <x v="2"/>
    <x v="11"/>
    <s v="Trator 75 - 125 CV + Carreta"/>
    <n v="1.18"/>
    <s v="H/M"/>
    <n v="149.07000732421801"/>
    <n v="1.7817999999999997E-2"/>
    <n v="2.6561293905029162"/>
  </r>
  <r>
    <n v="8108"/>
    <x v="1"/>
    <s v="Floresta Ombrófila Densa"/>
    <s v="Sudeste"/>
    <s v="Campinas"/>
    <s v="ondulado"/>
    <s v="Manual"/>
    <s v="Cambuci"/>
    <n v="151"/>
    <n v="16"/>
    <s v="fruto"/>
    <x v="0"/>
    <s v="Manutenção"/>
    <x v="2"/>
    <x v="8"/>
    <s v="Aplicador manual"/>
    <n v="2.35"/>
    <s v="H/H"/>
    <n v="9.9000000000000005E-2"/>
    <n v="3.5485000000000003E-2"/>
    <n v="3.5130150000000004E-3"/>
  </r>
  <r>
    <n v="8108"/>
    <x v="1"/>
    <s v="Floresta Ombrófila Densa"/>
    <s v="Sudeste"/>
    <s v="Campinas"/>
    <s v="ondulado"/>
    <s v="Manual"/>
    <s v="Cambuci"/>
    <n v="151"/>
    <n v="16"/>
    <s v="fruto"/>
    <x v="0"/>
    <s v="Manutenção"/>
    <x v="2"/>
    <x v="8"/>
    <s v="Sulfluramida"/>
    <n v="2"/>
    <s v="Kg"/>
    <n v="16.2399997711181"/>
    <n v="3.0200000000000001E-2"/>
    <n v="0.49044799308776665"/>
  </r>
  <r>
    <n v="8108"/>
    <x v="1"/>
    <s v="Floresta Ombrófila Densa"/>
    <s v="Sudeste"/>
    <s v="Campinas"/>
    <s v="ondulado"/>
    <s v="Manual"/>
    <s v="Cambuci"/>
    <n v="151"/>
    <n v="16"/>
    <s v="fruto"/>
    <x v="0"/>
    <s v="Manutenção"/>
    <x v="2"/>
    <x v="8"/>
    <s v="Trabalhador agropecuário em geral"/>
    <n v="2.35"/>
    <s v="H/H"/>
    <n v="13.0666856765747"/>
    <n v="3.5485000000000003E-2"/>
    <n v="0.46367134123325326"/>
  </r>
  <r>
    <n v="8108"/>
    <x v="1"/>
    <s v="Floresta Ombrófila Densa"/>
    <s v="Sudeste"/>
    <s v="Campinas"/>
    <s v="ondulado"/>
    <s v="Manual"/>
    <s v="Cambuci"/>
    <n v="151"/>
    <n v="16"/>
    <s v="fruto"/>
    <x v="0"/>
    <s v="Manutenção"/>
    <x v="2"/>
    <x v="12"/>
    <s v="Técnico florestal"/>
    <n v="23.55"/>
    <s v="H/H"/>
    <n v="5.9209642410278303"/>
    <n v="0.355605"/>
    <n v="2.1055244889307017"/>
  </r>
  <r>
    <n v="8108"/>
    <x v="1"/>
    <s v="Floresta Ombrófila Densa"/>
    <s v="Sudeste"/>
    <s v="Campinas"/>
    <s v="ondulado"/>
    <s v="Manual"/>
    <s v="Cambuci"/>
    <n v="151"/>
    <n v="16"/>
    <s v="fruto"/>
    <x v="0"/>
    <s v="Manutenção"/>
    <x v="2"/>
    <x v="9"/>
    <s v="Trabalhador agropecuário em geral"/>
    <n v="1.18"/>
    <s v="H/H"/>
    <n v="13.0666856765747"/>
    <n v="1.7817999999999997E-2"/>
    <n v="0.23282220538520795"/>
  </r>
  <r>
    <n v="8108"/>
    <x v="1"/>
    <s v="Floresta Ombrófila Densa"/>
    <s v="Sudeste"/>
    <s v="Campinas"/>
    <s v="ondulado"/>
    <s v="Manual"/>
    <s v="Cambuci"/>
    <n v="151"/>
    <n v="16"/>
    <s v="fruto"/>
    <x v="0"/>
    <s v="Manutenção"/>
    <x v="3"/>
    <x v="8"/>
    <s v="Aplicador manual"/>
    <n v="2.35"/>
    <s v="H/H"/>
    <n v="9.9000000000000005E-2"/>
    <n v="3.5485000000000003E-2"/>
    <n v="3.5130150000000004E-3"/>
  </r>
  <r>
    <n v="8108"/>
    <x v="1"/>
    <s v="Floresta Ombrófila Densa"/>
    <s v="Sudeste"/>
    <s v="Campinas"/>
    <s v="ondulado"/>
    <s v="Manual"/>
    <s v="Cambuci"/>
    <n v="151"/>
    <n v="16"/>
    <s v="fruto"/>
    <x v="0"/>
    <s v="Manutenção"/>
    <x v="3"/>
    <x v="8"/>
    <s v="Sulfluramida"/>
    <n v="2"/>
    <s v="Kg"/>
    <n v="16.2399997711181"/>
    <n v="3.0200000000000001E-2"/>
    <n v="0.49044799308776665"/>
  </r>
  <r>
    <n v="8108"/>
    <x v="1"/>
    <s v="Floresta Ombrófila Densa"/>
    <s v="Sudeste"/>
    <s v="Campinas"/>
    <s v="ondulado"/>
    <s v="Manual"/>
    <s v="Cambuci"/>
    <n v="151"/>
    <n v="16"/>
    <s v="fruto"/>
    <x v="0"/>
    <s v="Manutenção"/>
    <x v="3"/>
    <x v="8"/>
    <s v="Trabalhador agropecuário em geral"/>
    <n v="2.35"/>
    <s v="H/H"/>
    <n v="13.0666856765747"/>
    <n v="3.5485000000000003E-2"/>
    <n v="0.46367134123325326"/>
  </r>
  <r>
    <n v="8108"/>
    <x v="1"/>
    <s v="Floresta Ombrófila Densa"/>
    <s v="Sudeste"/>
    <s v="Campinas"/>
    <s v="ondulado"/>
    <s v="Manual"/>
    <s v="Cambuci"/>
    <n v="151"/>
    <n v="16"/>
    <s v="fruto"/>
    <x v="0"/>
    <s v="Manutenção"/>
    <x v="3"/>
    <x v="9"/>
    <s v="Trabalhador agropecuário em geral"/>
    <n v="1.18"/>
    <s v="H/H"/>
    <n v="13.0666856765747"/>
    <n v="1.7817999999999997E-2"/>
    <n v="0.23282220538520795"/>
  </r>
  <r>
    <n v="8108"/>
    <x v="1"/>
    <s v="Floresta Ombrófila Densa"/>
    <s v="Sudeste"/>
    <s v="Campinas"/>
    <s v="ondulado"/>
    <s v="Manual"/>
    <s v="Cambuci"/>
    <n v="151"/>
    <n v="16"/>
    <s v="fruto"/>
    <x v="0"/>
    <s v="Manutenção"/>
    <x v="4"/>
    <x v="8"/>
    <s v="Aplicador manual"/>
    <n v="2.35"/>
    <s v="H/H"/>
    <n v="9.9000000000000005E-2"/>
    <n v="3.5485000000000003E-2"/>
    <n v="3.5130150000000004E-3"/>
  </r>
  <r>
    <n v="8108"/>
    <x v="1"/>
    <s v="Floresta Ombrófila Densa"/>
    <s v="Sudeste"/>
    <s v="Campinas"/>
    <s v="ondulado"/>
    <s v="Manual"/>
    <s v="Cambuci"/>
    <n v="151"/>
    <n v="16"/>
    <s v="fruto"/>
    <x v="0"/>
    <s v="Manutenção"/>
    <x v="4"/>
    <x v="8"/>
    <s v="Sulfluramida"/>
    <n v="2"/>
    <s v="Kg"/>
    <n v="16.2399997711181"/>
    <n v="3.0200000000000001E-2"/>
    <n v="0.49044799308776665"/>
  </r>
  <r>
    <n v="8108"/>
    <x v="1"/>
    <s v="Floresta Ombrófila Densa"/>
    <s v="Sudeste"/>
    <s v="Campinas"/>
    <s v="ondulado"/>
    <s v="Manual"/>
    <s v="Cambuci"/>
    <n v="151"/>
    <n v="16"/>
    <s v="fruto"/>
    <x v="0"/>
    <s v="Manutenção"/>
    <x v="4"/>
    <x v="8"/>
    <s v="Trabalhador agropecuário em geral"/>
    <n v="2.35"/>
    <s v="H/H"/>
    <n v="13.0666856765747"/>
    <n v="3.5485000000000003E-2"/>
    <n v="0.46367134123325326"/>
  </r>
  <r>
    <n v="8108"/>
    <x v="1"/>
    <s v="Floresta Ombrófila Densa"/>
    <s v="Sudeste"/>
    <s v="Campinas"/>
    <s v="ondulado"/>
    <s v="Manual"/>
    <s v="Cambuci"/>
    <n v="151"/>
    <n v="16"/>
    <s v="fruto"/>
    <x v="0"/>
    <s v="Manutenção"/>
    <x v="4"/>
    <x v="12"/>
    <s v="Técnico florestal"/>
    <n v="23.55"/>
    <s v="H/H"/>
    <n v="5.9209642410278303"/>
    <n v="0.355605"/>
    <n v="2.1055244889307017"/>
  </r>
  <r>
    <n v="8108"/>
    <x v="1"/>
    <s v="Floresta Ombrófila Densa"/>
    <s v="Sudeste"/>
    <s v="Campinas"/>
    <s v="ondulado"/>
    <s v="Manual"/>
    <s v="Cambuci"/>
    <n v="151"/>
    <n v="16"/>
    <s v="fruto"/>
    <x v="0"/>
    <s v="Manutenção"/>
    <x v="4"/>
    <x v="9"/>
    <s v="Trabalhador agropecuário em geral"/>
    <n v="1.18"/>
    <s v="H/H"/>
    <n v="13.0666856765747"/>
    <n v="1.7817999999999997E-2"/>
    <n v="0.23282220538520795"/>
  </r>
  <r>
    <n v="8108"/>
    <x v="1"/>
    <s v="Floresta Ombrófila Densa"/>
    <s v="Sudeste"/>
    <s v="Campinas"/>
    <s v="ondulado"/>
    <s v="Manual"/>
    <s v="Cambuci"/>
    <n v="151"/>
    <n v="16"/>
    <s v="fruto"/>
    <x v="0"/>
    <s v="Manutenção"/>
    <x v="5"/>
    <x v="8"/>
    <s v="Aplicador manual"/>
    <n v="2.35"/>
    <s v="H/H"/>
    <n v="9.9000000000000005E-2"/>
    <n v="3.5485000000000003E-2"/>
    <n v="3.5130150000000004E-3"/>
  </r>
  <r>
    <n v="8108"/>
    <x v="1"/>
    <s v="Floresta Ombrófila Densa"/>
    <s v="Sudeste"/>
    <s v="Campinas"/>
    <s v="ondulado"/>
    <s v="Manual"/>
    <s v="Cambuci"/>
    <n v="151"/>
    <n v="16"/>
    <s v="fruto"/>
    <x v="0"/>
    <s v="Manutenção"/>
    <x v="5"/>
    <x v="8"/>
    <s v="Sulfluramida"/>
    <n v="2"/>
    <s v="Kg"/>
    <n v="16.2399997711181"/>
    <n v="3.0200000000000001E-2"/>
    <n v="0.49044799308776665"/>
  </r>
  <r>
    <n v="8108"/>
    <x v="1"/>
    <s v="Floresta Ombrófila Densa"/>
    <s v="Sudeste"/>
    <s v="Campinas"/>
    <s v="ondulado"/>
    <s v="Manual"/>
    <s v="Cambuci"/>
    <n v="151"/>
    <n v="16"/>
    <s v="fruto"/>
    <x v="0"/>
    <s v="Manutenção"/>
    <x v="5"/>
    <x v="8"/>
    <s v="Trabalhador agropecuário em geral"/>
    <n v="2.35"/>
    <s v="H/H"/>
    <n v="13.0666856765747"/>
    <n v="3.5485000000000003E-2"/>
    <n v="0.46367134123325326"/>
  </r>
  <r>
    <n v="8108"/>
    <x v="1"/>
    <s v="Floresta Ombrófila Densa"/>
    <s v="Sudeste"/>
    <s v="Campinas"/>
    <s v="ondulado"/>
    <s v="Manual"/>
    <s v="Cambuci"/>
    <n v="151"/>
    <n v="16"/>
    <s v="fruto"/>
    <x v="0"/>
    <s v="Manutenção"/>
    <x v="5"/>
    <x v="9"/>
    <s v="Trabalhador agropecuário em geral"/>
    <n v="1.18"/>
    <s v="H/H"/>
    <n v="13.0666856765747"/>
    <n v="1.7817999999999997E-2"/>
    <n v="0.23282220538520795"/>
  </r>
  <r>
    <n v="8108"/>
    <x v="1"/>
    <s v="Floresta Ombrófila Densa"/>
    <s v="Sudeste"/>
    <s v="Campinas"/>
    <s v="ondulado"/>
    <s v="Manual"/>
    <s v="Cambuci"/>
    <n v="151"/>
    <n v="16"/>
    <s v="fruto"/>
    <x v="0"/>
    <s v="Manutenção"/>
    <x v="6"/>
    <x v="8"/>
    <s v="Aplicador manual"/>
    <n v="2.35"/>
    <s v="H/H"/>
    <n v="9.9000000000000005E-2"/>
    <n v="3.5485000000000003E-2"/>
    <n v="3.5130150000000004E-3"/>
  </r>
  <r>
    <n v="8108"/>
    <x v="1"/>
    <s v="Floresta Ombrófila Densa"/>
    <s v="Sudeste"/>
    <s v="Campinas"/>
    <s v="ondulado"/>
    <s v="Manual"/>
    <s v="Cambuci"/>
    <n v="151"/>
    <n v="16"/>
    <s v="fruto"/>
    <x v="0"/>
    <s v="Manutenção"/>
    <x v="6"/>
    <x v="8"/>
    <s v="Sulfluramida"/>
    <n v="2"/>
    <s v="Kg"/>
    <n v="16.2399997711181"/>
    <n v="3.0200000000000001E-2"/>
    <n v="0.49044799308776665"/>
  </r>
  <r>
    <n v="8108"/>
    <x v="1"/>
    <s v="Floresta Ombrófila Densa"/>
    <s v="Sudeste"/>
    <s v="Campinas"/>
    <s v="ondulado"/>
    <s v="Manual"/>
    <s v="Cambuci"/>
    <n v="151"/>
    <n v="16"/>
    <s v="fruto"/>
    <x v="0"/>
    <s v="Manutenção"/>
    <x v="6"/>
    <x v="8"/>
    <s v="Trabalhador agropecuário em geral"/>
    <n v="2.35"/>
    <s v="H/H"/>
    <n v="13.0666856765747"/>
    <n v="3.5485000000000003E-2"/>
    <n v="0.46367134123325326"/>
  </r>
  <r>
    <n v="8108"/>
    <x v="1"/>
    <s v="Floresta Ombrófila Densa"/>
    <s v="Sudeste"/>
    <s v="Campinas"/>
    <s v="ondulado"/>
    <s v="Manual"/>
    <s v="Cambuci"/>
    <n v="151"/>
    <n v="16"/>
    <s v="fruto"/>
    <x v="0"/>
    <s v="Manutenção"/>
    <x v="6"/>
    <x v="9"/>
    <s v="Trabalhador agropecuário em geral"/>
    <n v="1.18"/>
    <s v="H/H"/>
    <n v="13.0666856765747"/>
    <n v="1.7817999999999997E-2"/>
    <n v="0.23282220538520795"/>
  </r>
  <r>
    <n v="8108"/>
    <x v="1"/>
    <s v="Floresta Ombrófila Densa"/>
    <s v="Sudeste"/>
    <s v="Campinas"/>
    <s v="ondulado"/>
    <s v="Manual"/>
    <s v="Cambuci"/>
    <n v="151"/>
    <n v="16"/>
    <s v="fruto"/>
    <x v="0"/>
    <s v="Manutenção"/>
    <x v="7"/>
    <x v="8"/>
    <s v="Aplicador manual"/>
    <n v="2.35"/>
    <s v="H/H"/>
    <n v="9.9000000000000005E-2"/>
    <n v="3.5485000000000003E-2"/>
    <n v="3.5130150000000004E-3"/>
  </r>
  <r>
    <n v="8108"/>
    <x v="1"/>
    <s v="Floresta Ombrófila Densa"/>
    <s v="Sudeste"/>
    <s v="Campinas"/>
    <s v="ondulado"/>
    <s v="Manual"/>
    <s v="Cambuci"/>
    <n v="151"/>
    <n v="16"/>
    <s v="fruto"/>
    <x v="0"/>
    <s v="Manutenção"/>
    <x v="7"/>
    <x v="8"/>
    <s v="Sulfluramida"/>
    <n v="2"/>
    <s v="Kg"/>
    <n v="16.2399997711181"/>
    <n v="3.0200000000000001E-2"/>
    <n v="0.49044799308776665"/>
  </r>
  <r>
    <n v="8108"/>
    <x v="1"/>
    <s v="Floresta Ombrófila Densa"/>
    <s v="Sudeste"/>
    <s v="Campinas"/>
    <s v="ondulado"/>
    <s v="Manual"/>
    <s v="Cambuci"/>
    <n v="151"/>
    <n v="16"/>
    <s v="fruto"/>
    <x v="0"/>
    <s v="Manutenção"/>
    <x v="7"/>
    <x v="8"/>
    <s v="Trabalhador agropecuário em geral"/>
    <n v="2.35"/>
    <s v="H/H"/>
    <n v="13.0666856765747"/>
    <n v="3.5485000000000003E-2"/>
    <n v="0.46367134123325326"/>
  </r>
  <r>
    <n v="8108"/>
    <x v="1"/>
    <s v="Floresta Ombrófila Densa"/>
    <s v="Sudeste"/>
    <s v="Campinas"/>
    <s v="ondulado"/>
    <s v="Manual"/>
    <s v="Cambuci"/>
    <n v="151"/>
    <n v="16"/>
    <s v="fruto"/>
    <x v="0"/>
    <s v="Manutenção"/>
    <x v="7"/>
    <x v="9"/>
    <s v="Trabalhador agropecuário em geral"/>
    <n v="1.18"/>
    <s v="H/H"/>
    <n v="13.0666856765747"/>
    <n v="1.7817999999999997E-2"/>
    <n v="0.23282220538520795"/>
  </r>
  <r>
    <n v="8108"/>
    <x v="1"/>
    <s v="Floresta Ombrófila Densa"/>
    <s v="Sudeste"/>
    <s v="Campinas"/>
    <s v="ondulado"/>
    <s v="Manual"/>
    <s v="Cambuci"/>
    <n v="151"/>
    <n v="16"/>
    <s v="fruto"/>
    <x v="0"/>
    <s v="Manutenção"/>
    <x v="8"/>
    <x v="8"/>
    <s v="Aplicador manual"/>
    <n v="2.35"/>
    <s v="H/H"/>
    <n v="9.9000000000000005E-2"/>
    <n v="3.5485000000000003E-2"/>
    <n v="3.5130150000000004E-3"/>
  </r>
  <r>
    <n v="8108"/>
    <x v="1"/>
    <s v="Floresta Ombrófila Densa"/>
    <s v="Sudeste"/>
    <s v="Campinas"/>
    <s v="ondulado"/>
    <s v="Manual"/>
    <s v="Cambuci"/>
    <n v="151"/>
    <n v="16"/>
    <s v="fruto"/>
    <x v="0"/>
    <s v="Manutenção"/>
    <x v="8"/>
    <x v="8"/>
    <s v="Sulfluramida"/>
    <n v="2"/>
    <s v="Kg"/>
    <n v="16.2399997711181"/>
    <n v="3.0200000000000001E-2"/>
    <n v="0.49044799308776665"/>
  </r>
  <r>
    <n v="8108"/>
    <x v="1"/>
    <s v="Floresta Ombrófila Densa"/>
    <s v="Sudeste"/>
    <s v="Campinas"/>
    <s v="ondulado"/>
    <s v="Manual"/>
    <s v="Cambuci"/>
    <n v="151"/>
    <n v="16"/>
    <s v="fruto"/>
    <x v="0"/>
    <s v="Manutenção"/>
    <x v="8"/>
    <x v="8"/>
    <s v="Trabalhador agropecuário em geral"/>
    <n v="2.35"/>
    <s v="H/H"/>
    <n v="13.0666856765747"/>
    <n v="3.5485000000000003E-2"/>
    <n v="0.46367134123325326"/>
  </r>
  <r>
    <n v="8108"/>
    <x v="1"/>
    <s v="Floresta Ombrófila Densa"/>
    <s v="Sudeste"/>
    <s v="Campinas"/>
    <s v="ondulado"/>
    <s v="Manual"/>
    <s v="Cambuci"/>
    <n v="151"/>
    <n v="16"/>
    <s v="fruto"/>
    <x v="0"/>
    <s v="Manutenção"/>
    <x v="8"/>
    <x v="9"/>
    <s v="Trabalhador agropecuário em geral"/>
    <n v="1.18"/>
    <s v="H/H"/>
    <n v="13.0666856765747"/>
    <n v="1.7817999999999997E-2"/>
    <n v="0.23282220538520795"/>
  </r>
  <r>
    <n v="8108"/>
    <x v="1"/>
    <s v="Floresta Ombrófila Densa"/>
    <s v="Sudeste"/>
    <s v="Campinas"/>
    <s v="ondulado"/>
    <s v="Manual"/>
    <s v="Cambuci"/>
    <n v="151"/>
    <n v="16"/>
    <s v="fruto"/>
    <x v="0"/>
    <s v="Manutenção"/>
    <x v="9"/>
    <x v="8"/>
    <s v="Aplicador manual"/>
    <n v="2.35"/>
    <s v="H/H"/>
    <n v="9.9000000000000005E-2"/>
    <n v="3.5485000000000003E-2"/>
    <n v="3.5130150000000004E-3"/>
  </r>
  <r>
    <n v="8108"/>
    <x v="1"/>
    <s v="Floresta Ombrófila Densa"/>
    <s v="Sudeste"/>
    <s v="Campinas"/>
    <s v="ondulado"/>
    <s v="Manual"/>
    <s v="Cambuci"/>
    <n v="151"/>
    <n v="16"/>
    <s v="fruto"/>
    <x v="0"/>
    <s v="Manutenção"/>
    <x v="9"/>
    <x v="8"/>
    <s v="Sulfluramida"/>
    <n v="2"/>
    <s v="Kg"/>
    <n v="16.2399997711181"/>
    <n v="3.0200000000000001E-2"/>
    <n v="0.49044799308776665"/>
  </r>
  <r>
    <n v="8108"/>
    <x v="1"/>
    <s v="Floresta Ombrófila Densa"/>
    <s v="Sudeste"/>
    <s v="Campinas"/>
    <s v="ondulado"/>
    <s v="Manual"/>
    <s v="Cambuci"/>
    <n v="151"/>
    <n v="16"/>
    <s v="fruto"/>
    <x v="0"/>
    <s v="Manutenção"/>
    <x v="9"/>
    <x v="8"/>
    <s v="Trabalhador agropecuário em geral"/>
    <n v="2.35"/>
    <s v="H/H"/>
    <n v="13.0666856765747"/>
    <n v="3.5485000000000003E-2"/>
    <n v="0.46367134123325326"/>
  </r>
  <r>
    <n v="8108"/>
    <x v="1"/>
    <s v="Floresta Ombrófila Densa"/>
    <s v="Sudeste"/>
    <s v="Campinas"/>
    <s v="ondulado"/>
    <s v="Manual"/>
    <s v="Cambuci"/>
    <n v="151"/>
    <n v="16"/>
    <s v="fruto"/>
    <x v="0"/>
    <s v="Manutenção"/>
    <x v="9"/>
    <x v="12"/>
    <s v="Técnico florestal"/>
    <n v="23.55"/>
    <s v="H/H"/>
    <n v="5.9209642410278303"/>
    <n v="0.355605"/>
    <n v="2.1055244889307017"/>
  </r>
  <r>
    <n v="8108"/>
    <x v="1"/>
    <s v="Floresta Ombrófila Densa"/>
    <s v="Sudeste"/>
    <s v="Campinas"/>
    <s v="ondulado"/>
    <s v="Manual"/>
    <s v="Cambuci"/>
    <n v="151"/>
    <n v="16"/>
    <s v="fruto"/>
    <x v="0"/>
    <s v="Manutenção"/>
    <x v="9"/>
    <x v="9"/>
    <s v="Trabalhador agropecuário em geral"/>
    <n v="1.18"/>
    <s v="H/H"/>
    <n v="13.0666856765747"/>
    <n v="1.7817999999999997E-2"/>
    <n v="0.23282220538520795"/>
  </r>
  <r>
    <n v="8108"/>
    <x v="1"/>
    <s v="Floresta Ombrófila Densa"/>
    <s v="Sudeste"/>
    <s v="Campinas"/>
    <s v="ondulado"/>
    <s v="Manual"/>
    <s v="Cambuci"/>
    <n v="151"/>
    <n v="16"/>
    <s v="fruto"/>
    <x v="0"/>
    <s v="Manutenção"/>
    <x v="10"/>
    <x v="8"/>
    <s v="Aplicador manual"/>
    <n v="2.35"/>
    <s v="H/H"/>
    <n v="9.9000000000000005E-2"/>
    <n v="3.5485000000000003E-2"/>
    <n v="3.5130150000000004E-3"/>
  </r>
  <r>
    <n v="8108"/>
    <x v="1"/>
    <s v="Floresta Ombrófila Densa"/>
    <s v="Sudeste"/>
    <s v="Campinas"/>
    <s v="ondulado"/>
    <s v="Manual"/>
    <s v="Cambuci"/>
    <n v="151"/>
    <n v="16"/>
    <s v="fruto"/>
    <x v="0"/>
    <s v="Manutenção"/>
    <x v="10"/>
    <x v="8"/>
    <s v="Sulfluramida"/>
    <n v="2"/>
    <s v="Kg"/>
    <n v="16.2399997711181"/>
    <n v="3.0200000000000001E-2"/>
    <n v="0.49044799308776665"/>
  </r>
  <r>
    <n v="8108"/>
    <x v="1"/>
    <s v="Floresta Ombrófila Densa"/>
    <s v="Sudeste"/>
    <s v="Campinas"/>
    <s v="ondulado"/>
    <s v="Manual"/>
    <s v="Cambuci"/>
    <n v="151"/>
    <n v="16"/>
    <s v="fruto"/>
    <x v="0"/>
    <s v="Manutenção"/>
    <x v="10"/>
    <x v="8"/>
    <s v="Trabalhador agropecuário em geral"/>
    <n v="2.35"/>
    <s v="H/H"/>
    <n v="13.0666856765747"/>
    <n v="3.5485000000000003E-2"/>
    <n v="0.46367134123325326"/>
  </r>
  <r>
    <n v="8108"/>
    <x v="1"/>
    <s v="Floresta Ombrófila Densa"/>
    <s v="Sudeste"/>
    <s v="Campinas"/>
    <s v="ondulado"/>
    <s v="Manual"/>
    <s v="Cambuci"/>
    <n v="151"/>
    <n v="16"/>
    <s v="fruto"/>
    <x v="0"/>
    <s v="Manutenção"/>
    <x v="10"/>
    <x v="9"/>
    <s v="Trabalhador agropecuário em geral"/>
    <n v="1.18"/>
    <s v="H/H"/>
    <n v="13.0666856765747"/>
    <n v="1.7817999999999997E-2"/>
    <n v="0.23282220538520795"/>
  </r>
  <r>
    <n v="8108"/>
    <x v="1"/>
    <s v="Floresta Ombrófila Densa"/>
    <s v="Sudeste"/>
    <s v="Campinas"/>
    <s v="ondulado"/>
    <s v="Manual"/>
    <s v="Cambuci"/>
    <n v="151"/>
    <n v="16"/>
    <s v="fruto"/>
    <x v="0"/>
    <s v="Manutenção"/>
    <x v="11"/>
    <x v="8"/>
    <s v="Aplicador manual"/>
    <n v="2.35"/>
    <s v="H/H"/>
    <n v="9.9000000000000005E-2"/>
    <n v="3.5485000000000003E-2"/>
    <n v="3.5130150000000004E-3"/>
  </r>
  <r>
    <n v="8108"/>
    <x v="1"/>
    <s v="Floresta Ombrófila Densa"/>
    <s v="Sudeste"/>
    <s v="Campinas"/>
    <s v="ondulado"/>
    <s v="Manual"/>
    <s v="Cambuci"/>
    <n v="151"/>
    <n v="16"/>
    <s v="fruto"/>
    <x v="0"/>
    <s v="Manutenção"/>
    <x v="11"/>
    <x v="8"/>
    <s v="Sulfluramida"/>
    <n v="2"/>
    <s v="Kg"/>
    <n v="16.2399997711181"/>
    <n v="3.0200000000000001E-2"/>
    <n v="0.49044799308776665"/>
  </r>
  <r>
    <n v="8108"/>
    <x v="1"/>
    <s v="Floresta Ombrófila Densa"/>
    <s v="Sudeste"/>
    <s v="Campinas"/>
    <s v="ondulado"/>
    <s v="Manual"/>
    <s v="Cambuci"/>
    <n v="151"/>
    <n v="16"/>
    <s v="fruto"/>
    <x v="0"/>
    <s v="Manutenção"/>
    <x v="11"/>
    <x v="8"/>
    <s v="Trabalhador agropecuário em geral"/>
    <n v="2.35"/>
    <s v="H/H"/>
    <n v="13.0666856765747"/>
    <n v="3.5485000000000003E-2"/>
    <n v="0.46367134123325326"/>
  </r>
  <r>
    <n v="8108"/>
    <x v="1"/>
    <s v="Floresta Ombrófila Densa"/>
    <s v="Sudeste"/>
    <s v="Campinas"/>
    <s v="ondulado"/>
    <s v="Manual"/>
    <s v="Cambuci"/>
    <n v="151"/>
    <n v="16"/>
    <s v="fruto"/>
    <x v="0"/>
    <s v="Manutenção"/>
    <x v="11"/>
    <x v="9"/>
    <s v="Trabalhador agropecuário em geral"/>
    <n v="1.18"/>
    <s v="H/H"/>
    <n v="13.0666856765747"/>
    <n v="1.7817999999999997E-2"/>
    <n v="0.23282220538520795"/>
  </r>
  <r>
    <n v="8108"/>
    <x v="1"/>
    <s v="Floresta Ombrófila Densa"/>
    <s v="Sudeste"/>
    <s v="Campinas"/>
    <s v="ondulado"/>
    <s v="Manual"/>
    <s v="Cambuci"/>
    <n v="151"/>
    <n v="16"/>
    <s v="fruto"/>
    <x v="0"/>
    <s v="Manutenção"/>
    <x v="12"/>
    <x v="8"/>
    <s v="Aplicador manual"/>
    <n v="2.35"/>
    <s v="H/H"/>
    <n v="9.9000000000000005E-2"/>
    <n v="3.5485000000000003E-2"/>
    <n v="3.5130150000000004E-3"/>
  </r>
  <r>
    <n v="8108"/>
    <x v="1"/>
    <s v="Floresta Ombrófila Densa"/>
    <s v="Sudeste"/>
    <s v="Campinas"/>
    <s v="ondulado"/>
    <s v="Manual"/>
    <s v="Cambuci"/>
    <n v="151"/>
    <n v="16"/>
    <s v="fruto"/>
    <x v="0"/>
    <s v="Manutenção"/>
    <x v="12"/>
    <x v="8"/>
    <s v="Sulfluramida"/>
    <n v="2"/>
    <s v="Kg"/>
    <n v="16.2399997711181"/>
    <n v="3.0200000000000001E-2"/>
    <n v="0.49044799308776665"/>
  </r>
  <r>
    <n v="8108"/>
    <x v="1"/>
    <s v="Floresta Ombrófila Densa"/>
    <s v="Sudeste"/>
    <s v="Campinas"/>
    <s v="ondulado"/>
    <s v="Manual"/>
    <s v="Cambuci"/>
    <n v="151"/>
    <n v="16"/>
    <s v="fruto"/>
    <x v="0"/>
    <s v="Manutenção"/>
    <x v="12"/>
    <x v="8"/>
    <s v="Trabalhador agropecuário em geral"/>
    <n v="2.35"/>
    <s v="H/H"/>
    <n v="13.0666856765747"/>
    <n v="3.5485000000000003E-2"/>
    <n v="0.46367134123325326"/>
  </r>
  <r>
    <n v="8108"/>
    <x v="1"/>
    <s v="Floresta Ombrófila Densa"/>
    <s v="Sudeste"/>
    <s v="Campinas"/>
    <s v="ondulado"/>
    <s v="Manual"/>
    <s v="Cambuci"/>
    <n v="151"/>
    <n v="16"/>
    <s v="fruto"/>
    <x v="0"/>
    <s v="Manutenção"/>
    <x v="12"/>
    <x v="9"/>
    <s v="Trabalhador agropecuário em geral"/>
    <n v="1.18"/>
    <s v="H/H"/>
    <n v="13.0666856765747"/>
    <n v="1.7817999999999997E-2"/>
    <n v="0.23282220538520795"/>
  </r>
  <r>
    <n v="8108"/>
    <x v="1"/>
    <s v="Floresta Ombrófila Densa"/>
    <s v="Sudeste"/>
    <s v="Campinas"/>
    <s v="ondulado"/>
    <s v="Manual"/>
    <s v="Cambuci"/>
    <n v="151"/>
    <n v="16"/>
    <s v="fruto"/>
    <x v="0"/>
    <s v="Manutenção"/>
    <x v="13"/>
    <x v="8"/>
    <s v="Aplicador manual"/>
    <n v="2.35"/>
    <s v="H/H"/>
    <n v="9.9000000000000005E-2"/>
    <n v="3.5485000000000003E-2"/>
    <n v="3.5130150000000004E-3"/>
  </r>
  <r>
    <n v="8108"/>
    <x v="1"/>
    <s v="Floresta Ombrófila Densa"/>
    <s v="Sudeste"/>
    <s v="Campinas"/>
    <s v="ondulado"/>
    <s v="Manual"/>
    <s v="Cambuci"/>
    <n v="151"/>
    <n v="16"/>
    <s v="fruto"/>
    <x v="0"/>
    <s v="Manutenção"/>
    <x v="13"/>
    <x v="8"/>
    <s v="Sulfluramida"/>
    <n v="2"/>
    <s v="Kg"/>
    <n v="16.2399997711181"/>
    <n v="3.0200000000000001E-2"/>
    <n v="0.49044799308776665"/>
  </r>
  <r>
    <n v="8108"/>
    <x v="1"/>
    <s v="Floresta Ombrófila Densa"/>
    <s v="Sudeste"/>
    <s v="Campinas"/>
    <s v="ondulado"/>
    <s v="Manual"/>
    <s v="Cambuci"/>
    <n v="151"/>
    <n v="16"/>
    <s v="fruto"/>
    <x v="0"/>
    <s v="Manutenção"/>
    <x v="13"/>
    <x v="8"/>
    <s v="Trabalhador agropecuário em geral"/>
    <n v="2.35"/>
    <s v="H/H"/>
    <n v="13.0666856765747"/>
    <n v="3.5485000000000003E-2"/>
    <n v="0.46367134123325326"/>
  </r>
  <r>
    <n v="8108"/>
    <x v="1"/>
    <s v="Floresta Ombrófila Densa"/>
    <s v="Sudeste"/>
    <s v="Campinas"/>
    <s v="ondulado"/>
    <s v="Manual"/>
    <s v="Cambuci"/>
    <n v="151"/>
    <n v="16"/>
    <s v="fruto"/>
    <x v="0"/>
    <s v="Manutenção"/>
    <x v="13"/>
    <x v="9"/>
    <s v="Trabalhador agropecuário em geral"/>
    <n v="1.18"/>
    <s v="H/H"/>
    <n v="13.0666856765747"/>
    <n v="1.7817999999999997E-2"/>
    <n v="0.23282220538520795"/>
  </r>
  <r>
    <n v="8108"/>
    <x v="1"/>
    <s v="Floresta Ombrófila Densa"/>
    <s v="Sudeste"/>
    <s v="Campinas"/>
    <s v="ondulado"/>
    <s v="Manual"/>
    <s v="Cambuci"/>
    <n v="151"/>
    <n v="16"/>
    <s v="fruto"/>
    <x v="0"/>
    <s v="Manutenção"/>
    <x v="14"/>
    <x v="8"/>
    <s v="Aplicador manual"/>
    <n v="2.35"/>
    <s v="H/H"/>
    <n v="9.9000000000000005E-2"/>
    <n v="3.5485000000000003E-2"/>
    <n v="3.5130150000000004E-3"/>
  </r>
  <r>
    <n v="8108"/>
    <x v="1"/>
    <s v="Floresta Ombrófila Densa"/>
    <s v="Sudeste"/>
    <s v="Campinas"/>
    <s v="ondulado"/>
    <s v="Manual"/>
    <s v="Cambuci"/>
    <n v="151"/>
    <n v="16"/>
    <s v="fruto"/>
    <x v="0"/>
    <s v="Manutenção"/>
    <x v="14"/>
    <x v="8"/>
    <s v="Sulfluramida"/>
    <n v="2"/>
    <s v="Kg"/>
    <n v="16.2399997711181"/>
    <n v="3.0200000000000001E-2"/>
    <n v="0.49044799308776665"/>
  </r>
  <r>
    <n v="8108"/>
    <x v="1"/>
    <s v="Floresta Ombrófila Densa"/>
    <s v="Sudeste"/>
    <s v="Campinas"/>
    <s v="ondulado"/>
    <s v="Manual"/>
    <s v="Cambuci"/>
    <n v="151"/>
    <n v="16"/>
    <s v="fruto"/>
    <x v="0"/>
    <s v="Manutenção"/>
    <x v="14"/>
    <x v="8"/>
    <s v="Trabalhador agropecuário em geral"/>
    <n v="2.35"/>
    <s v="H/H"/>
    <n v="13.0666856765747"/>
    <n v="3.5485000000000003E-2"/>
    <n v="0.46367134123325326"/>
  </r>
  <r>
    <n v="8108"/>
    <x v="1"/>
    <s v="Floresta Ombrófila Densa"/>
    <s v="Sudeste"/>
    <s v="Campinas"/>
    <s v="ondulado"/>
    <s v="Manual"/>
    <s v="Cambuci"/>
    <n v="151"/>
    <n v="16"/>
    <s v="fruto"/>
    <x v="0"/>
    <s v="Manutenção"/>
    <x v="14"/>
    <x v="12"/>
    <s v="Técnico florestal"/>
    <n v="23.55"/>
    <s v="H/H"/>
    <n v="5.9209642410278303"/>
    <n v="0.355605"/>
    <n v="2.1055244889307017"/>
  </r>
  <r>
    <n v="8108"/>
    <x v="1"/>
    <s v="Floresta Ombrófila Densa"/>
    <s v="Sudeste"/>
    <s v="Campinas"/>
    <s v="ondulado"/>
    <s v="Manual"/>
    <s v="Cambuci"/>
    <n v="151"/>
    <n v="16"/>
    <s v="fruto"/>
    <x v="0"/>
    <s v="Manutenção"/>
    <x v="14"/>
    <x v="9"/>
    <s v="Trabalhador agropecuário em geral"/>
    <n v="1.18"/>
    <s v="H/H"/>
    <n v="13.0666856765747"/>
    <n v="1.7817999999999997E-2"/>
    <n v="0.23282220538520795"/>
  </r>
  <r>
    <n v="8108"/>
    <x v="1"/>
    <s v="Floresta Ombrófila Densa"/>
    <s v="Sudeste"/>
    <s v="Campinas"/>
    <s v="ondulado"/>
    <s v="Manual"/>
    <s v="Cambuci"/>
    <n v="151"/>
    <n v="16"/>
    <s v="fruto"/>
    <x v="0"/>
    <s v="Manutenção"/>
    <x v="15"/>
    <x v="8"/>
    <s v="Aplicador manual"/>
    <n v="2.35"/>
    <s v="H/H"/>
    <n v="9.9000000000000005E-2"/>
    <n v="3.5485000000000003E-2"/>
    <n v="3.5130150000000004E-3"/>
  </r>
  <r>
    <n v="8108"/>
    <x v="1"/>
    <s v="Floresta Ombrófila Densa"/>
    <s v="Sudeste"/>
    <s v="Campinas"/>
    <s v="ondulado"/>
    <s v="Manual"/>
    <s v="Cambuci"/>
    <n v="151"/>
    <n v="16"/>
    <s v="fruto"/>
    <x v="0"/>
    <s v="Manutenção"/>
    <x v="15"/>
    <x v="8"/>
    <s v="Sulfluramida"/>
    <n v="2"/>
    <s v="Kg"/>
    <n v="16.2399997711181"/>
    <n v="3.0200000000000001E-2"/>
    <n v="0.49044799308776665"/>
  </r>
  <r>
    <n v="8108"/>
    <x v="1"/>
    <s v="Floresta Ombrófila Densa"/>
    <s v="Sudeste"/>
    <s v="Campinas"/>
    <s v="ondulado"/>
    <s v="Manual"/>
    <s v="Cambuci"/>
    <n v="151"/>
    <n v="16"/>
    <s v="fruto"/>
    <x v="0"/>
    <s v="Manutenção"/>
    <x v="15"/>
    <x v="8"/>
    <s v="Trabalhador agropecuário em geral"/>
    <n v="2.35"/>
    <s v="H/H"/>
    <n v="13.0666856765747"/>
    <n v="3.5485000000000003E-2"/>
    <n v="0.46367134123325326"/>
  </r>
  <r>
    <n v="8108"/>
    <x v="1"/>
    <s v="Floresta Ombrófila Densa"/>
    <s v="Sudeste"/>
    <s v="Campinas"/>
    <s v="ondulado"/>
    <s v="Manual"/>
    <s v="Cambuci"/>
    <n v="151"/>
    <n v="16"/>
    <s v="fruto"/>
    <x v="0"/>
    <s v="Manutenção"/>
    <x v="15"/>
    <x v="9"/>
    <s v="Trabalhador agropecuário em geral"/>
    <n v="1.18"/>
    <s v="H/H"/>
    <n v="13.0666856765747"/>
    <n v="1.7817999999999997E-2"/>
    <n v="0.23282220538520795"/>
  </r>
  <r>
    <n v="8108"/>
    <x v="1"/>
    <s v="Floresta Ombrófila Densa"/>
    <s v="Sudeste"/>
    <s v="Campinas"/>
    <s v="ondulado"/>
    <s v="Manual"/>
    <s v="Cambuci"/>
    <n v="151"/>
    <n v="16"/>
    <s v="fruto"/>
    <x v="0"/>
    <s v="Manutenção"/>
    <x v="16"/>
    <x v="8"/>
    <s v="Aplicador manual"/>
    <n v="2.35"/>
    <s v="H/H"/>
    <n v="9.9000000000000005E-2"/>
    <n v="3.5485000000000003E-2"/>
    <n v="3.5130150000000004E-3"/>
  </r>
  <r>
    <n v="8108"/>
    <x v="1"/>
    <s v="Floresta Ombrófila Densa"/>
    <s v="Sudeste"/>
    <s v="Campinas"/>
    <s v="ondulado"/>
    <s v="Manual"/>
    <s v="Cambuci"/>
    <n v="151"/>
    <n v="16"/>
    <s v="fruto"/>
    <x v="0"/>
    <s v="Manutenção"/>
    <x v="16"/>
    <x v="8"/>
    <s v="Sulfluramida"/>
    <n v="2"/>
    <s v="Kg"/>
    <n v="16.2399997711181"/>
    <n v="3.0200000000000001E-2"/>
    <n v="0.49044799308776665"/>
  </r>
  <r>
    <n v="8108"/>
    <x v="1"/>
    <s v="Floresta Ombrófila Densa"/>
    <s v="Sudeste"/>
    <s v="Campinas"/>
    <s v="ondulado"/>
    <s v="Manual"/>
    <s v="Cambuci"/>
    <n v="151"/>
    <n v="16"/>
    <s v="fruto"/>
    <x v="0"/>
    <s v="Manutenção"/>
    <x v="16"/>
    <x v="8"/>
    <s v="Trabalhador agropecuário em geral"/>
    <n v="2.35"/>
    <s v="H/H"/>
    <n v="13.0666856765747"/>
    <n v="3.5485000000000003E-2"/>
    <n v="0.46367134123325326"/>
  </r>
  <r>
    <n v="8108"/>
    <x v="1"/>
    <s v="Floresta Ombrófila Densa"/>
    <s v="Sudeste"/>
    <s v="Campinas"/>
    <s v="ondulado"/>
    <s v="Manual"/>
    <s v="Cambuci"/>
    <n v="151"/>
    <n v="16"/>
    <s v="fruto"/>
    <x v="0"/>
    <s v="Manutenção"/>
    <x v="16"/>
    <x v="9"/>
    <s v="Trabalhador agropecuário em geral"/>
    <n v="1.18"/>
    <s v="H/H"/>
    <n v="13.0666856765747"/>
    <n v="1.7817999999999997E-2"/>
    <n v="0.23282220538520795"/>
  </r>
  <r>
    <n v="8108"/>
    <x v="1"/>
    <s v="Floresta Ombrófila Densa"/>
    <s v="Sudeste"/>
    <s v="Campinas"/>
    <s v="ondulado"/>
    <s v="Manual"/>
    <s v="Cambuci"/>
    <n v="151"/>
    <n v="16"/>
    <s v="fruto"/>
    <x v="0"/>
    <s v="Manutenção"/>
    <x v="17"/>
    <x v="8"/>
    <s v="Aplicador manual"/>
    <n v="2.35"/>
    <s v="H/H"/>
    <n v="9.9000000000000005E-2"/>
    <n v="3.5485000000000003E-2"/>
    <n v="3.5130150000000004E-3"/>
  </r>
  <r>
    <n v="8108"/>
    <x v="1"/>
    <s v="Floresta Ombrófila Densa"/>
    <s v="Sudeste"/>
    <s v="Campinas"/>
    <s v="ondulado"/>
    <s v="Manual"/>
    <s v="Cambuci"/>
    <n v="151"/>
    <n v="16"/>
    <s v="fruto"/>
    <x v="0"/>
    <s v="Manutenção"/>
    <x v="17"/>
    <x v="8"/>
    <s v="Sulfluramida"/>
    <n v="2"/>
    <s v="Kg"/>
    <n v="16.2399997711181"/>
    <n v="3.0200000000000001E-2"/>
    <n v="0.49044799308776665"/>
  </r>
  <r>
    <n v="8108"/>
    <x v="1"/>
    <s v="Floresta Ombrófila Densa"/>
    <s v="Sudeste"/>
    <s v="Campinas"/>
    <s v="ondulado"/>
    <s v="Manual"/>
    <s v="Cambuci"/>
    <n v="151"/>
    <n v="16"/>
    <s v="fruto"/>
    <x v="0"/>
    <s v="Manutenção"/>
    <x v="17"/>
    <x v="8"/>
    <s v="Trabalhador agropecuário em geral"/>
    <n v="2.35"/>
    <s v="H/H"/>
    <n v="13.0666856765747"/>
    <n v="3.5485000000000003E-2"/>
    <n v="0.46367134123325326"/>
  </r>
  <r>
    <n v="8108"/>
    <x v="1"/>
    <s v="Floresta Ombrófila Densa"/>
    <s v="Sudeste"/>
    <s v="Campinas"/>
    <s v="ondulado"/>
    <s v="Manual"/>
    <s v="Cambuci"/>
    <n v="151"/>
    <n v="16"/>
    <s v="fruto"/>
    <x v="0"/>
    <s v="Manutenção"/>
    <x v="17"/>
    <x v="9"/>
    <s v="Trabalhador agropecuário em geral"/>
    <n v="1.18"/>
    <s v="H/H"/>
    <n v="13.0666856765747"/>
    <n v="1.7817999999999997E-2"/>
    <n v="0.23282220538520795"/>
  </r>
  <r>
    <n v="8108"/>
    <x v="1"/>
    <s v="Floresta Ombrófila Densa"/>
    <s v="Sudeste"/>
    <s v="Campinas"/>
    <s v="ondulado"/>
    <s v="Manual"/>
    <s v="Cambuci"/>
    <n v="151"/>
    <n v="16"/>
    <s v="fruto"/>
    <x v="0"/>
    <s v="Manutenção"/>
    <x v="18"/>
    <x v="8"/>
    <s v="Aplicador manual"/>
    <n v="2.35"/>
    <s v="H/H"/>
    <n v="9.9000000000000005E-2"/>
    <n v="3.5485000000000003E-2"/>
    <n v="3.5130150000000004E-3"/>
  </r>
  <r>
    <n v="8108"/>
    <x v="1"/>
    <s v="Floresta Ombrófila Densa"/>
    <s v="Sudeste"/>
    <s v="Campinas"/>
    <s v="ondulado"/>
    <s v="Manual"/>
    <s v="Cambuci"/>
    <n v="151"/>
    <n v="16"/>
    <s v="fruto"/>
    <x v="0"/>
    <s v="Manutenção"/>
    <x v="18"/>
    <x v="8"/>
    <s v="Sulfluramida"/>
    <n v="2"/>
    <s v="Kg"/>
    <n v="16.2399997711181"/>
    <n v="3.0200000000000001E-2"/>
    <n v="0.49044799308776665"/>
  </r>
  <r>
    <n v="8108"/>
    <x v="1"/>
    <s v="Floresta Ombrófila Densa"/>
    <s v="Sudeste"/>
    <s v="Campinas"/>
    <s v="ondulado"/>
    <s v="Manual"/>
    <s v="Cambuci"/>
    <n v="151"/>
    <n v="16"/>
    <s v="fruto"/>
    <x v="0"/>
    <s v="Manutenção"/>
    <x v="18"/>
    <x v="8"/>
    <s v="Trabalhador agropecuário em geral"/>
    <n v="2.35"/>
    <s v="H/H"/>
    <n v="13.0666856765747"/>
    <n v="3.5485000000000003E-2"/>
    <n v="0.46367134123325326"/>
  </r>
  <r>
    <n v="8108"/>
    <x v="1"/>
    <s v="Floresta Ombrófila Densa"/>
    <s v="Sudeste"/>
    <s v="Campinas"/>
    <s v="ondulado"/>
    <s v="Manual"/>
    <s v="Cambuci"/>
    <n v="151"/>
    <n v="16"/>
    <s v="fruto"/>
    <x v="0"/>
    <s v="Manutenção"/>
    <x v="18"/>
    <x v="9"/>
    <s v="Trabalhador agropecuário em geral"/>
    <n v="1.18"/>
    <s v="H/H"/>
    <n v="13.0666856765747"/>
    <n v="1.7817999999999997E-2"/>
    <n v="0.23282220538520795"/>
  </r>
  <r>
    <n v="8108"/>
    <x v="1"/>
    <s v="Floresta Ombrófila Densa"/>
    <s v="Sudeste"/>
    <s v="Campinas"/>
    <s v="ondulado"/>
    <s v="Manual"/>
    <s v="Cambuci"/>
    <n v="151"/>
    <n v="16"/>
    <s v="fruto"/>
    <x v="0"/>
    <s v="Manutenção"/>
    <x v="19"/>
    <x v="8"/>
    <s v="Aplicador manual"/>
    <n v="2.35"/>
    <s v="H/H"/>
    <n v="9.9000000000000005E-2"/>
    <n v="3.5485000000000003E-2"/>
    <n v="3.5130150000000004E-3"/>
  </r>
  <r>
    <n v="8108"/>
    <x v="1"/>
    <s v="Floresta Ombrófila Densa"/>
    <s v="Sudeste"/>
    <s v="Campinas"/>
    <s v="ondulado"/>
    <s v="Manual"/>
    <s v="Cambuci"/>
    <n v="151"/>
    <n v="16"/>
    <s v="fruto"/>
    <x v="0"/>
    <s v="Manutenção"/>
    <x v="19"/>
    <x v="8"/>
    <s v="Sulfluramida"/>
    <n v="2"/>
    <s v="Kg"/>
    <n v="16.2399997711181"/>
    <n v="3.0200000000000001E-2"/>
    <n v="0.49044799308776665"/>
  </r>
  <r>
    <n v="8108"/>
    <x v="1"/>
    <s v="Floresta Ombrófila Densa"/>
    <s v="Sudeste"/>
    <s v="Campinas"/>
    <s v="ondulado"/>
    <s v="Manual"/>
    <s v="Cambuci"/>
    <n v="151"/>
    <n v="16"/>
    <s v="fruto"/>
    <x v="0"/>
    <s v="Manutenção"/>
    <x v="19"/>
    <x v="8"/>
    <s v="Trabalhador agropecuário em geral"/>
    <n v="2.35"/>
    <s v="H/H"/>
    <n v="13.0666856765747"/>
    <n v="3.5485000000000003E-2"/>
    <n v="0.46367134123325326"/>
  </r>
  <r>
    <n v="8108"/>
    <x v="1"/>
    <s v="Floresta Ombrófila Densa"/>
    <s v="Sudeste"/>
    <s v="Campinas"/>
    <s v="ondulado"/>
    <s v="Manual"/>
    <s v="Cambuci"/>
    <n v="151"/>
    <n v="16"/>
    <s v="fruto"/>
    <x v="0"/>
    <s v="Manutenção"/>
    <x v="19"/>
    <x v="12"/>
    <s v="Técnico florestal"/>
    <n v="23.55"/>
    <s v="H/H"/>
    <n v="5.9209642410278303"/>
    <n v="0.355605"/>
    <n v="2.1055244889307017"/>
  </r>
  <r>
    <n v="8108"/>
    <x v="1"/>
    <s v="Floresta Ombrófila Densa"/>
    <s v="Sudeste"/>
    <s v="Campinas"/>
    <s v="ondulado"/>
    <s v="Manual"/>
    <s v="Cambuci"/>
    <n v="151"/>
    <n v="16"/>
    <s v="fruto"/>
    <x v="0"/>
    <s v="Manutenção"/>
    <x v="19"/>
    <x v="9"/>
    <s v="Trabalhador agropecuário em geral"/>
    <n v="1.18"/>
    <s v="H/H"/>
    <n v="13.0666856765747"/>
    <n v="1.7817999999999997E-2"/>
    <n v="0.23282220538520795"/>
  </r>
  <r>
    <n v="8108"/>
    <x v="1"/>
    <s v="Floresta Ombrófila Densa"/>
    <s v="Sudeste"/>
    <s v="Campinas"/>
    <s v="ondulado"/>
    <s v="Manual"/>
    <s v="Cambuci"/>
    <n v="151"/>
    <n v="16"/>
    <s v="fruto"/>
    <x v="0"/>
    <s v="Manutenção"/>
    <x v="20"/>
    <x v="8"/>
    <s v="Aplicador manual"/>
    <n v="2.35"/>
    <s v="H/H"/>
    <n v="9.9000000000000005E-2"/>
    <n v="3.5485000000000003E-2"/>
    <n v="3.5130150000000004E-3"/>
  </r>
  <r>
    <n v="8108"/>
    <x v="1"/>
    <s v="Floresta Ombrófila Densa"/>
    <s v="Sudeste"/>
    <s v="Campinas"/>
    <s v="ondulado"/>
    <s v="Manual"/>
    <s v="Cambuci"/>
    <n v="151"/>
    <n v="16"/>
    <s v="fruto"/>
    <x v="0"/>
    <s v="Manutenção"/>
    <x v="20"/>
    <x v="8"/>
    <s v="Sulfluramida"/>
    <n v="2"/>
    <s v="Kg"/>
    <n v="16.2399997711181"/>
    <n v="3.0200000000000001E-2"/>
    <n v="0.49044799308776665"/>
  </r>
  <r>
    <n v="8108"/>
    <x v="1"/>
    <s v="Floresta Ombrófila Densa"/>
    <s v="Sudeste"/>
    <s v="Campinas"/>
    <s v="ondulado"/>
    <s v="Manual"/>
    <s v="Cambuci"/>
    <n v="151"/>
    <n v="16"/>
    <s v="fruto"/>
    <x v="0"/>
    <s v="Manutenção"/>
    <x v="20"/>
    <x v="8"/>
    <s v="Trabalhador agropecuário em geral"/>
    <n v="2.35"/>
    <s v="H/H"/>
    <n v="13.0666856765747"/>
    <n v="3.5485000000000003E-2"/>
    <n v="0.46367134123325326"/>
  </r>
  <r>
    <n v="8108"/>
    <x v="1"/>
    <s v="Floresta Ombrófila Densa"/>
    <s v="Sudeste"/>
    <s v="Campinas"/>
    <s v="ondulado"/>
    <s v="Manual"/>
    <s v="Cambuci"/>
    <n v="151"/>
    <n v="16"/>
    <s v="fruto"/>
    <x v="0"/>
    <s v="Manutenção"/>
    <x v="20"/>
    <x v="9"/>
    <s v="Trabalhador agropecuário em geral"/>
    <n v="1.18"/>
    <s v="H/H"/>
    <n v="13.0666856765747"/>
    <n v="1.7817999999999997E-2"/>
    <n v="0.23282220538520795"/>
  </r>
  <r>
    <n v="8108"/>
    <x v="1"/>
    <s v="Floresta Ombrófila Densa"/>
    <s v="Sudeste"/>
    <s v="Campinas"/>
    <s v="ondulado"/>
    <s v="Manual"/>
    <s v="Cambuci"/>
    <n v="151"/>
    <n v="16"/>
    <s v="fruto"/>
    <x v="0"/>
    <s v="Manutenção"/>
    <x v="21"/>
    <x v="8"/>
    <s v="Aplicador manual"/>
    <n v="2.35"/>
    <s v="H/H"/>
    <n v="9.9000000000000005E-2"/>
    <n v="3.5485000000000003E-2"/>
    <n v="3.5130150000000004E-3"/>
  </r>
  <r>
    <n v="8108"/>
    <x v="1"/>
    <s v="Floresta Ombrófila Densa"/>
    <s v="Sudeste"/>
    <s v="Campinas"/>
    <s v="ondulado"/>
    <s v="Manual"/>
    <s v="Cambuci"/>
    <n v="151"/>
    <n v="16"/>
    <s v="fruto"/>
    <x v="0"/>
    <s v="Manutenção"/>
    <x v="21"/>
    <x v="8"/>
    <s v="Sulfluramida"/>
    <n v="2"/>
    <s v="Kg"/>
    <n v="16.2399997711181"/>
    <n v="3.0200000000000001E-2"/>
    <n v="0.49044799308776665"/>
  </r>
  <r>
    <n v="8108"/>
    <x v="1"/>
    <s v="Floresta Ombrófila Densa"/>
    <s v="Sudeste"/>
    <s v="Campinas"/>
    <s v="ondulado"/>
    <s v="Manual"/>
    <s v="Cambuci"/>
    <n v="151"/>
    <n v="16"/>
    <s v="fruto"/>
    <x v="0"/>
    <s v="Manutenção"/>
    <x v="21"/>
    <x v="8"/>
    <s v="Trabalhador agropecuário em geral"/>
    <n v="2.35"/>
    <s v="H/H"/>
    <n v="13.0666856765747"/>
    <n v="3.5485000000000003E-2"/>
    <n v="0.46367134123325326"/>
  </r>
  <r>
    <n v="8108"/>
    <x v="1"/>
    <s v="Floresta Ombrófila Densa"/>
    <s v="Sudeste"/>
    <s v="Campinas"/>
    <s v="ondulado"/>
    <s v="Manual"/>
    <s v="Cambuci"/>
    <n v="151"/>
    <n v="16"/>
    <s v="fruto"/>
    <x v="0"/>
    <s v="Manutenção"/>
    <x v="21"/>
    <x v="9"/>
    <s v="Trabalhador agropecuário em geral"/>
    <n v="1.18"/>
    <s v="H/H"/>
    <n v="13.0666856765747"/>
    <n v="1.7817999999999997E-2"/>
    <n v="0.23282220538520795"/>
  </r>
  <r>
    <n v="8108"/>
    <x v="1"/>
    <s v="Floresta Ombrófila Densa"/>
    <s v="Sudeste"/>
    <s v="Campinas"/>
    <s v="ondulado"/>
    <s v="Manual"/>
    <s v="Cambuci"/>
    <n v="151"/>
    <n v="16"/>
    <s v="fruto"/>
    <x v="0"/>
    <s v="Manutenção"/>
    <x v="22"/>
    <x v="8"/>
    <s v="Aplicador manual"/>
    <n v="2.35"/>
    <s v="H/H"/>
    <n v="9.9000000000000005E-2"/>
    <n v="3.5485000000000003E-2"/>
    <n v="3.5130150000000004E-3"/>
  </r>
  <r>
    <n v="8108"/>
    <x v="1"/>
    <s v="Floresta Ombrófila Densa"/>
    <s v="Sudeste"/>
    <s v="Campinas"/>
    <s v="ondulado"/>
    <s v="Manual"/>
    <s v="Cambuci"/>
    <n v="151"/>
    <n v="16"/>
    <s v="fruto"/>
    <x v="0"/>
    <s v="Manutenção"/>
    <x v="22"/>
    <x v="8"/>
    <s v="Sulfluramida"/>
    <n v="2"/>
    <s v="Kg"/>
    <n v="16.2399997711181"/>
    <n v="3.0200000000000001E-2"/>
    <n v="0.49044799308776665"/>
  </r>
  <r>
    <n v="8108"/>
    <x v="1"/>
    <s v="Floresta Ombrófila Densa"/>
    <s v="Sudeste"/>
    <s v="Campinas"/>
    <s v="ondulado"/>
    <s v="Manual"/>
    <s v="Cambuci"/>
    <n v="151"/>
    <n v="16"/>
    <s v="fruto"/>
    <x v="0"/>
    <s v="Manutenção"/>
    <x v="22"/>
    <x v="8"/>
    <s v="Trabalhador agropecuário em geral"/>
    <n v="2.35"/>
    <s v="H/H"/>
    <n v="13.0666856765747"/>
    <n v="3.5485000000000003E-2"/>
    <n v="0.46367134123325326"/>
  </r>
  <r>
    <n v="8108"/>
    <x v="1"/>
    <s v="Floresta Ombrófila Densa"/>
    <s v="Sudeste"/>
    <s v="Campinas"/>
    <s v="ondulado"/>
    <s v="Manual"/>
    <s v="Cambuci"/>
    <n v="151"/>
    <n v="16"/>
    <s v="fruto"/>
    <x v="0"/>
    <s v="Manutenção"/>
    <x v="22"/>
    <x v="9"/>
    <s v="Trabalhador agropecuário em geral"/>
    <n v="1.18"/>
    <s v="H/H"/>
    <n v="13.0666856765747"/>
    <n v="1.7817999999999997E-2"/>
    <n v="0.23282220538520795"/>
  </r>
  <r>
    <n v="8108"/>
    <x v="1"/>
    <s v="Floresta Ombrófila Densa"/>
    <s v="Sudeste"/>
    <s v="Campinas"/>
    <s v="ondulado"/>
    <s v="Manual"/>
    <s v="Cambuci"/>
    <n v="151"/>
    <n v="16"/>
    <s v="fruto"/>
    <x v="0"/>
    <s v="Manutenção"/>
    <x v="23"/>
    <x v="8"/>
    <s v="Aplicador manual"/>
    <n v="2.35"/>
    <s v="H/H"/>
    <n v="9.9000000000000005E-2"/>
    <n v="3.5485000000000003E-2"/>
    <n v="3.5130150000000004E-3"/>
  </r>
  <r>
    <n v="8108"/>
    <x v="1"/>
    <s v="Floresta Ombrófila Densa"/>
    <s v="Sudeste"/>
    <s v="Campinas"/>
    <s v="ondulado"/>
    <s v="Manual"/>
    <s v="Cambuci"/>
    <n v="151"/>
    <n v="16"/>
    <s v="fruto"/>
    <x v="0"/>
    <s v="Manutenção"/>
    <x v="23"/>
    <x v="8"/>
    <s v="Sulfluramida"/>
    <n v="2"/>
    <s v="Kg"/>
    <n v="16.2399997711181"/>
    <n v="3.0200000000000001E-2"/>
    <n v="0.49044799308776665"/>
  </r>
  <r>
    <n v="8108"/>
    <x v="1"/>
    <s v="Floresta Ombrófila Densa"/>
    <s v="Sudeste"/>
    <s v="Campinas"/>
    <s v="ondulado"/>
    <s v="Manual"/>
    <s v="Cambuci"/>
    <n v="151"/>
    <n v="16"/>
    <s v="fruto"/>
    <x v="0"/>
    <s v="Manutenção"/>
    <x v="23"/>
    <x v="8"/>
    <s v="Trabalhador agropecuário em geral"/>
    <n v="2.35"/>
    <s v="H/H"/>
    <n v="13.0666856765747"/>
    <n v="3.5485000000000003E-2"/>
    <n v="0.46367134123325326"/>
  </r>
  <r>
    <n v="8108"/>
    <x v="1"/>
    <s v="Floresta Ombrófila Densa"/>
    <s v="Sudeste"/>
    <s v="Campinas"/>
    <s v="ondulado"/>
    <s v="Manual"/>
    <s v="Cambuci"/>
    <n v="151"/>
    <n v="16"/>
    <s v="fruto"/>
    <x v="0"/>
    <s v="Manutenção"/>
    <x v="23"/>
    <x v="9"/>
    <s v="Trabalhador agropecuário em geral"/>
    <n v="1.18"/>
    <s v="H/H"/>
    <n v="13.0666856765747"/>
    <n v="1.7817999999999997E-2"/>
    <n v="0.23282220538520795"/>
  </r>
  <r>
    <n v="8108"/>
    <x v="1"/>
    <s v="Floresta Ombrófila Densa"/>
    <s v="Sudeste"/>
    <s v="Campinas"/>
    <s v="ondulado"/>
    <s v="Manual"/>
    <s v="Cambuci"/>
    <n v="151"/>
    <n v="16"/>
    <s v="fruto"/>
    <x v="0"/>
    <s v="Manutenção"/>
    <x v="24"/>
    <x v="8"/>
    <s v="Aplicador manual"/>
    <n v="2.35"/>
    <s v="H/H"/>
    <n v="9.9000000000000005E-2"/>
    <n v="3.5485000000000003E-2"/>
    <n v="3.5130150000000004E-3"/>
  </r>
  <r>
    <n v="8108"/>
    <x v="1"/>
    <s v="Floresta Ombrófila Densa"/>
    <s v="Sudeste"/>
    <s v="Campinas"/>
    <s v="ondulado"/>
    <s v="Manual"/>
    <s v="Cambuci"/>
    <n v="151"/>
    <n v="16"/>
    <s v="fruto"/>
    <x v="0"/>
    <s v="Manutenção"/>
    <x v="24"/>
    <x v="8"/>
    <s v="Sulfluramida"/>
    <n v="2"/>
    <s v="Kg"/>
    <n v="16.2399997711181"/>
    <n v="3.0200000000000001E-2"/>
    <n v="0.49044799308776665"/>
  </r>
  <r>
    <n v="8108"/>
    <x v="1"/>
    <s v="Floresta Ombrófila Densa"/>
    <s v="Sudeste"/>
    <s v="Campinas"/>
    <s v="ondulado"/>
    <s v="Manual"/>
    <s v="Cambuci"/>
    <n v="151"/>
    <n v="16"/>
    <s v="fruto"/>
    <x v="0"/>
    <s v="Manutenção"/>
    <x v="24"/>
    <x v="8"/>
    <s v="Trabalhador agropecuário em geral"/>
    <n v="2.35"/>
    <s v="H/H"/>
    <n v="13.0666856765747"/>
    <n v="3.5485000000000003E-2"/>
    <n v="0.46367134123325326"/>
  </r>
  <r>
    <n v="8108"/>
    <x v="1"/>
    <s v="Floresta Ombrófila Densa"/>
    <s v="Sudeste"/>
    <s v="Campinas"/>
    <s v="ondulado"/>
    <s v="Manual"/>
    <s v="Cambuci"/>
    <n v="151"/>
    <n v="16"/>
    <s v="fruto"/>
    <x v="0"/>
    <s v="Manutenção"/>
    <x v="24"/>
    <x v="9"/>
    <s v="Trabalhador agropecuário em geral"/>
    <n v="1.18"/>
    <s v="H/H"/>
    <n v="13.0666856765747"/>
    <n v="1.7817999999999997E-2"/>
    <n v="0.23282220538520795"/>
  </r>
  <r>
    <n v="8108"/>
    <x v="1"/>
    <s v="Floresta Ombrófila Densa"/>
    <s v="Sudeste"/>
    <s v="Campinas"/>
    <s v="ondulado"/>
    <s v="Manual"/>
    <s v="Cambuci"/>
    <n v="151"/>
    <n v="16"/>
    <s v="fruto"/>
    <x v="0"/>
    <s v="Manutenção"/>
    <x v="25"/>
    <x v="8"/>
    <s v="Aplicador manual"/>
    <n v="2.35"/>
    <s v="H/H"/>
    <n v="9.9000000000000005E-2"/>
    <n v="3.5485000000000003E-2"/>
    <n v="3.5130150000000004E-3"/>
  </r>
  <r>
    <n v="8108"/>
    <x v="1"/>
    <s v="Floresta Ombrófila Densa"/>
    <s v="Sudeste"/>
    <s v="Campinas"/>
    <s v="ondulado"/>
    <s v="Manual"/>
    <s v="Cambuci"/>
    <n v="151"/>
    <n v="16"/>
    <s v="fruto"/>
    <x v="0"/>
    <s v="Manutenção"/>
    <x v="25"/>
    <x v="8"/>
    <s v="Sulfluramida"/>
    <n v="2"/>
    <s v="Kg"/>
    <n v="16.2399997711181"/>
    <n v="3.0200000000000001E-2"/>
    <n v="0.49044799308776665"/>
  </r>
  <r>
    <n v="8108"/>
    <x v="1"/>
    <s v="Floresta Ombrófila Densa"/>
    <s v="Sudeste"/>
    <s v="Campinas"/>
    <s v="ondulado"/>
    <s v="Manual"/>
    <s v="Cambuci"/>
    <n v="151"/>
    <n v="16"/>
    <s v="fruto"/>
    <x v="0"/>
    <s v="Manutenção"/>
    <x v="25"/>
    <x v="8"/>
    <s v="Trabalhador agropecuário em geral"/>
    <n v="2.35"/>
    <s v="H/H"/>
    <n v="13.0666856765747"/>
    <n v="3.5485000000000003E-2"/>
    <n v="0.46367134123325326"/>
  </r>
  <r>
    <n v="8108"/>
    <x v="1"/>
    <s v="Floresta Ombrófila Densa"/>
    <s v="Sudeste"/>
    <s v="Campinas"/>
    <s v="ondulado"/>
    <s v="Manual"/>
    <s v="Cambuci"/>
    <n v="151"/>
    <n v="16"/>
    <s v="fruto"/>
    <x v="0"/>
    <s v="Manutenção"/>
    <x v="25"/>
    <x v="9"/>
    <s v="Trabalhador agropecuário em geral"/>
    <n v="1.18"/>
    <s v="H/H"/>
    <n v="13.0666856765747"/>
    <n v="1.7817999999999997E-2"/>
    <n v="0.23282220538520795"/>
  </r>
  <r>
    <n v="8108"/>
    <x v="1"/>
    <s v="Floresta Ombrófila Densa"/>
    <s v="Sudeste"/>
    <s v="Campinas"/>
    <s v="ondulado"/>
    <s v="Manual"/>
    <s v="Cambuci"/>
    <n v="151"/>
    <n v="16"/>
    <s v="fruto"/>
    <x v="0"/>
    <s v="Manutenção"/>
    <x v="26"/>
    <x v="8"/>
    <s v="Aplicador manual"/>
    <n v="2.35"/>
    <s v="H/H"/>
    <n v="9.9000000000000005E-2"/>
    <n v="3.5485000000000003E-2"/>
    <n v="3.5130150000000004E-3"/>
  </r>
  <r>
    <n v="8108"/>
    <x v="1"/>
    <s v="Floresta Ombrófila Densa"/>
    <s v="Sudeste"/>
    <s v="Campinas"/>
    <s v="ondulado"/>
    <s v="Manual"/>
    <s v="Cambuci"/>
    <n v="151"/>
    <n v="16"/>
    <s v="fruto"/>
    <x v="0"/>
    <s v="Manutenção"/>
    <x v="26"/>
    <x v="8"/>
    <s v="Sulfluramida"/>
    <n v="2"/>
    <s v="Kg"/>
    <n v="16.2399997711181"/>
    <n v="3.0200000000000001E-2"/>
    <n v="0.49044799308776665"/>
  </r>
  <r>
    <n v="8108"/>
    <x v="1"/>
    <s v="Floresta Ombrófila Densa"/>
    <s v="Sudeste"/>
    <s v="Campinas"/>
    <s v="ondulado"/>
    <s v="Manual"/>
    <s v="Cambuci"/>
    <n v="151"/>
    <n v="16"/>
    <s v="fruto"/>
    <x v="0"/>
    <s v="Manutenção"/>
    <x v="26"/>
    <x v="8"/>
    <s v="Trabalhador agropecuário em geral"/>
    <n v="2.35"/>
    <s v="H/H"/>
    <n v="13.0666856765747"/>
    <n v="3.5485000000000003E-2"/>
    <n v="0.46367134123325326"/>
  </r>
  <r>
    <n v="8108"/>
    <x v="1"/>
    <s v="Floresta Ombrófila Densa"/>
    <s v="Sudeste"/>
    <s v="Campinas"/>
    <s v="ondulado"/>
    <s v="Manual"/>
    <s v="Cambuci"/>
    <n v="151"/>
    <n v="16"/>
    <s v="fruto"/>
    <x v="0"/>
    <s v="Manutenção"/>
    <x v="26"/>
    <x v="9"/>
    <s v="Trabalhador agropecuário em geral"/>
    <n v="1.18"/>
    <s v="H/H"/>
    <n v="13.0666856765747"/>
    <n v="1.7817999999999997E-2"/>
    <n v="0.23282220538520795"/>
  </r>
  <r>
    <n v="8108"/>
    <x v="1"/>
    <s v="Floresta Ombrófila Densa"/>
    <s v="Sudeste"/>
    <s v="Campinas"/>
    <s v="ondulado"/>
    <s v="Manual"/>
    <s v="Cambuci"/>
    <n v="151"/>
    <n v="16"/>
    <s v="fruto"/>
    <x v="0"/>
    <s v="Manutenção"/>
    <x v="27"/>
    <x v="8"/>
    <s v="Aplicador manual"/>
    <n v="2.35"/>
    <s v="H/H"/>
    <n v="9.9000000000000005E-2"/>
    <n v="3.5485000000000003E-2"/>
    <n v="3.5130150000000004E-3"/>
  </r>
  <r>
    <n v="8108"/>
    <x v="1"/>
    <s v="Floresta Ombrófila Densa"/>
    <s v="Sudeste"/>
    <s v="Campinas"/>
    <s v="ondulado"/>
    <s v="Manual"/>
    <s v="Cambuci"/>
    <n v="151"/>
    <n v="16"/>
    <s v="fruto"/>
    <x v="0"/>
    <s v="Manutenção"/>
    <x v="27"/>
    <x v="8"/>
    <s v="Sulfluramida"/>
    <n v="2"/>
    <s v="Kg"/>
    <n v="16.2399997711181"/>
    <n v="3.0200000000000001E-2"/>
    <n v="0.49044799308776665"/>
  </r>
  <r>
    <n v="8108"/>
    <x v="1"/>
    <s v="Floresta Ombrófila Densa"/>
    <s v="Sudeste"/>
    <s v="Campinas"/>
    <s v="ondulado"/>
    <s v="Manual"/>
    <s v="Cambuci"/>
    <n v="151"/>
    <n v="16"/>
    <s v="fruto"/>
    <x v="0"/>
    <s v="Manutenção"/>
    <x v="27"/>
    <x v="8"/>
    <s v="Trabalhador agropecuário em geral"/>
    <n v="2.35"/>
    <s v="H/H"/>
    <n v="13.0666856765747"/>
    <n v="3.5485000000000003E-2"/>
    <n v="0.46367134123325326"/>
  </r>
  <r>
    <n v="8108"/>
    <x v="1"/>
    <s v="Floresta Ombrófila Densa"/>
    <s v="Sudeste"/>
    <s v="Campinas"/>
    <s v="ondulado"/>
    <s v="Manual"/>
    <s v="Cambuci"/>
    <n v="151"/>
    <n v="16"/>
    <s v="fruto"/>
    <x v="0"/>
    <s v="Manutenção"/>
    <x v="27"/>
    <x v="9"/>
    <s v="Trabalhador agropecuário em geral"/>
    <n v="1.18"/>
    <s v="H/H"/>
    <n v="13.0666856765747"/>
    <n v="1.7817999999999997E-2"/>
    <n v="0.23282220538520795"/>
  </r>
  <r>
    <n v="8108"/>
    <x v="1"/>
    <s v="Floresta Ombrófila Densa"/>
    <s v="Sudeste"/>
    <s v="Campinas"/>
    <s v="ondulado"/>
    <s v="Manual"/>
    <s v="Cambuci"/>
    <n v="151"/>
    <n v="16"/>
    <s v="fruto"/>
    <x v="0"/>
    <s v="Manutenção"/>
    <x v="28"/>
    <x v="8"/>
    <s v="Aplicador manual"/>
    <n v="2.35"/>
    <s v="H/H"/>
    <n v="9.9000000000000005E-2"/>
    <n v="3.5485000000000003E-2"/>
    <n v="3.5130150000000004E-3"/>
  </r>
  <r>
    <n v="8108"/>
    <x v="1"/>
    <s v="Floresta Ombrófila Densa"/>
    <s v="Sudeste"/>
    <s v="Campinas"/>
    <s v="ondulado"/>
    <s v="Manual"/>
    <s v="Cambuci"/>
    <n v="151"/>
    <n v="16"/>
    <s v="fruto"/>
    <x v="0"/>
    <s v="Manutenção"/>
    <x v="28"/>
    <x v="8"/>
    <s v="Sulfluramida"/>
    <n v="2"/>
    <s v="Kg"/>
    <n v="16.2399997711181"/>
    <n v="3.0200000000000001E-2"/>
    <n v="0.49044799308776665"/>
  </r>
  <r>
    <n v="8108"/>
    <x v="1"/>
    <s v="Floresta Ombrófila Densa"/>
    <s v="Sudeste"/>
    <s v="Campinas"/>
    <s v="ondulado"/>
    <s v="Manual"/>
    <s v="Cambuci"/>
    <n v="151"/>
    <n v="16"/>
    <s v="fruto"/>
    <x v="0"/>
    <s v="Manutenção"/>
    <x v="28"/>
    <x v="8"/>
    <s v="Trabalhador agropecuário em geral"/>
    <n v="2.35"/>
    <s v="H/H"/>
    <n v="13.0666856765747"/>
    <n v="3.5485000000000003E-2"/>
    <n v="0.46367134123325326"/>
  </r>
  <r>
    <n v="8108"/>
    <x v="1"/>
    <s v="Floresta Ombrófila Densa"/>
    <s v="Sudeste"/>
    <s v="Campinas"/>
    <s v="ondulado"/>
    <s v="Manual"/>
    <s v="Cambuci"/>
    <n v="151"/>
    <n v="16"/>
    <s v="fruto"/>
    <x v="0"/>
    <s v="Manutenção"/>
    <x v="28"/>
    <x v="9"/>
    <s v="Trabalhador agropecuário em geral"/>
    <n v="1.18"/>
    <s v="H/H"/>
    <n v="13.0666856765747"/>
    <n v="1.7817999999999997E-2"/>
    <n v="0.23282220538520795"/>
  </r>
  <r>
    <n v="8108"/>
    <x v="1"/>
    <s v="Floresta Ombrófila Densa"/>
    <s v="Sudeste"/>
    <s v="Campinas"/>
    <s v="ondulado"/>
    <s v="Manual"/>
    <s v="Cambuci"/>
    <n v="151"/>
    <n v="16"/>
    <s v="fruto"/>
    <x v="0"/>
    <s v="Manutenção"/>
    <x v="29"/>
    <x v="8"/>
    <s v="Aplicador manual"/>
    <n v="2.35"/>
    <s v="H/H"/>
    <n v="9.9000000000000005E-2"/>
    <n v="3.5485000000000003E-2"/>
    <n v="3.5130150000000004E-3"/>
  </r>
  <r>
    <n v="8108"/>
    <x v="1"/>
    <s v="Floresta Ombrófila Densa"/>
    <s v="Sudeste"/>
    <s v="Campinas"/>
    <s v="ondulado"/>
    <s v="Manual"/>
    <s v="Cambuci"/>
    <n v="151"/>
    <n v="16"/>
    <s v="fruto"/>
    <x v="0"/>
    <s v="Manutenção"/>
    <x v="29"/>
    <x v="8"/>
    <s v="Sulfluramida"/>
    <n v="2"/>
    <s v="Kg"/>
    <n v="16.2399997711181"/>
    <n v="3.0200000000000001E-2"/>
    <n v="0.49044799308776665"/>
  </r>
  <r>
    <n v="8108"/>
    <x v="1"/>
    <s v="Floresta Ombrófila Densa"/>
    <s v="Sudeste"/>
    <s v="Campinas"/>
    <s v="ondulado"/>
    <s v="Manual"/>
    <s v="Cambuci"/>
    <n v="151"/>
    <n v="16"/>
    <s v="fruto"/>
    <x v="0"/>
    <s v="Manutenção"/>
    <x v="29"/>
    <x v="8"/>
    <s v="Trabalhador agropecuário em geral"/>
    <n v="2.35"/>
    <s v="H/H"/>
    <n v="13.0666856765747"/>
    <n v="3.5485000000000003E-2"/>
    <n v="0.46367134123325326"/>
  </r>
  <r>
    <n v="8108"/>
    <x v="1"/>
    <s v="Floresta Ombrófila Densa"/>
    <s v="Sudeste"/>
    <s v="Campinas"/>
    <s v="ondulado"/>
    <s v="Manual"/>
    <s v="Cambuci"/>
    <n v="151"/>
    <n v="16"/>
    <s v="fruto"/>
    <x v="0"/>
    <s v="Manutenção"/>
    <x v="29"/>
    <x v="9"/>
    <s v="Trabalhador agropecuário em geral"/>
    <n v="1.18"/>
    <s v="H/H"/>
    <n v="13.0666856765747"/>
    <n v="1.7817999999999997E-2"/>
    <n v="0.23282220538520795"/>
  </r>
  <r>
    <n v="8108"/>
    <x v="1"/>
    <s v="Floresta Ombrófila Densa"/>
    <s v="Sudeste"/>
    <s v="Campinas"/>
    <s v="ondulado"/>
    <s v="Manual"/>
    <s v="Cambuci"/>
    <n v="151"/>
    <n v="16"/>
    <s v="fruto"/>
    <x v="0"/>
    <s v="Pós-Plantio"/>
    <x v="0"/>
    <x v="7"/>
    <s v="Enxada"/>
    <n v="38.51"/>
    <s v="H/H"/>
    <n v="1.6E-2"/>
    <n v="0.58150099999999993"/>
    <n v="9.3040159999999983E-3"/>
  </r>
  <r>
    <n v="8108"/>
    <x v="1"/>
    <s v="Floresta Ombrófila Densa"/>
    <s v="Sudeste"/>
    <s v="Campinas"/>
    <s v="ondulado"/>
    <s v="Manual"/>
    <s v="Cambuci"/>
    <n v="151"/>
    <n v="16"/>
    <s v="fruto"/>
    <x v="0"/>
    <s v="Pós-Plantio"/>
    <x v="0"/>
    <x v="7"/>
    <s v="Trabalhador agropecuário em geral"/>
    <n v="38.51"/>
    <s v="H/H"/>
    <n v="13.0666856765747"/>
    <n v="0.58150099999999993"/>
    <n v="7.5982907876138635"/>
  </r>
  <r>
    <n v="8108"/>
    <x v="1"/>
    <s v="Floresta Ombrófila Densa"/>
    <s v="Sudeste"/>
    <s v="Campinas"/>
    <s v="ondulado"/>
    <s v="Manual"/>
    <s v="Cambuci"/>
    <n v="151"/>
    <n v="16"/>
    <s v="fruto"/>
    <x v="0"/>
    <s v="Pós-Plantio"/>
    <x v="0"/>
    <x v="8"/>
    <s v="Aplicador manual"/>
    <n v="2.35"/>
    <s v="H/H"/>
    <n v="9.9000000000000005E-2"/>
    <n v="3.5485000000000003E-2"/>
    <n v="3.5130150000000004E-3"/>
  </r>
  <r>
    <n v="8108"/>
    <x v="1"/>
    <s v="Floresta Ombrófila Densa"/>
    <s v="Sudeste"/>
    <s v="Campinas"/>
    <s v="ondulado"/>
    <s v="Manual"/>
    <s v="Cambuci"/>
    <n v="151"/>
    <n v="16"/>
    <s v="fruto"/>
    <x v="0"/>
    <s v="Pós-Plantio"/>
    <x v="0"/>
    <x v="8"/>
    <s v="Sulfluramida"/>
    <n v="2"/>
    <s v="Kg"/>
    <n v="16.2399997711181"/>
    <n v="3.0200000000000001E-2"/>
    <n v="0.49044799308776665"/>
  </r>
  <r>
    <n v="8108"/>
    <x v="1"/>
    <s v="Floresta Ombrófila Densa"/>
    <s v="Sudeste"/>
    <s v="Campinas"/>
    <s v="ondulado"/>
    <s v="Manual"/>
    <s v="Cambuci"/>
    <n v="151"/>
    <n v="16"/>
    <s v="fruto"/>
    <x v="0"/>
    <s v="Pós-Plantio"/>
    <x v="0"/>
    <x v="8"/>
    <s v="Trabalhador agropecuário em geral"/>
    <n v="2.35"/>
    <s v="H/H"/>
    <n v="13.0666856765747"/>
    <n v="3.5485000000000003E-2"/>
    <n v="0.46367134123325326"/>
  </r>
  <r>
    <n v="8108"/>
    <x v="1"/>
    <s v="Floresta Ombrófila Densa"/>
    <s v="Sudeste"/>
    <s v="Campinas"/>
    <s v="ondulado"/>
    <s v="Manual"/>
    <s v="Cambuci"/>
    <n v="151"/>
    <n v="16"/>
    <s v="fruto"/>
    <x v="0"/>
    <s v="Pós-Plantio"/>
    <x v="0"/>
    <x v="9"/>
    <s v="Trabalhador agropecuário em geral"/>
    <n v="1.18"/>
    <s v="H/H"/>
    <n v="13.0666856765747"/>
    <n v="1.7817999999999997E-2"/>
    <n v="0.23282220538520795"/>
  </r>
  <r>
    <n v="8108"/>
    <x v="1"/>
    <s v="Floresta Ombrófila Densa"/>
    <s v="Sudeste"/>
    <s v="Campinas"/>
    <s v="ondulado"/>
    <s v="Manual"/>
    <s v="Cambuci"/>
    <n v="151"/>
    <n v="16"/>
    <s v="fruto"/>
    <x v="0"/>
    <s v="Pré-Plantio"/>
    <x v="0"/>
    <x v="0"/>
    <s v="Trator 75 - 125 CV + Carreta"/>
    <n v="2.06"/>
    <s v="H/M"/>
    <n v="149.07000732421801"/>
    <n v="3.1106000000000002E-2"/>
    <n v="4.6369716478271261"/>
  </r>
  <r>
    <n v="8108"/>
    <x v="1"/>
    <s v="Floresta Ombrófila Densa"/>
    <s v="Sudeste"/>
    <s v="Campinas"/>
    <s v="ondulado"/>
    <s v="Manual"/>
    <s v="Cambuci"/>
    <n v="151"/>
    <n v="16"/>
    <s v="fruto"/>
    <x v="0"/>
    <s v="Pré-Plantio"/>
    <x v="0"/>
    <x v="13"/>
    <s v="Enxadão (alinhamento)"/>
    <n v="28.27"/>
    <s v="H/H"/>
    <n v="1.0999999999999999E-2"/>
    <n v="0.42687699999999995"/>
    <n v="4.695646999999999E-3"/>
  </r>
  <r>
    <n v="8108"/>
    <x v="1"/>
    <s v="Floresta Ombrófila Densa"/>
    <s v="Sudeste"/>
    <s v="Campinas"/>
    <s v="ondulado"/>
    <s v="Manual"/>
    <s v="Cambuci"/>
    <n v="151"/>
    <n v="16"/>
    <s v="fruto"/>
    <x v="0"/>
    <s v="Pré-Plantio"/>
    <x v="0"/>
    <x v="13"/>
    <s v="Trabalhador agropecuário em geral"/>
    <n v="28.27"/>
    <s v="H/H"/>
    <n v="13.0666856765747"/>
    <n v="0.42687699999999995"/>
    <n v="5.5778675815591772"/>
  </r>
  <r>
    <n v="8108"/>
    <x v="1"/>
    <s v="Floresta Ombrófila Densa"/>
    <s v="Sudeste"/>
    <s v="Campinas"/>
    <s v="ondulado"/>
    <s v="Manual"/>
    <s v="Cambuci"/>
    <n v="151"/>
    <n v="16"/>
    <s v="fruto"/>
    <x v="0"/>
    <s v="Pré-Plantio"/>
    <x v="0"/>
    <x v="14"/>
    <s v="Calcário dolomítico"/>
    <n v="0.5"/>
    <s v="t"/>
    <n v="206.169998168945"/>
    <n v="7.5500000000000003E-3"/>
    <n v="1.5565834861755348"/>
  </r>
  <r>
    <n v="8108"/>
    <x v="1"/>
    <s v="Floresta Ombrófila Densa"/>
    <s v="Sudeste"/>
    <s v="Campinas"/>
    <s v="ondulado"/>
    <s v="Manual"/>
    <s v="Cambuci"/>
    <n v="151"/>
    <n v="16"/>
    <s v="fruto"/>
    <x v="0"/>
    <s v="Pré-Plantio"/>
    <x v="0"/>
    <x v="14"/>
    <s v="Trabalhador agropecuário em geral"/>
    <n v="11.78"/>
    <s v="H/H"/>
    <n v="13.0666856765747"/>
    <n v="0.17787800000000001"/>
    <n v="2.3242759147777545"/>
  </r>
  <r>
    <n v="8108"/>
    <x v="1"/>
    <s v="Floresta Ombrófila Densa"/>
    <s v="Sudeste"/>
    <s v="Campinas"/>
    <s v="ondulado"/>
    <s v="Manual"/>
    <s v="Cambuci"/>
    <n v="151"/>
    <n v="16"/>
    <s v="fruto"/>
    <x v="0"/>
    <s v="Pré-Plantio"/>
    <x v="0"/>
    <x v="14"/>
    <s v="Trator 75 - 125 CV + Carreta"/>
    <n v="1.94"/>
    <s v="H/M"/>
    <n v="149.07000732421801"/>
    <n v="2.9294000000000001E-2"/>
    <n v="4.3668567945556429"/>
  </r>
  <r>
    <n v="8108"/>
    <x v="1"/>
    <s v="Floresta Ombrófila Densa"/>
    <s v="Sudeste"/>
    <s v="Campinas"/>
    <s v="ondulado"/>
    <s v="Manual"/>
    <s v="Cambuci"/>
    <n v="151"/>
    <n v="16"/>
    <s v="fruto"/>
    <x v="0"/>
    <s v="Pré-Plantio"/>
    <x v="0"/>
    <x v="8"/>
    <s v="Aplicador manual"/>
    <n v="4.7"/>
    <s v="H/H"/>
    <n v="9.9000000000000005E-2"/>
    <n v="7.0970000000000005E-2"/>
    <n v="7.0260300000000008E-3"/>
  </r>
  <r>
    <n v="8108"/>
    <x v="1"/>
    <s v="Floresta Ombrófila Densa"/>
    <s v="Sudeste"/>
    <s v="Campinas"/>
    <s v="ondulado"/>
    <s v="Manual"/>
    <s v="Cambuci"/>
    <n v="151"/>
    <n v="16"/>
    <s v="fruto"/>
    <x v="0"/>
    <s v="Pré-Plantio"/>
    <x v="0"/>
    <x v="8"/>
    <s v="Sulfluramida"/>
    <n v="3.5"/>
    <s v="Kg"/>
    <n v="16.2399997711181"/>
    <n v="5.2850000000000001E-2"/>
    <n v="0.85828398790359162"/>
  </r>
  <r>
    <n v="8108"/>
    <x v="1"/>
    <s v="Floresta Ombrófila Densa"/>
    <s v="Sudeste"/>
    <s v="Campinas"/>
    <s v="ondulado"/>
    <s v="Manual"/>
    <s v="Cambuci"/>
    <n v="151"/>
    <n v="16"/>
    <s v="fruto"/>
    <x v="0"/>
    <s v="Pré-Plantio"/>
    <x v="0"/>
    <x v="8"/>
    <s v="Trabalhador agropecuário em geral"/>
    <n v="4.7"/>
    <s v="H/H"/>
    <n v="13.0666856765747"/>
    <n v="7.0970000000000005E-2"/>
    <n v="0.92734268246650653"/>
  </r>
  <r>
    <n v="8108"/>
    <x v="1"/>
    <s v="Floresta Ombrófila Densa"/>
    <s v="Sudeste"/>
    <s v="Campinas"/>
    <s v="ondulado"/>
    <s v="Manual"/>
    <s v="Cambuci"/>
    <n v="151"/>
    <n v="16"/>
    <s v="fruto"/>
    <x v="0"/>
    <s v="Pré-Plantio"/>
    <x v="0"/>
    <x v="15"/>
    <s v="Motocoveadora 2,5 CV"/>
    <n v="28.27"/>
    <s v="H/H"/>
    <n v="6.0519999999999996"/>
    <n v="0.42687699999999995"/>
    <n v="2.5834596039999997"/>
  </r>
  <r>
    <n v="8108"/>
    <x v="1"/>
    <s v="Floresta Ombrófila Densa"/>
    <s v="Sudeste"/>
    <s v="Campinas"/>
    <s v="ondulado"/>
    <s v="Manual"/>
    <s v="Cambuci"/>
    <n v="151"/>
    <n v="16"/>
    <s v="fruto"/>
    <x v="0"/>
    <s v="Pré-Plantio"/>
    <x v="0"/>
    <x v="15"/>
    <s v="Trabalhador agropecuário em geral"/>
    <n v="28.27"/>
    <s v="H/H"/>
    <n v="13.0666856765747"/>
    <n v="0.42687699999999995"/>
    <n v="5.5778675815591772"/>
  </r>
  <r>
    <n v="8108"/>
    <x v="1"/>
    <s v="Floresta Ombrófila Densa"/>
    <s v="Sudeste"/>
    <s v="Campinas"/>
    <s v="ondulado"/>
    <s v="Manual"/>
    <s v="Cambuci"/>
    <n v="151"/>
    <n v="16"/>
    <s v="fruto"/>
    <x v="0"/>
    <s v="Pré-Plantio"/>
    <x v="0"/>
    <x v="16"/>
    <s v="Motorroçadeira 2 CV"/>
    <n v="23.55"/>
    <s v="H/H"/>
    <n v="6.4109999999999996"/>
    <n v="0.355605"/>
    <n v="2.2797836549999997"/>
  </r>
  <r>
    <n v="8108"/>
    <x v="1"/>
    <s v="Floresta Ombrófila Densa"/>
    <s v="Sudeste"/>
    <s v="Campinas"/>
    <s v="ondulado"/>
    <s v="Manual"/>
    <s v="Cambuci"/>
    <n v="151"/>
    <n v="16"/>
    <s v="fruto"/>
    <x v="0"/>
    <s v="Pré-Plantio"/>
    <x v="0"/>
    <x v="16"/>
    <s v="Trabalhador agropecuário em geral"/>
    <n v="23.55"/>
    <s v="H/H"/>
    <n v="13.0666856765747"/>
    <n v="0.355605"/>
    <n v="4.6465787600183459"/>
  </r>
  <r>
    <n v="8108"/>
    <x v="1"/>
    <s v="Floresta Ombrófila Densa"/>
    <s v="Sudeste"/>
    <s v="Campinas"/>
    <s v="ondulado"/>
    <s v="Manual"/>
    <s v="Cereja do rio grande"/>
    <n v="504"/>
    <n v="56"/>
    <s v="fruto"/>
    <x v="0"/>
    <s v="Implantação"/>
    <x v="0"/>
    <x v="0"/>
    <d v="2006-06-30T00:00:00"/>
    <n v="3.3"/>
    <s v="sc de 50 kg"/>
    <n v="273.079986572265"/>
    <n v="0.16632"/>
    <n v="45.418663366699114"/>
  </r>
  <r>
    <n v="8108"/>
    <x v="1"/>
    <s v="Floresta Ombrófila Densa"/>
    <s v="Sudeste"/>
    <s v="Campinas"/>
    <s v="ondulado"/>
    <s v="Manual"/>
    <s v="Cereja do rio grande"/>
    <n v="504"/>
    <n v="56"/>
    <s v="fruto"/>
    <x v="0"/>
    <s v="Implantação"/>
    <x v="0"/>
    <x v="0"/>
    <s v="Copo dosador"/>
    <n v="12.37"/>
    <s v="H/H"/>
    <n v="1.0999999999999999E-2"/>
    <n v="0.623448"/>
    <n v="6.8579279999999992E-3"/>
  </r>
  <r>
    <n v="8108"/>
    <x v="1"/>
    <s v="Floresta Ombrófila Densa"/>
    <s v="Sudeste"/>
    <s v="Campinas"/>
    <s v="ondulado"/>
    <s v="Manual"/>
    <s v="Cereja do rio grande"/>
    <n v="504"/>
    <n v="56"/>
    <s v="fruto"/>
    <x v="0"/>
    <s v="Implantação"/>
    <x v="0"/>
    <x v="0"/>
    <s v="Trabalhador agropecuário em geral"/>
    <n v="12.37"/>
    <s v="H/H"/>
    <n v="13.0666856765747"/>
    <n v="0.623448"/>
    <n v="8.1463990516891442"/>
  </r>
  <r>
    <n v="8108"/>
    <x v="1"/>
    <s v="Floresta Ombrófila Densa"/>
    <s v="Sudeste"/>
    <s v="Campinas"/>
    <s v="ondulado"/>
    <s v="Manual"/>
    <s v="Cereja do rio grande"/>
    <n v="504"/>
    <n v="56"/>
    <s v="fruto"/>
    <x v="0"/>
    <s v="Implantação"/>
    <x v="0"/>
    <x v="1"/>
    <d v="2010-10-20T00:00:00"/>
    <n v="3.3"/>
    <s v="sc de 50 kg"/>
    <n v="200.47999572753901"/>
    <n v="0.16632"/>
    <n v="33.34383288940429"/>
  </r>
  <r>
    <n v="8108"/>
    <x v="1"/>
    <s v="Floresta Ombrófila Densa"/>
    <s v="Sudeste"/>
    <s v="Campinas"/>
    <s v="ondulado"/>
    <s v="Manual"/>
    <s v="Cereja do rio grande"/>
    <n v="504"/>
    <n v="56"/>
    <s v="fruto"/>
    <x v="0"/>
    <s v="Implantação"/>
    <x v="0"/>
    <x v="1"/>
    <s v="Plantadeira (coveta lateral)"/>
    <n v="14.13"/>
    <s v="H/H"/>
    <n v="7.9000000000000001E-2"/>
    <n v="0.71215200000000001"/>
    <n v="5.6260008E-2"/>
  </r>
  <r>
    <n v="8108"/>
    <x v="1"/>
    <s v="Floresta Ombrófila Densa"/>
    <s v="Sudeste"/>
    <s v="Campinas"/>
    <s v="ondulado"/>
    <s v="Manual"/>
    <s v="Cereja do rio grande"/>
    <n v="504"/>
    <n v="56"/>
    <s v="fruto"/>
    <x v="0"/>
    <s v="Implantação"/>
    <x v="0"/>
    <x v="1"/>
    <s v="Trabalhador agropecuário em geral"/>
    <n v="14.13"/>
    <s v="H/H"/>
    <n v="13.0666856765747"/>
    <n v="0.71215200000000001"/>
    <n v="9.3054663379440257"/>
  </r>
  <r>
    <n v="8108"/>
    <x v="1"/>
    <s v="Floresta Ombrófila Densa"/>
    <s v="Sudeste"/>
    <s v="Campinas"/>
    <s v="ondulado"/>
    <s v="Manual"/>
    <s v="Cereja do rio grande"/>
    <n v="504"/>
    <n v="56"/>
    <s v="fruto"/>
    <x v="0"/>
    <s v="Implantação"/>
    <x v="0"/>
    <x v="1"/>
    <s v="Trator 75 - 125 CV + Carreta"/>
    <n v="2.35"/>
    <s v="H/M"/>
    <n v="149.07000732421801"/>
    <n v="0.11844"/>
    <n v="17.65585166748038"/>
  </r>
  <r>
    <n v="8108"/>
    <x v="1"/>
    <s v="Floresta Ombrófila Densa"/>
    <s v="Sudeste"/>
    <s v="Campinas"/>
    <s v="ondulado"/>
    <s v="Manual"/>
    <s v="Cereja do rio grande"/>
    <n v="504"/>
    <n v="56"/>
    <s v="fruto"/>
    <x v="0"/>
    <s v="Implantação"/>
    <x v="0"/>
    <x v="2"/>
    <s v="Trabalhador agropecuário em geral"/>
    <n v="5.88"/>
    <s v="H/H"/>
    <n v="13.0666856765747"/>
    <n v="0.296352"/>
    <n v="3.8723384336242654"/>
  </r>
  <r>
    <n v="8108"/>
    <x v="1"/>
    <s v="Floresta Ombrófila Densa"/>
    <s v="Sudeste"/>
    <s v="Campinas"/>
    <s v="ondulado"/>
    <s v="Manual"/>
    <s v="Cereja do rio grande"/>
    <n v="504"/>
    <n v="56"/>
    <s v="fruto"/>
    <x v="0"/>
    <s v="Implantação"/>
    <x v="0"/>
    <x v="2"/>
    <s v="Trator 75 - 125 CV + Tanque para irrigação"/>
    <n v="1.18"/>
    <s v="H/M"/>
    <n v="157.47999572753901"/>
    <n v="5.947199999999999E-2"/>
    <n v="9.3656503059081988"/>
  </r>
  <r>
    <n v="8108"/>
    <x v="1"/>
    <s v="Floresta Ombrófila Densa"/>
    <s v="Sudeste"/>
    <s v="Campinas"/>
    <s v="ondulado"/>
    <s v="Manual"/>
    <s v="Cereja do rio grande"/>
    <n v="504"/>
    <n v="56"/>
    <s v="fruto"/>
    <x v="0"/>
    <s v="Implantação"/>
    <x v="0"/>
    <x v="3"/>
    <s v="Hidrogel"/>
    <n v="5"/>
    <s v="Kg"/>
    <n v="25.84"/>
    <n v="0.252"/>
    <n v="6.5116800000000001"/>
  </r>
  <r>
    <n v="8108"/>
    <x v="1"/>
    <s v="Floresta Ombrófila Densa"/>
    <s v="Sudeste"/>
    <s v="Campinas"/>
    <s v="ondulado"/>
    <s v="Manual"/>
    <s v="Cereja do rio grande"/>
    <n v="504"/>
    <n v="56"/>
    <s v="fruto"/>
    <x v="0"/>
    <s v="Implantação"/>
    <x v="0"/>
    <x v="3"/>
    <s v="Trabalhador agropecuário em geral"/>
    <n v="14.13"/>
    <s v="H/H"/>
    <n v="13.0666856765747"/>
    <n v="0.71215200000000001"/>
    <n v="9.3054663379440257"/>
  </r>
  <r>
    <n v="8108"/>
    <x v="1"/>
    <s v="Floresta Ombrófila Densa"/>
    <s v="Sudeste"/>
    <s v="Campinas"/>
    <s v="ondulado"/>
    <s v="Manual"/>
    <s v="Cereja do rio grande"/>
    <n v="504"/>
    <n v="56"/>
    <s v="fruto"/>
    <x v="0"/>
    <s v="Implantação"/>
    <x v="0"/>
    <x v="3"/>
    <s v="Trator 75 - 125 CV + Tanque para irrigação"/>
    <n v="2.35"/>
    <s v="H/M"/>
    <n v="157.47999572753901"/>
    <n v="0.11844"/>
    <n v="18.651930693969721"/>
  </r>
  <r>
    <n v="8108"/>
    <x v="1"/>
    <s v="Floresta Ombrófila Densa"/>
    <s v="Sudeste"/>
    <s v="Campinas"/>
    <s v="ondulado"/>
    <s v="Manual"/>
    <s v="Cereja do rio grande"/>
    <n v="504"/>
    <n v="56"/>
    <s v="fruto"/>
    <x v="0"/>
    <s v="Implantação"/>
    <x v="0"/>
    <x v="4"/>
    <s v="Hidrogel"/>
    <n v="1"/>
    <s v="Kg"/>
    <n v="25.84"/>
    <n v="5.04E-2"/>
    <n v="1.3023359999999999"/>
  </r>
  <r>
    <n v="8108"/>
    <x v="1"/>
    <s v="Floresta Ombrófila Densa"/>
    <s v="Sudeste"/>
    <s v="Campinas"/>
    <s v="ondulado"/>
    <s v="Manual"/>
    <s v="Cereja do rio grande"/>
    <n v="504"/>
    <n v="56"/>
    <s v="fruto"/>
    <x v="0"/>
    <s v="Implantação"/>
    <x v="0"/>
    <x v="4"/>
    <s v="Mudas (biodiversidade)"/>
    <n v="109"/>
    <s v="unidade"/>
    <n v="2"/>
    <n v="5.4935999999999998"/>
    <n v="10.9872"/>
  </r>
  <r>
    <n v="8108"/>
    <x v="1"/>
    <s v="Floresta Ombrófila Densa"/>
    <s v="Sudeste"/>
    <s v="Campinas"/>
    <s v="ondulado"/>
    <s v="Manual"/>
    <s v="Cereja do rio grande"/>
    <n v="504"/>
    <n v="56"/>
    <s v="fruto"/>
    <x v="0"/>
    <s v="Implantação"/>
    <x v="0"/>
    <x v="4"/>
    <s v="Mudas (econômica)"/>
    <n v="109"/>
    <s v="unidade"/>
    <n v="10"/>
    <n v="5.4935999999999998"/>
    <n v="54.936"/>
  </r>
  <r>
    <n v="8108"/>
    <x v="1"/>
    <s v="Floresta Ombrófila Densa"/>
    <s v="Sudeste"/>
    <s v="Campinas"/>
    <s v="ondulado"/>
    <s v="Manual"/>
    <s v="Cereja do rio grande"/>
    <n v="504"/>
    <n v="56"/>
    <s v="fruto"/>
    <x v="0"/>
    <s v="Implantação"/>
    <x v="0"/>
    <x v="4"/>
    <s v="Trabalhador agropecuário em geral"/>
    <n v="4.24"/>
    <s v="H/H"/>
    <n v="13.0666856765747"/>
    <n v="0.213696"/>
    <n v="2.7922984623413072"/>
  </r>
  <r>
    <n v="8108"/>
    <x v="1"/>
    <s v="Floresta Ombrófila Densa"/>
    <s v="Sudeste"/>
    <s v="Campinas"/>
    <s v="ondulado"/>
    <s v="Manual"/>
    <s v="Cereja do rio grande"/>
    <n v="504"/>
    <n v="56"/>
    <s v="fruto"/>
    <x v="0"/>
    <s v="Implantação"/>
    <x v="0"/>
    <x v="5"/>
    <s v="Mudas (biodiversidade)"/>
    <n v="545"/>
    <s v="unidade"/>
    <n v="2"/>
    <n v="27.468"/>
    <n v="54.936"/>
  </r>
  <r>
    <n v="8108"/>
    <x v="1"/>
    <s v="Floresta Ombrófila Densa"/>
    <s v="Sudeste"/>
    <s v="Campinas"/>
    <s v="ondulado"/>
    <s v="Manual"/>
    <s v="Cereja do rio grande"/>
    <n v="504"/>
    <n v="56"/>
    <s v="fruto"/>
    <x v="0"/>
    <s v="Implantação"/>
    <x v="0"/>
    <x v="5"/>
    <s v="Mudas (econômica)"/>
    <n v="544"/>
    <s v="unidade"/>
    <n v="10"/>
    <n v="27.4176"/>
    <n v="274.17599999999999"/>
  </r>
  <r>
    <n v="8108"/>
    <x v="1"/>
    <s v="Floresta Ombrófila Densa"/>
    <s v="Sudeste"/>
    <s v="Campinas"/>
    <s v="ondulado"/>
    <s v="Manual"/>
    <s v="Cereja do rio grande"/>
    <n v="504"/>
    <n v="56"/>
    <s v="fruto"/>
    <x v="0"/>
    <s v="Implantação"/>
    <x v="0"/>
    <x v="5"/>
    <s v="Trabalhador agropecuário em geral"/>
    <n v="10.6"/>
    <s v="H/H"/>
    <n v="13.0666856765747"/>
    <n v="0.53423999999999994"/>
    <n v="6.9807461558532671"/>
  </r>
  <r>
    <n v="8108"/>
    <x v="1"/>
    <s v="Floresta Ombrófila Densa"/>
    <s v="Sudeste"/>
    <s v="Campinas"/>
    <s v="ondulado"/>
    <s v="Manual"/>
    <s v="Cereja do rio grande"/>
    <n v="504"/>
    <n v="56"/>
    <s v="fruto"/>
    <x v="0"/>
    <s v="Implantação"/>
    <x v="0"/>
    <x v="5"/>
    <s v="Trator 75 - 125 CV + Carreta"/>
    <n v="1.77"/>
    <s v="H/M"/>
    <n v="149.07000732421801"/>
    <n v="8.920800000000001E-2"/>
    <n v="13.298237213378842"/>
  </r>
  <r>
    <n v="8108"/>
    <x v="1"/>
    <s v="Floresta Ombrófila Densa"/>
    <s v="Sudeste"/>
    <s v="Campinas"/>
    <s v="ondulado"/>
    <s v="Manual"/>
    <s v="Cereja do rio grande"/>
    <n v="504"/>
    <n v="56"/>
    <s v="fruto"/>
    <x v="0"/>
    <s v="Manutenção"/>
    <x v="1"/>
    <x v="6"/>
    <s v="18-06-24"/>
    <n v="2.6"/>
    <s v="sc de 50 kg"/>
    <n v="268.25"/>
    <n v="0.13104000000000002"/>
    <n v="35.151480000000006"/>
  </r>
  <r>
    <n v="8108"/>
    <x v="1"/>
    <s v="Floresta Ombrófila Densa"/>
    <s v="Sudeste"/>
    <s v="Campinas"/>
    <s v="ondulado"/>
    <s v="Manual"/>
    <s v="Cereja do rio grande"/>
    <n v="504"/>
    <n v="56"/>
    <s v="fruto"/>
    <x v="0"/>
    <s v="Manutenção"/>
    <x v="1"/>
    <x v="6"/>
    <s v="Copo dosador"/>
    <n v="9.42"/>
    <s v="H/H"/>
    <n v="1.0999999999999999E-2"/>
    <n v="0.47476800000000002"/>
    <n v="5.2224480000000002E-3"/>
  </r>
  <r>
    <n v="8108"/>
    <x v="1"/>
    <s v="Floresta Ombrófila Densa"/>
    <s v="Sudeste"/>
    <s v="Campinas"/>
    <s v="ondulado"/>
    <s v="Manual"/>
    <s v="Cereja do rio grande"/>
    <n v="504"/>
    <n v="56"/>
    <s v="fruto"/>
    <x v="0"/>
    <s v="Manutenção"/>
    <x v="1"/>
    <x v="6"/>
    <s v="Trabalhador agropecuário em geral"/>
    <n v="9.42"/>
    <s v="H/H"/>
    <n v="13.0666856765747"/>
    <n v="0.47476800000000002"/>
    <n v="6.2036442252960171"/>
  </r>
  <r>
    <n v="8108"/>
    <x v="1"/>
    <s v="Floresta Ombrófila Densa"/>
    <s v="Sudeste"/>
    <s v="Campinas"/>
    <s v="ondulado"/>
    <s v="Manual"/>
    <s v="Cereja do rio grande"/>
    <n v="504"/>
    <n v="56"/>
    <s v="fruto"/>
    <x v="0"/>
    <s v="Manutenção"/>
    <x v="1"/>
    <x v="6"/>
    <s v="Trator 75 - 125 CV + Carreta"/>
    <n v="1.18"/>
    <s v="H/M"/>
    <n v="149.07000732421801"/>
    <n v="5.947199999999999E-2"/>
    <n v="8.8654914755858929"/>
  </r>
  <r>
    <n v="8108"/>
    <x v="1"/>
    <s v="Floresta Ombrófila Densa"/>
    <s v="Sudeste"/>
    <s v="Campinas"/>
    <s v="ondulado"/>
    <s v="Manual"/>
    <s v="Cereja do rio grande"/>
    <n v="504"/>
    <n v="56"/>
    <s v="fruto"/>
    <x v="0"/>
    <s v="Manutenção"/>
    <x v="1"/>
    <x v="7"/>
    <s v="Enxada"/>
    <n v="38.51"/>
    <s v="H/H"/>
    <n v="1.6E-2"/>
    <n v="1.9409039999999997"/>
    <n v="3.1054463999999997E-2"/>
  </r>
  <r>
    <n v="8108"/>
    <x v="1"/>
    <s v="Floresta Ombrófila Densa"/>
    <s v="Sudeste"/>
    <s v="Campinas"/>
    <s v="ondulado"/>
    <s v="Manual"/>
    <s v="Cereja do rio grande"/>
    <n v="504"/>
    <n v="56"/>
    <s v="fruto"/>
    <x v="0"/>
    <s v="Manutenção"/>
    <x v="1"/>
    <x v="7"/>
    <s v="Trabalhador agropecuário em geral"/>
    <n v="38.51"/>
    <s v="H/H"/>
    <n v="13.0666856765747"/>
    <n v="1.9409039999999997"/>
    <n v="25.361182496406538"/>
  </r>
  <r>
    <n v="8108"/>
    <x v="1"/>
    <s v="Floresta Ombrófila Densa"/>
    <s v="Sudeste"/>
    <s v="Campinas"/>
    <s v="ondulado"/>
    <s v="Manual"/>
    <s v="Cereja do rio grande"/>
    <n v="504"/>
    <n v="56"/>
    <s v="fruto"/>
    <x v="0"/>
    <s v="Manutenção"/>
    <x v="1"/>
    <x v="8"/>
    <s v="Aplicador manual"/>
    <n v="2.35"/>
    <s v="H/H"/>
    <n v="9.9000000000000005E-2"/>
    <n v="0.11844"/>
    <n v="1.1725560000000001E-2"/>
  </r>
  <r>
    <n v="8108"/>
    <x v="1"/>
    <s v="Floresta Ombrófila Densa"/>
    <s v="Sudeste"/>
    <s v="Campinas"/>
    <s v="ondulado"/>
    <s v="Manual"/>
    <s v="Cereja do rio grande"/>
    <n v="504"/>
    <n v="56"/>
    <s v="fruto"/>
    <x v="0"/>
    <s v="Manutenção"/>
    <x v="1"/>
    <x v="8"/>
    <s v="Sulfluramida"/>
    <n v="2"/>
    <s v="Kg"/>
    <n v="16.2399997711181"/>
    <n v="0.1008"/>
    <n v="1.6369919769287045"/>
  </r>
  <r>
    <n v="8108"/>
    <x v="1"/>
    <s v="Floresta Ombrófila Densa"/>
    <s v="Sudeste"/>
    <s v="Campinas"/>
    <s v="ondulado"/>
    <s v="Manual"/>
    <s v="Cereja do rio grande"/>
    <n v="504"/>
    <n v="56"/>
    <s v="fruto"/>
    <x v="0"/>
    <s v="Manutenção"/>
    <x v="1"/>
    <x v="8"/>
    <s v="Trabalhador agropecuário em geral"/>
    <n v="2.35"/>
    <s v="H/H"/>
    <n v="13.0666856765747"/>
    <n v="0.11844"/>
    <n v="1.5476182515335075"/>
  </r>
  <r>
    <n v="8108"/>
    <x v="1"/>
    <s v="Floresta Ombrófila Densa"/>
    <s v="Sudeste"/>
    <s v="Campinas"/>
    <s v="ondulado"/>
    <s v="Manual"/>
    <s v="Cereja do rio grande"/>
    <n v="504"/>
    <n v="56"/>
    <s v="fruto"/>
    <x v="0"/>
    <s v="Manutenção"/>
    <x v="1"/>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
    <x v="10"/>
    <s v="Motorroçadeira 2 CV"/>
    <n v="14.13"/>
    <s v="H/H"/>
    <n v="6.4109999999999996"/>
    <n v="0.71215200000000001"/>
    <n v="4.5656064719999998"/>
  </r>
  <r>
    <n v="8108"/>
    <x v="1"/>
    <s v="Floresta Ombrófila Densa"/>
    <s v="Sudeste"/>
    <s v="Campinas"/>
    <s v="ondulado"/>
    <s v="Manual"/>
    <s v="Cereja do rio grande"/>
    <n v="504"/>
    <n v="56"/>
    <s v="fruto"/>
    <x v="0"/>
    <s v="Manutenção"/>
    <x v="1"/>
    <x v="10"/>
    <s v="Trabalhador agropecuário em geral"/>
    <n v="14.13"/>
    <s v="H/H"/>
    <n v="13.0666856765747"/>
    <n v="0.71215200000000001"/>
    <n v="9.3054663379440257"/>
  </r>
  <r>
    <n v="8108"/>
    <x v="1"/>
    <s v="Floresta Ombrófila Densa"/>
    <s v="Sudeste"/>
    <s v="Campinas"/>
    <s v="ondulado"/>
    <s v="Manual"/>
    <s v="Cereja do rio grande"/>
    <n v="504"/>
    <n v="56"/>
    <s v="fruto"/>
    <x v="0"/>
    <s v="Manutenção"/>
    <x v="2"/>
    <x v="11"/>
    <s v="18-06-24"/>
    <n v="2.6"/>
    <s v="sc de 50 kg"/>
    <n v="268.25"/>
    <n v="0.13104000000000002"/>
    <n v="35.151480000000006"/>
  </r>
  <r>
    <n v="8108"/>
    <x v="1"/>
    <s v="Floresta Ombrófila Densa"/>
    <s v="Sudeste"/>
    <s v="Campinas"/>
    <s v="ondulado"/>
    <s v="Manual"/>
    <s v="Cereja do rio grande"/>
    <n v="504"/>
    <n v="56"/>
    <s v="fruto"/>
    <x v="0"/>
    <s v="Manutenção"/>
    <x v="2"/>
    <x v="11"/>
    <s v="Copo dosador"/>
    <n v="9.42"/>
    <s v="H/H"/>
    <n v="1.0999999999999999E-2"/>
    <n v="0.47476800000000002"/>
    <n v="5.2224480000000002E-3"/>
  </r>
  <r>
    <n v="8108"/>
    <x v="1"/>
    <s v="Floresta Ombrófila Densa"/>
    <s v="Sudeste"/>
    <s v="Campinas"/>
    <s v="ondulado"/>
    <s v="Manual"/>
    <s v="Cereja do rio grande"/>
    <n v="504"/>
    <n v="56"/>
    <s v="fruto"/>
    <x v="0"/>
    <s v="Manutenção"/>
    <x v="2"/>
    <x v="11"/>
    <s v="Trabalhador agropecuário em geral"/>
    <n v="9.42"/>
    <s v="H/H"/>
    <n v="13.0666856765747"/>
    <n v="0.47476800000000002"/>
    <n v="6.2036442252960171"/>
  </r>
  <r>
    <n v="8108"/>
    <x v="1"/>
    <s v="Floresta Ombrófila Densa"/>
    <s v="Sudeste"/>
    <s v="Campinas"/>
    <s v="ondulado"/>
    <s v="Manual"/>
    <s v="Cereja do rio grande"/>
    <n v="504"/>
    <n v="56"/>
    <s v="fruto"/>
    <x v="0"/>
    <s v="Manutenção"/>
    <x v="2"/>
    <x v="11"/>
    <s v="Trator 75 - 125 CV + Carreta"/>
    <n v="1.18"/>
    <s v="H/M"/>
    <n v="149.07000732421801"/>
    <n v="5.947199999999999E-2"/>
    <n v="8.8654914755858929"/>
  </r>
  <r>
    <n v="8108"/>
    <x v="1"/>
    <s v="Floresta Ombrófila Densa"/>
    <s v="Sudeste"/>
    <s v="Campinas"/>
    <s v="ondulado"/>
    <s v="Manual"/>
    <s v="Cereja do rio grande"/>
    <n v="504"/>
    <n v="56"/>
    <s v="fruto"/>
    <x v="0"/>
    <s v="Manutenção"/>
    <x v="2"/>
    <x v="8"/>
    <s v="Aplicador manual"/>
    <n v="2.35"/>
    <s v="H/H"/>
    <n v="9.9000000000000005E-2"/>
    <n v="0.11844"/>
    <n v="1.1725560000000001E-2"/>
  </r>
  <r>
    <n v="8108"/>
    <x v="1"/>
    <s v="Floresta Ombrófila Densa"/>
    <s v="Sudeste"/>
    <s v="Campinas"/>
    <s v="ondulado"/>
    <s v="Manual"/>
    <s v="Cereja do rio grande"/>
    <n v="504"/>
    <n v="56"/>
    <s v="fruto"/>
    <x v="0"/>
    <s v="Manutenção"/>
    <x v="2"/>
    <x v="8"/>
    <s v="Sulfluramida"/>
    <n v="2"/>
    <s v="Kg"/>
    <n v="16.2399997711181"/>
    <n v="0.1008"/>
    <n v="1.6369919769287045"/>
  </r>
  <r>
    <n v="8108"/>
    <x v="1"/>
    <s v="Floresta Ombrófila Densa"/>
    <s v="Sudeste"/>
    <s v="Campinas"/>
    <s v="ondulado"/>
    <s v="Manual"/>
    <s v="Cereja do rio grande"/>
    <n v="504"/>
    <n v="56"/>
    <s v="fruto"/>
    <x v="0"/>
    <s v="Manutenção"/>
    <x v="2"/>
    <x v="8"/>
    <s v="Trabalhador agropecuário em geral"/>
    <n v="2.35"/>
    <s v="H/H"/>
    <n v="13.0666856765747"/>
    <n v="0.11844"/>
    <n v="1.5476182515335075"/>
  </r>
  <r>
    <n v="8108"/>
    <x v="1"/>
    <s v="Floresta Ombrófila Densa"/>
    <s v="Sudeste"/>
    <s v="Campinas"/>
    <s v="ondulado"/>
    <s v="Manual"/>
    <s v="Cereja do rio grande"/>
    <n v="504"/>
    <n v="56"/>
    <s v="fruto"/>
    <x v="0"/>
    <s v="Manutenção"/>
    <x v="2"/>
    <x v="12"/>
    <s v="Técnico florestal"/>
    <n v="23.55"/>
    <s v="H/H"/>
    <n v="5.9209642410278303"/>
    <n v="1.18692"/>
    <n v="7.0277108769607519"/>
  </r>
  <r>
    <n v="8108"/>
    <x v="1"/>
    <s v="Floresta Ombrófila Densa"/>
    <s v="Sudeste"/>
    <s v="Campinas"/>
    <s v="ondulado"/>
    <s v="Manual"/>
    <s v="Cereja do rio grande"/>
    <n v="504"/>
    <n v="56"/>
    <s v="fruto"/>
    <x v="0"/>
    <s v="Manutenção"/>
    <x v="2"/>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3"/>
    <x v="8"/>
    <s v="Aplicador manual"/>
    <n v="2.35"/>
    <s v="H/H"/>
    <n v="9.9000000000000005E-2"/>
    <n v="0.11844"/>
    <n v="1.1725560000000001E-2"/>
  </r>
  <r>
    <n v="8108"/>
    <x v="1"/>
    <s v="Floresta Ombrófila Densa"/>
    <s v="Sudeste"/>
    <s v="Campinas"/>
    <s v="ondulado"/>
    <s v="Manual"/>
    <s v="Cereja do rio grande"/>
    <n v="504"/>
    <n v="56"/>
    <s v="fruto"/>
    <x v="0"/>
    <s v="Manutenção"/>
    <x v="3"/>
    <x v="8"/>
    <s v="Sulfluramida"/>
    <n v="2"/>
    <s v="Kg"/>
    <n v="16.2399997711181"/>
    <n v="0.1008"/>
    <n v="1.6369919769287045"/>
  </r>
  <r>
    <n v="8108"/>
    <x v="1"/>
    <s v="Floresta Ombrófila Densa"/>
    <s v="Sudeste"/>
    <s v="Campinas"/>
    <s v="ondulado"/>
    <s v="Manual"/>
    <s v="Cereja do rio grande"/>
    <n v="504"/>
    <n v="56"/>
    <s v="fruto"/>
    <x v="0"/>
    <s v="Manutenção"/>
    <x v="3"/>
    <x v="8"/>
    <s v="Trabalhador agropecuário em geral"/>
    <n v="2.35"/>
    <s v="H/H"/>
    <n v="13.0666856765747"/>
    <n v="0.11844"/>
    <n v="1.5476182515335075"/>
  </r>
  <r>
    <n v="8108"/>
    <x v="1"/>
    <s v="Floresta Ombrófila Densa"/>
    <s v="Sudeste"/>
    <s v="Campinas"/>
    <s v="ondulado"/>
    <s v="Manual"/>
    <s v="Cereja do rio grande"/>
    <n v="504"/>
    <n v="56"/>
    <s v="fruto"/>
    <x v="0"/>
    <s v="Manutenção"/>
    <x v="3"/>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4"/>
    <x v="8"/>
    <s v="Aplicador manual"/>
    <n v="2.35"/>
    <s v="H/H"/>
    <n v="9.9000000000000005E-2"/>
    <n v="0.11844"/>
    <n v="1.1725560000000001E-2"/>
  </r>
  <r>
    <n v="8108"/>
    <x v="1"/>
    <s v="Floresta Ombrófila Densa"/>
    <s v="Sudeste"/>
    <s v="Campinas"/>
    <s v="ondulado"/>
    <s v="Manual"/>
    <s v="Cereja do rio grande"/>
    <n v="504"/>
    <n v="56"/>
    <s v="fruto"/>
    <x v="0"/>
    <s v="Manutenção"/>
    <x v="4"/>
    <x v="8"/>
    <s v="Sulfluramida"/>
    <n v="2"/>
    <s v="Kg"/>
    <n v="16.2399997711181"/>
    <n v="0.1008"/>
    <n v="1.6369919769287045"/>
  </r>
  <r>
    <n v="8108"/>
    <x v="1"/>
    <s v="Floresta Ombrófila Densa"/>
    <s v="Sudeste"/>
    <s v="Campinas"/>
    <s v="ondulado"/>
    <s v="Manual"/>
    <s v="Cereja do rio grande"/>
    <n v="504"/>
    <n v="56"/>
    <s v="fruto"/>
    <x v="0"/>
    <s v="Manutenção"/>
    <x v="4"/>
    <x v="8"/>
    <s v="Trabalhador agropecuário em geral"/>
    <n v="2.35"/>
    <s v="H/H"/>
    <n v="13.0666856765747"/>
    <n v="0.11844"/>
    <n v="1.5476182515335075"/>
  </r>
  <r>
    <n v="8108"/>
    <x v="1"/>
    <s v="Floresta Ombrófila Densa"/>
    <s v="Sudeste"/>
    <s v="Campinas"/>
    <s v="ondulado"/>
    <s v="Manual"/>
    <s v="Cereja do rio grande"/>
    <n v="504"/>
    <n v="56"/>
    <s v="fruto"/>
    <x v="0"/>
    <s v="Manutenção"/>
    <x v="4"/>
    <x v="12"/>
    <s v="Técnico florestal"/>
    <n v="23.55"/>
    <s v="H/H"/>
    <n v="5.9209642410278303"/>
    <n v="1.18692"/>
    <n v="7.0277108769607519"/>
  </r>
  <r>
    <n v="8108"/>
    <x v="1"/>
    <s v="Floresta Ombrófila Densa"/>
    <s v="Sudeste"/>
    <s v="Campinas"/>
    <s v="ondulado"/>
    <s v="Manual"/>
    <s v="Cereja do rio grande"/>
    <n v="504"/>
    <n v="56"/>
    <s v="fruto"/>
    <x v="0"/>
    <s v="Manutenção"/>
    <x v="4"/>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5"/>
    <x v="8"/>
    <s v="Aplicador manual"/>
    <n v="2.35"/>
    <s v="H/H"/>
    <n v="9.9000000000000005E-2"/>
    <n v="0.11844"/>
    <n v="1.1725560000000001E-2"/>
  </r>
  <r>
    <n v="8108"/>
    <x v="1"/>
    <s v="Floresta Ombrófila Densa"/>
    <s v="Sudeste"/>
    <s v="Campinas"/>
    <s v="ondulado"/>
    <s v="Manual"/>
    <s v="Cereja do rio grande"/>
    <n v="504"/>
    <n v="56"/>
    <s v="fruto"/>
    <x v="0"/>
    <s v="Manutenção"/>
    <x v="5"/>
    <x v="8"/>
    <s v="Sulfluramida"/>
    <n v="2"/>
    <s v="Kg"/>
    <n v="16.2399997711181"/>
    <n v="0.1008"/>
    <n v="1.6369919769287045"/>
  </r>
  <r>
    <n v="8108"/>
    <x v="1"/>
    <s v="Floresta Ombrófila Densa"/>
    <s v="Sudeste"/>
    <s v="Campinas"/>
    <s v="ondulado"/>
    <s v="Manual"/>
    <s v="Cereja do rio grande"/>
    <n v="504"/>
    <n v="56"/>
    <s v="fruto"/>
    <x v="0"/>
    <s v="Manutenção"/>
    <x v="5"/>
    <x v="8"/>
    <s v="Trabalhador agropecuário em geral"/>
    <n v="2.35"/>
    <s v="H/H"/>
    <n v="13.0666856765747"/>
    <n v="0.11844"/>
    <n v="1.5476182515335075"/>
  </r>
  <r>
    <n v="8108"/>
    <x v="1"/>
    <s v="Floresta Ombrófila Densa"/>
    <s v="Sudeste"/>
    <s v="Campinas"/>
    <s v="ondulado"/>
    <s v="Manual"/>
    <s v="Cereja do rio grande"/>
    <n v="504"/>
    <n v="56"/>
    <s v="fruto"/>
    <x v="0"/>
    <s v="Manutenção"/>
    <x v="5"/>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6"/>
    <x v="8"/>
    <s v="Aplicador manual"/>
    <n v="2.35"/>
    <s v="H/H"/>
    <n v="9.9000000000000005E-2"/>
    <n v="0.11844"/>
    <n v="1.1725560000000001E-2"/>
  </r>
  <r>
    <n v="8108"/>
    <x v="1"/>
    <s v="Floresta Ombrófila Densa"/>
    <s v="Sudeste"/>
    <s v="Campinas"/>
    <s v="ondulado"/>
    <s v="Manual"/>
    <s v="Cereja do rio grande"/>
    <n v="504"/>
    <n v="56"/>
    <s v="fruto"/>
    <x v="0"/>
    <s v="Manutenção"/>
    <x v="6"/>
    <x v="8"/>
    <s v="Sulfluramida"/>
    <n v="2"/>
    <s v="Kg"/>
    <n v="16.2399997711181"/>
    <n v="0.1008"/>
    <n v="1.6369919769287045"/>
  </r>
  <r>
    <n v="8108"/>
    <x v="1"/>
    <s v="Floresta Ombrófila Densa"/>
    <s v="Sudeste"/>
    <s v="Campinas"/>
    <s v="ondulado"/>
    <s v="Manual"/>
    <s v="Cereja do rio grande"/>
    <n v="504"/>
    <n v="56"/>
    <s v="fruto"/>
    <x v="0"/>
    <s v="Manutenção"/>
    <x v="6"/>
    <x v="8"/>
    <s v="Trabalhador agropecuário em geral"/>
    <n v="2.35"/>
    <s v="H/H"/>
    <n v="13.0666856765747"/>
    <n v="0.11844"/>
    <n v="1.5476182515335075"/>
  </r>
  <r>
    <n v="8108"/>
    <x v="1"/>
    <s v="Floresta Ombrófila Densa"/>
    <s v="Sudeste"/>
    <s v="Campinas"/>
    <s v="ondulado"/>
    <s v="Manual"/>
    <s v="Cereja do rio grande"/>
    <n v="504"/>
    <n v="56"/>
    <s v="fruto"/>
    <x v="0"/>
    <s v="Manutenção"/>
    <x v="6"/>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7"/>
    <x v="8"/>
    <s v="Aplicador manual"/>
    <n v="2.35"/>
    <s v="H/H"/>
    <n v="9.9000000000000005E-2"/>
    <n v="0.11844"/>
    <n v="1.1725560000000001E-2"/>
  </r>
  <r>
    <n v="8108"/>
    <x v="1"/>
    <s v="Floresta Ombrófila Densa"/>
    <s v="Sudeste"/>
    <s v="Campinas"/>
    <s v="ondulado"/>
    <s v="Manual"/>
    <s v="Cereja do rio grande"/>
    <n v="504"/>
    <n v="56"/>
    <s v="fruto"/>
    <x v="0"/>
    <s v="Manutenção"/>
    <x v="7"/>
    <x v="8"/>
    <s v="Sulfluramida"/>
    <n v="2"/>
    <s v="Kg"/>
    <n v="16.2399997711181"/>
    <n v="0.1008"/>
    <n v="1.6369919769287045"/>
  </r>
  <r>
    <n v="8108"/>
    <x v="1"/>
    <s v="Floresta Ombrófila Densa"/>
    <s v="Sudeste"/>
    <s v="Campinas"/>
    <s v="ondulado"/>
    <s v="Manual"/>
    <s v="Cereja do rio grande"/>
    <n v="504"/>
    <n v="56"/>
    <s v="fruto"/>
    <x v="0"/>
    <s v="Manutenção"/>
    <x v="7"/>
    <x v="8"/>
    <s v="Trabalhador agropecuário em geral"/>
    <n v="2.35"/>
    <s v="H/H"/>
    <n v="13.0666856765747"/>
    <n v="0.11844"/>
    <n v="1.5476182515335075"/>
  </r>
  <r>
    <n v="8108"/>
    <x v="1"/>
    <s v="Floresta Ombrófila Densa"/>
    <s v="Sudeste"/>
    <s v="Campinas"/>
    <s v="ondulado"/>
    <s v="Manual"/>
    <s v="Cereja do rio grande"/>
    <n v="504"/>
    <n v="56"/>
    <s v="fruto"/>
    <x v="0"/>
    <s v="Manutenção"/>
    <x v="7"/>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8"/>
    <x v="8"/>
    <s v="Aplicador manual"/>
    <n v="2.35"/>
    <s v="H/H"/>
    <n v="9.9000000000000005E-2"/>
    <n v="0.11844"/>
    <n v="1.1725560000000001E-2"/>
  </r>
  <r>
    <n v="8108"/>
    <x v="1"/>
    <s v="Floresta Ombrófila Densa"/>
    <s v="Sudeste"/>
    <s v="Campinas"/>
    <s v="ondulado"/>
    <s v="Manual"/>
    <s v="Cereja do rio grande"/>
    <n v="504"/>
    <n v="56"/>
    <s v="fruto"/>
    <x v="0"/>
    <s v="Manutenção"/>
    <x v="8"/>
    <x v="8"/>
    <s v="Sulfluramida"/>
    <n v="2"/>
    <s v="Kg"/>
    <n v="16.2399997711181"/>
    <n v="0.1008"/>
    <n v="1.6369919769287045"/>
  </r>
  <r>
    <n v="8108"/>
    <x v="1"/>
    <s v="Floresta Ombrófila Densa"/>
    <s v="Sudeste"/>
    <s v="Campinas"/>
    <s v="ondulado"/>
    <s v="Manual"/>
    <s v="Cereja do rio grande"/>
    <n v="504"/>
    <n v="56"/>
    <s v="fruto"/>
    <x v="0"/>
    <s v="Manutenção"/>
    <x v="8"/>
    <x v="8"/>
    <s v="Trabalhador agropecuário em geral"/>
    <n v="2.35"/>
    <s v="H/H"/>
    <n v="13.0666856765747"/>
    <n v="0.11844"/>
    <n v="1.5476182515335075"/>
  </r>
  <r>
    <n v="8108"/>
    <x v="1"/>
    <s v="Floresta Ombrófila Densa"/>
    <s v="Sudeste"/>
    <s v="Campinas"/>
    <s v="ondulado"/>
    <s v="Manual"/>
    <s v="Cereja do rio grande"/>
    <n v="504"/>
    <n v="56"/>
    <s v="fruto"/>
    <x v="0"/>
    <s v="Manutenção"/>
    <x v="8"/>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9"/>
    <x v="8"/>
    <s v="Aplicador manual"/>
    <n v="2.35"/>
    <s v="H/H"/>
    <n v="9.9000000000000005E-2"/>
    <n v="0.11844"/>
    <n v="1.1725560000000001E-2"/>
  </r>
  <r>
    <n v="8108"/>
    <x v="1"/>
    <s v="Floresta Ombrófila Densa"/>
    <s v="Sudeste"/>
    <s v="Campinas"/>
    <s v="ondulado"/>
    <s v="Manual"/>
    <s v="Cereja do rio grande"/>
    <n v="504"/>
    <n v="56"/>
    <s v="fruto"/>
    <x v="0"/>
    <s v="Manutenção"/>
    <x v="9"/>
    <x v="8"/>
    <s v="Sulfluramida"/>
    <n v="2"/>
    <s v="Kg"/>
    <n v="16.2399997711181"/>
    <n v="0.1008"/>
    <n v="1.6369919769287045"/>
  </r>
  <r>
    <n v="8108"/>
    <x v="1"/>
    <s v="Floresta Ombrófila Densa"/>
    <s v="Sudeste"/>
    <s v="Campinas"/>
    <s v="ondulado"/>
    <s v="Manual"/>
    <s v="Cereja do rio grande"/>
    <n v="504"/>
    <n v="56"/>
    <s v="fruto"/>
    <x v="0"/>
    <s v="Manutenção"/>
    <x v="9"/>
    <x v="8"/>
    <s v="Trabalhador agropecuário em geral"/>
    <n v="2.35"/>
    <s v="H/H"/>
    <n v="13.0666856765747"/>
    <n v="0.11844"/>
    <n v="1.5476182515335075"/>
  </r>
  <r>
    <n v="8108"/>
    <x v="1"/>
    <s v="Floresta Ombrófila Densa"/>
    <s v="Sudeste"/>
    <s v="Campinas"/>
    <s v="ondulado"/>
    <s v="Manual"/>
    <s v="Cereja do rio grande"/>
    <n v="504"/>
    <n v="56"/>
    <s v="fruto"/>
    <x v="0"/>
    <s v="Manutenção"/>
    <x v="9"/>
    <x v="12"/>
    <s v="Técnico florestal"/>
    <n v="23.55"/>
    <s v="H/H"/>
    <n v="5.9209642410278303"/>
    <n v="1.18692"/>
    <n v="7.0277108769607519"/>
  </r>
  <r>
    <n v="8108"/>
    <x v="1"/>
    <s v="Floresta Ombrófila Densa"/>
    <s v="Sudeste"/>
    <s v="Campinas"/>
    <s v="ondulado"/>
    <s v="Manual"/>
    <s v="Cereja do rio grande"/>
    <n v="504"/>
    <n v="56"/>
    <s v="fruto"/>
    <x v="0"/>
    <s v="Manutenção"/>
    <x v="9"/>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0"/>
    <x v="8"/>
    <s v="Aplicador manual"/>
    <n v="2.35"/>
    <s v="H/H"/>
    <n v="9.9000000000000005E-2"/>
    <n v="0.11844"/>
    <n v="1.1725560000000001E-2"/>
  </r>
  <r>
    <n v="8108"/>
    <x v="1"/>
    <s v="Floresta Ombrófila Densa"/>
    <s v="Sudeste"/>
    <s v="Campinas"/>
    <s v="ondulado"/>
    <s v="Manual"/>
    <s v="Cereja do rio grande"/>
    <n v="504"/>
    <n v="56"/>
    <s v="fruto"/>
    <x v="0"/>
    <s v="Manutenção"/>
    <x v="10"/>
    <x v="8"/>
    <s v="Sulfluramida"/>
    <n v="2"/>
    <s v="Kg"/>
    <n v="16.2399997711181"/>
    <n v="0.1008"/>
    <n v="1.6369919769287045"/>
  </r>
  <r>
    <n v="8108"/>
    <x v="1"/>
    <s v="Floresta Ombrófila Densa"/>
    <s v="Sudeste"/>
    <s v="Campinas"/>
    <s v="ondulado"/>
    <s v="Manual"/>
    <s v="Cereja do rio grande"/>
    <n v="504"/>
    <n v="56"/>
    <s v="fruto"/>
    <x v="0"/>
    <s v="Manutenção"/>
    <x v="10"/>
    <x v="8"/>
    <s v="Trabalhador agropecuário em geral"/>
    <n v="2.35"/>
    <s v="H/H"/>
    <n v="13.0666856765747"/>
    <n v="0.11844"/>
    <n v="1.5476182515335075"/>
  </r>
  <r>
    <n v="8108"/>
    <x v="1"/>
    <s v="Floresta Ombrófila Densa"/>
    <s v="Sudeste"/>
    <s v="Campinas"/>
    <s v="ondulado"/>
    <s v="Manual"/>
    <s v="Cereja do rio grande"/>
    <n v="504"/>
    <n v="56"/>
    <s v="fruto"/>
    <x v="0"/>
    <s v="Manutenção"/>
    <x v="10"/>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1"/>
    <x v="8"/>
    <s v="Aplicador manual"/>
    <n v="2.35"/>
    <s v="H/H"/>
    <n v="9.9000000000000005E-2"/>
    <n v="0.11844"/>
    <n v="1.1725560000000001E-2"/>
  </r>
  <r>
    <n v="8108"/>
    <x v="1"/>
    <s v="Floresta Ombrófila Densa"/>
    <s v="Sudeste"/>
    <s v="Campinas"/>
    <s v="ondulado"/>
    <s v="Manual"/>
    <s v="Cereja do rio grande"/>
    <n v="504"/>
    <n v="56"/>
    <s v="fruto"/>
    <x v="0"/>
    <s v="Manutenção"/>
    <x v="11"/>
    <x v="8"/>
    <s v="Sulfluramida"/>
    <n v="2"/>
    <s v="Kg"/>
    <n v="16.2399997711181"/>
    <n v="0.1008"/>
    <n v="1.6369919769287045"/>
  </r>
  <r>
    <n v="8108"/>
    <x v="1"/>
    <s v="Floresta Ombrófila Densa"/>
    <s v="Sudeste"/>
    <s v="Campinas"/>
    <s v="ondulado"/>
    <s v="Manual"/>
    <s v="Cereja do rio grande"/>
    <n v="504"/>
    <n v="56"/>
    <s v="fruto"/>
    <x v="0"/>
    <s v="Manutenção"/>
    <x v="11"/>
    <x v="8"/>
    <s v="Trabalhador agropecuário em geral"/>
    <n v="2.35"/>
    <s v="H/H"/>
    <n v="13.0666856765747"/>
    <n v="0.11844"/>
    <n v="1.5476182515335075"/>
  </r>
  <r>
    <n v="8108"/>
    <x v="1"/>
    <s v="Floresta Ombrófila Densa"/>
    <s v="Sudeste"/>
    <s v="Campinas"/>
    <s v="ondulado"/>
    <s v="Manual"/>
    <s v="Cereja do rio grande"/>
    <n v="504"/>
    <n v="56"/>
    <s v="fruto"/>
    <x v="0"/>
    <s v="Manutenção"/>
    <x v="11"/>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2"/>
    <x v="8"/>
    <s v="Aplicador manual"/>
    <n v="2.35"/>
    <s v="H/H"/>
    <n v="9.9000000000000005E-2"/>
    <n v="0.11844"/>
    <n v="1.1725560000000001E-2"/>
  </r>
  <r>
    <n v="8108"/>
    <x v="1"/>
    <s v="Floresta Ombrófila Densa"/>
    <s v="Sudeste"/>
    <s v="Campinas"/>
    <s v="ondulado"/>
    <s v="Manual"/>
    <s v="Cereja do rio grande"/>
    <n v="504"/>
    <n v="56"/>
    <s v="fruto"/>
    <x v="0"/>
    <s v="Manutenção"/>
    <x v="12"/>
    <x v="8"/>
    <s v="Sulfluramida"/>
    <n v="2"/>
    <s v="Kg"/>
    <n v="16.2399997711181"/>
    <n v="0.1008"/>
    <n v="1.6369919769287045"/>
  </r>
  <r>
    <n v="8108"/>
    <x v="1"/>
    <s v="Floresta Ombrófila Densa"/>
    <s v="Sudeste"/>
    <s v="Campinas"/>
    <s v="ondulado"/>
    <s v="Manual"/>
    <s v="Cereja do rio grande"/>
    <n v="504"/>
    <n v="56"/>
    <s v="fruto"/>
    <x v="0"/>
    <s v="Manutenção"/>
    <x v="12"/>
    <x v="8"/>
    <s v="Trabalhador agropecuário em geral"/>
    <n v="2.35"/>
    <s v="H/H"/>
    <n v="13.0666856765747"/>
    <n v="0.11844"/>
    <n v="1.5476182515335075"/>
  </r>
  <r>
    <n v="8108"/>
    <x v="1"/>
    <s v="Floresta Ombrófila Densa"/>
    <s v="Sudeste"/>
    <s v="Campinas"/>
    <s v="ondulado"/>
    <s v="Manual"/>
    <s v="Cereja do rio grande"/>
    <n v="504"/>
    <n v="56"/>
    <s v="fruto"/>
    <x v="0"/>
    <s v="Manutenção"/>
    <x v="12"/>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3"/>
    <x v="8"/>
    <s v="Aplicador manual"/>
    <n v="2.35"/>
    <s v="H/H"/>
    <n v="9.9000000000000005E-2"/>
    <n v="0.11844"/>
    <n v="1.1725560000000001E-2"/>
  </r>
  <r>
    <n v="8108"/>
    <x v="1"/>
    <s v="Floresta Ombrófila Densa"/>
    <s v="Sudeste"/>
    <s v="Campinas"/>
    <s v="ondulado"/>
    <s v="Manual"/>
    <s v="Cereja do rio grande"/>
    <n v="504"/>
    <n v="56"/>
    <s v="fruto"/>
    <x v="0"/>
    <s v="Manutenção"/>
    <x v="13"/>
    <x v="8"/>
    <s v="Sulfluramida"/>
    <n v="2"/>
    <s v="Kg"/>
    <n v="16.2399997711181"/>
    <n v="0.1008"/>
    <n v="1.6369919769287045"/>
  </r>
  <r>
    <n v="8108"/>
    <x v="1"/>
    <s v="Floresta Ombrófila Densa"/>
    <s v="Sudeste"/>
    <s v="Campinas"/>
    <s v="ondulado"/>
    <s v="Manual"/>
    <s v="Cereja do rio grande"/>
    <n v="504"/>
    <n v="56"/>
    <s v="fruto"/>
    <x v="0"/>
    <s v="Manutenção"/>
    <x v="13"/>
    <x v="8"/>
    <s v="Trabalhador agropecuário em geral"/>
    <n v="2.35"/>
    <s v="H/H"/>
    <n v="13.0666856765747"/>
    <n v="0.11844"/>
    <n v="1.5476182515335075"/>
  </r>
  <r>
    <n v="8108"/>
    <x v="1"/>
    <s v="Floresta Ombrófila Densa"/>
    <s v="Sudeste"/>
    <s v="Campinas"/>
    <s v="ondulado"/>
    <s v="Manual"/>
    <s v="Cereja do rio grande"/>
    <n v="504"/>
    <n v="56"/>
    <s v="fruto"/>
    <x v="0"/>
    <s v="Manutenção"/>
    <x v="13"/>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4"/>
    <x v="8"/>
    <s v="Aplicador manual"/>
    <n v="2.35"/>
    <s v="H/H"/>
    <n v="9.9000000000000005E-2"/>
    <n v="0.11844"/>
    <n v="1.1725560000000001E-2"/>
  </r>
  <r>
    <n v="8108"/>
    <x v="1"/>
    <s v="Floresta Ombrófila Densa"/>
    <s v="Sudeste"/>
    <s v="Campinas"/>
    <s v="ondulado"/>
    <s v="Manual"/>
    <s v="Cereja do rio grande"/>
    <n v="504"/>
    <n v="56"/>
    <s v="fruto"/>
    <x v="0"/>
    <s v="Manutenção"/>
    <x v="14"/>
    <x v="8"/>
    <s v="Sulfluramida"/>
    <n v="2"/>
    <s v="Kg"/>
    <n v="16.2399997711181"/>
    <n v="0.1008"/>
    <n v="1.6369919769287045"/>
  </r>
  <r>
    <n v="8108"/>
    <x v="1"/>
    <s v="Floresta Ombrófila Densa"/>
    <s v="Sudeste"/>
    <s v="Campinas"/>
    <s v="ondulado"/>
    <s v="Manual"/>
    <s v="Cereja do rio grande"/>
    <n v="504"/>
    <n v="56"/>
    <s v="fruto"/>
    <x v="0"/>
    <s v="Manutenção"/>
    <x v="14"/>
    <x v="8"/>
    <s v="Trabalhador agropecuário em geral"/>
    <n v="2.35"/>
    <s v="H/H"/>
    <n v="13.0666856765747"/>
    <n v="0.11844"/>
    <n v="1.5476182515335075"/>
  </r>
  <r>
    <n v="8108"/>
    <x v="1"/>
    <s v="Floresta Ombrófila Densa"/>
    <s v="Sudeste"/>
    <s v="Campinas"/>
    <s v="ondulado"/>
    <s v="Manual"/>
    <s v="Cereja do rio grande"/>
    <n v="504"/>
    <n v="56"/>
    <s v="fruto"/>
    <x v="0"/>
    <s v="Manutenção"/>
    <x v="14"/>
    <x v="12"/>
    <s v="Técnico florestal"/>
    <n v="23.55"/>
    <s v="H/H"/>
    <n v="5.9209642410278303"/>
    <n v="1.18692"/>
    <n v="7.0277108769607519"/>
  </r>
  <r>
    <n v="8108"/>
    <x v="1"/>
    <s v="Floresta Ombrófila Densa"/>
    <s v="Sudeste"/>
    <s v="Campinas"/>
    <s v="ondulado"/>
    <s v="Manual"/>
    <s v="Cereja do rio grande"/>
    <n v="504"/>
    <n v="56"/>
    <s v="fruto"/>
    <x v="0"/>
    <s v="Manutenção"/>
    <x v="14"/>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5"/>
    <x v="8"/>
    <s v="Aplicador manual"/>
    <n v="2.35"/>
    <s v="H/H"/>
    <n v="9.9000000000000005E-2"/>
    <n v="0.11844"/>
    <n v="1.1725560000000001E-2"/>
  </r>
  <r>
    <n v="8108"/>
    <x v="1"/>
    <s v="Floresta Ombrófila Densa"/>
    <s v="Sudeste"/>
    <s v="Campinas"/>
    <s v="ondulado"/>
    <s v="Manual"/>
    <s v="Cereja do rio grande"/>
    <n v="504"/>
    <n v="56"/>
    <s v="fruto"/>
    <x v="0"/>
    <s v="Manutenção"/>
    <x v="15"/>
    <x v="8"/>
    <s v="Sulfluramida"/>
    <n v="2"/>
    <s v="Kg"/>
    <n v="16.2399997711181"/>
    <n v="0.1008"/>
    <n v="1.6369919769287045"/>
  </r>
  <r>
    <n v="8108"/>
    <x v="1"/>
    <s v="Floresta Ombrófila Densa"/>
    <s v="Sudeste"/>
    <s v="Campinas"/>
    <s v="ondulado"/>
    <s v="Manual"/>
    <s v="Cereja do rio grande"/>
    <n v="504"/>
    <n v="56"/>
    <s v="fruto"/>
    <x v="0"/>
    <s v="Manutenção"/>
    <x v="15"/>
    <x v="8"/>
    <s v="Trabalhador agropecuário em geral"/>
    <n v="2.35"/>
    <s v="H/H"/>
    <n v="13.0666856765747"/>
    <n v="0.11844"/>
    <n v="1.5476182515335075"/>
  </r>
  <r>
    <n v="8108"/>
    <x v="1"/>
    <s v="Floresta Ombrófila Densa"/>
    <s v="Sudeste"/>
    <s v="Campinas"/>
    <s v="ondulado"/>
    <s v="Manual"/>
    <s v="Cereja do rio grande"/>
    <n v="504"/>
    <n v="56"/>
    <s v="fruto"/>
    <x v="0"/>
    <s v="Manutenção"/>
    <x v="15"/>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6"/>
    <x v="8"/>
    <s v="Aplicador manual"/>
    <n v="2.35"/>
    <s v="H/H"/>
    <n v="9.9000000000000005E-2"/>
    <n v="0.11844"/>
    <n v="1.1725560000000001E-2"/>
  </r>
  <r>
    <n v="8108"/>
    <x v="1"/>
    <s v="Floresta Ombrófila Densa"/>
    <s v="Sudeste"/>
    <s v="Campinas"/>
    <s v="ondulado"/>
    <s v="Manual"/>
    <s v="Cereja do rio grande"/>
    <n v="504"/>
    <n v="56"/>
    <s v="fruto"/>
    <x v="0"/>
    <s v="Manutenção"/>
    <x v="16"/>
    <x v="8"/>
    <s v="Sulfluramida"/>
    <n v="2"/>
    <s v="Kg"/>
    <n v="16.2399997711181"/>
    <n v="0.1008"/>
    <n v="1.6369919769287045"/>
  </r>
  <r>
    <n v="8108"/>
    <x v="1"/>
    <s v="Floresta Ombrófila Densa"/>
    <s v="Sudeste"/>
    <s v="Campinas"/>
    <s v="ondulado"/>
    <s v="Manual"/>
    <s v="Cereja do rio grande"/>
    <n v="504"/>
    <n v="56"/>
    <s v="fruto"/>
    <x v="0"/>
    <s v="Manutenção"/>
    <x v="16"/>
    <x v="8"/>
    <s v="Trabalhador agropecuário em geral"/>
    <n v="2.35"/>
    <s v="H/H"/>
    <n v="13.0666856765747"/>
    <n v="0.11844"/>
    <n v="1.5476182515335075"/>
  </r>
  <r>
    <n v="8108"/>
    <x v="1"/>
    <s v="Floresta Ombrófila Densa"/>
    <s v="Sudeste"/>
    <s v="Campinas"/>
    <s v="ondulado"/>
    <s v="Manual"/>
    <s v="Cereja do rio grande"/>
    <n v="504"/>
    <n v="56"/>
    <s v="fruto"/>
    <x v="0"/>
    <s v="Manutenção"/>
    <x v="16"/>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7"/>
    <x v="8"/>
    <s v="Aplicador manual"/>
    <n v="2.35"/>
    <s v="H/H"/>
    <n v="9.9000000000000005E-2"/>
    <n v="0.11844"/>
    <n v="1.1725560000000001E-2"/>
  </r>
  <r>
    <n v="8108"/>
    <x v="1"/>
    <s v="Floresta Ombrófila Densa"/>
    <s v="Sudeste"/>
    <s v="Campinas"/>
    <s v="ondulado"/>
    <s v="Manual"/>
    <s v="Cereja do rio grande"/>
    <n v="504"/>
    <n v="56"/>
    <s v="fruto"/>
    <x v="0"/>
    <s v="Manutenção"/>
    <x v="17"/>
    <x v="8"/>
    <s v="Sulfluramida"/>
    <n v="2"/>
    <s v="Kg"/>
    <n v="16.2399997711181"/>
    <n v="0.1008"/>
    <n v="1.6369919769287045"/>
  </r>
  <r>
    <n v="8108"/>
    <x v="1"/>
    <s v="Floresta Ombrófila Densa"/>
    <s v="Sudeste"/>
    <s v="Campinas"/>
    <s v="ondulado"/>
    <s v="Manual"/>
    <s v="Cereja do rio grande"/>
    <n v="504"/>
    <n v="56"/>
    <s v="fruto"/>
    <x v="0"/>
    <s v="Manutenção"/>
    <x v="17"/>
    <x v="8"/>
    <s v="Trabalhador agropecuário em geral"/>
    <n v="2.35"/>
    <s v="H/H"/>
    <n v="13.0666856765747"/>
    <n v="0.11844"/>
    <n v="1.5476182515335075"/>
  </r>
  <r>
    <n v="8108"/>
    <x v="1"/>
    <s v="Floresta Ombrófila Densa"/>
    <s v="Sudeste"/>
    <s v="Campinas"/>
    <s v="ondulado"/>
    <s v="Manual"/>
    <s v="Cereja do rio grande"/>
    <n v="504"/>
    <n v="56"/>
    <s v="fruto"/>
    <x v="0"/>
    <s v="Manutenção"/>
    <x v="17"/>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8"/>
    <x v="8"/>
    <s v="Aplicador manual"/>
    <n v="2.35"/>
    <s v="H/H"/>
    <n v="9.9000000000000005E-2"/>
    <n v="0.11844"/>
    <n v="1.1725560000000001E-2"/>
  </r>
  <r>
    <n v="8108"/>
    <x v="1"/>
    <s v="Floresta Ombrófila Densa"/>
    <s v="Sudeste"/>
    <s v="Campinas"/>
    <s v="ondulado"/>
    <s v="Manual"/>
    <s v="Cereja do rio grande"/>
    <n v="504"/>
    <n v="56"/>
    <s v="fruto"/>
    <x v="0"/>
    <s v="Manutenção"/>
    <x v="18"/>
    <x v="8"/>
    <s v="Sulfluramida"/>
    <n v="2"/>
    <s v="Kg"/>
    <n v="16.2399997711181"/>
    <n v="0.1008"/>
    <n v="1.6369919769287045"/>
  </r>
  <r>
    <n v="8108"/>
    <x v="1"/>
    <s v="Floresta Ombrófila Densa"/>
    <s v="Sudeste"/>
    <s v="Campinas"/>
    <s v="ondulado"/>
    <s v="Manual"/>
    <s v="Cereja do rio grande"/>
    <n v="504"/>
    <n v="56"/>
    <s v="fruto"/>
    <x v="0"/>
    <s v="Manutenção"/>
    <x v="18"/>
    <x v="8"/>
    <s v="Trabalhador agropecuário em geral"/>
    <n v="2.35"/>
    <s v="H/H"/>
    <n v="13.0666856765747"/>
    <n v="0.11844"/>
    <n v="1.5476182515335075"/>
  </r>
  <r>
    <n v="8108"/>
    <x v="1"/>
    <s v="Floresta Ombrófila Densa"/>
    <s v="Sudeste"/>
    <s v="Campinas"/>
    <s v="ondulado"/>
    <s v="Manual"/>
    <s v="Cereja do rio grande"/>
    <n v="504"/>
    <n v="56"/>
    <s v="fruto"/>
    <x v="0"/>
    <s v="Manutenção"/>
    <x v="18"/>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9"/>
    <x v="8"/>
    <s v="Aplicador manual"/>
    <n v="2.35"/>
    <s v="H/H"/>
    <n v="9.9000000000000005E-2"/>
    <n v="0.11844"/>
    <n v="1.1725560000000001E-2"/>
  </r>
  <r>
    <n v="8108"/>
    <x v="1"/>
    <s v="Floresta Ombrófila Densa"/>
    <s v="Sudeste"/>
    <s v="Campinas"/>
    <s v="ondulado"/>
    <s v="Manual"/>
    <s v="Cereja do rio grande"/>
    <n v="504"/>
    <n v="56"/>
    <s v="fruto"/>
    <x v="0"/>
    <s v="Manutenção"/>
    <x v="19"/>
    <x v="8"/>
    <s v="Sulfluramida"/>
    <n v="2"/>
    <s v="Kg"/>
    <n v="16.2399997711181"/>
    <n v="0.1008"/>
    <n v="1.6369919769287045"/>
  </r>
  <r>
    <n v="8108"/>
    <x v="1"/>
    <s v="Floresta Ombrófila Densa"/>
    <s v="Sudeste"/>
    <s v="Campinas"/>
    <s v="ondulado"/>
    <s v="Manual"/>
    <s v="Cereja do rio grande"/>
    <n v="504"/>
    <n v="56"/>
    <s v="fruto"/>
    <x v="0"/>
    <s v="Manutenção"/>
    <x v="19"/>
    <x v="8"/>
    <s v="Trabalhador agropecuário em geral"/>
    <n v="2.35"/>
    <s v="H/H"/>
    <n v="13.0666856765747"/>
    <n v="0.11844"/>
    <n v="1.5476182515335075"/>
  </r>
  <r>
    <n v="8108"/>
    <x v="1"/>
    <s v="Floresta Ombrófila Densa"/>
    <s v="Sudeste"/>
    <s v="Campinas"/>
    <s v="ondulado"/>
    <s v="Manual"/>
    <s v="Cereja do rio grande"/>
    <n v="504"/>
    <n v="56"/>
    <s v="fruto"/>
    <x v="0"/>
    <s v="Manutenção"/>
    <x v="19"/>
    <x v="12"/>
    <s v="Técnico florestal"/>
    <n v="23.55"/>
    <s v="H/H"/>
    <n v="5.9209642410278303"/>
    <n v="1.18692"/>
    <n v="7.0277108769607519"/>
  </r>
  <r>
    <n v="8108"/>
    <x v="1"/>
    <s v="Floresta Ombrófila Densa"/>
    <s v="Sudeste"/>
    <s v="Campinas"/>
    <s v="ondulado"/>
    <s v="Manual"/>
    <s v="Cereja do rio grande"/>
    <n v="504"/>
    <n v="56"/>
    <s v="fruto"/>
    <x v="0"/>
    <s v="Manutenção"/>
    <x v="19"/>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0"/>
    <x v="8"/>
    <s v="Aplicador manual"/>
    <n v="2.35"/>
    <s v="H/H"/>
    <n v="9.9000000000000005E-2"/>
    <n v="0.11844"/>
    <n v="1.1725560000000001E-2"/>
  </r>
  <r>
    <n v="8108"/>
    <x v="1"/>
    <s v="Floresta Ombrófila Densa"/>
    <s v="Sudeste"/>
    <s v="Campinas"/>
    <s v="ondulado"/>
    <s v="Manual"/>
    <s v="Cereja do rio grande"/>
    <n v="504"/>
    <n v="56"/>
    <s v="fruto"/>
    <x v="0"/>
    <s v="Manutenção"/>
    <x v="20"/>
    <x v="8"/>
    <s v="Sulfluramida"/>
    <n v="2"/>
    <s v="Kg"/>
    <n v="16.2399997711181"/>
    <n v="0.1008"/>
    <n v="1.6369919769287045"/>
  </r>
  <r>
    <n v="8108"/>
    <x v="1"/>
    <s v="Floresta Ombrófila Densa"/>
    <s v="Sudeste"/>
    <s v="Campinas"/>
    <s v="ondulado"/>
    <s v="Manual"/>
    <s v="Cereja do rio grande"/>
    <n v="504"/>
    <n v="56"/>
    <s v="fruto"/>
    <x v="0"/>
    <s v="Manutenção"/>
    <x v="20"/>
    <x v="8"/>
    <s v="Trabalhador agropecuário em geral"/>
    <n v="2.35"/>
    <s v="H/H"/>
    <n v="13.0666856765747"/>
    <n v="0.11844"/>
    <n v="1.5476182515335075"/>
  </r>
  <r>
    <n v="8108"/>
    <x v="1"/>
    <s v="Floresta Ombrófila Densa"/>
    <s v="Sudeste"/>
    <s v="Campinas"/>
    <s v="ondulado"/>
    <s v="Manual"/>
    <s v="Cereja do rio grande"/>
    <n v="504"/>
    <n v="56"/>
    <s v="fruto"/>
    <x v="0"/>
    <s v="Manutenção"/>
    <x v="20"/>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1"/>
    <x v="8"/>
    <s v="Aplicador manual"/>
    <n v="2.35"/>
    <s v="H/H"/>
    <n v="9.9000000000000005E-2"/>
    <n v="0.11844"/>
    <n v="1.1725560000000001E-2"/>
  </r>
  <r>
    <n v="8108"/>
    <x v="1"/>
    <s v="Floresta Ombrófila Densa"/>
    <s v="Sudeste"/>
    <s v="Campinas"/>
    <s v="ondulado"/>
    <s v="Manual"/>
    <s v="Cereja do rio grande"/>
    <n v="504"/>
    <n v="56"/>
    <s v="fruto"/>
    <x v="0"/>
    <s v="Manutenção"/>
    <x v="21"/>
    <x v="8"/>
    <s v="Sulfluramida"/>
    <n v="2"/>
    <s v="Kg"/>
    <n v="16.2399997711181"/>
    <n v="0.1008"/>
    <n v="1.6369919769287045"/>
  </r>
  <r>
    <n v="8108"/>
    <x v="1"/>
    <s v="Floresta Ombrófila Densa"/>
    <s v="Sudeste"/>
    <s v="Campinas"/>
    <s v="ondulado"/>
    <s v="Manual"/>
    <s v="Cereja do rio grande"/>
    <n v="504"/>
    <n v="56"/>
    <s v="fruto"/>
    <x v="0"/>
    <s v="Manutenção"/>
    <x v="21"/>
    <x v="8"/>
    <s v="Trabalhador agropecuário em geral"/>
    <n v="2.35"/>
    <s v="H/H"/>
    <n v="13.0666856765747"/>
    <n v="0.11844"/>
    <n v="1.5476182515335075"/>
  </r>
  <r>
    <n v="8108"/>
    <x v="1"/>
    <s v="Floresta Ombrófila Densa"/>
    <s v="Sudeste"/>
    <s v="Campinas"/>
    <s v="ondulado"/>
    <s v="Manual"/>
    <s v="Cereja do rio grande"/>
    <n v="504"/>
    <n v="56"/>
    <s v="fruto"/>
    <x v="0"/>
    <s v="Manutenção"/>
    <x v="21"/>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2"/>
    <x v="8"/>
    <s v="Aplicador manual"/>
    <n v="2.35"/>
    <s v="H/H"/>
    <n v="9.9000000000000005E-2"/>
    <n v="0.11844"/>
    <n v="1.1725560000000001E-2"/>
  </r>
  <r>
    <n v="8108"/>
    <x v="1"/>
    <s v="Floresta Ombrófila Densa"/>
    <s v="Sudeste"/>
    <s v="Campinas"/>
    <s v="ondulado"/>
    <s v="Manual"/>
    <s v="Cereja do rio grande"/>
    <n v="504"/>
    <n v="56"/>
    <s v="fruto"/>
    <x v="0"/>
    <s v="Manutenção"/>
    <x v="22"/>
    <x v="8"/>
    <s v="Sulfluramida"/>
    <n v="2"/>
    <s v="Kg"/>
    <n v="16.2399997711181"/>
    <n v="0.1008"/>
    <n v="1.6369919769287045"/>
  </r>
  <r>
    <n v="8108"/>
    <x v="1"/>
    <s v="Floresta Ombrófila Densa"/>
    <s v="Sudeste"/>
    <s v="Campinas"/>
    <s v="ondulado"/>
    <s v="Manual"/>
    <s v="Cereja do rio grande"/>
    <n v="504"/>
    <n v="56"/>
    <s v="fruto"/>
    <x v="0"/>
    <s v="Manutenção"/>
    <x v="22"/>
    <x v="8"/>
    <s v="Trabalhador agropecuário em geral"/>
    <n v="2.35"/>
    <s v="H/H"/>
    <n v="13.0666856765747"/>
    <n v="0.11844"/>
    <n v="1.5476182515335075"/>
  </r>
  <r>
    <n v="8108"/>
    <x v="1"/>
    <s v="Floresta Ombrófila Densa"/>
    <s v="Sudeste"/>
    <s v="Campinas"/>
    <s v="ondulado"/>
    <s v="Manual"/>
    <s v="Cereja do rio grande"/>
    <n v="504"/>
    <n v="56"/>
    <s v="fruto"/>
    <x v="0"/>
    <s v="Manutenção"/>
    <x v="22"/>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3"/>
    <x v="8"/>
    <s v="Aplicador manual"/>
    <n v="2.35"/>
    <s v="H/H"/>
    <n v="9.9000000000000005E-2"/>
    <n v="0.11844"/>
    <n v="1.1725560000000001E-2"/>
  </r>
  <r>
    <n v="8108"/>
    <x v="1"/>
    <s v="Floresta Ombrófila Densa"/>
    <s v="Sudeste"/>
    <s v="Campinas"/>
    <s v="ondulado"/>
    <s v="Manual"/>
    <s v="Cereja do rio grande"/>
    <n v="504"/>
    <n v="56"/>
    <s v="fruto"/>
    <x v="0"/>
    <s v="Manutenção"/>
    <x v="23"/>
    <x v="8"/>
    <s v="Sulfluramida"/>
    <n v="2"/>
    <s v="Kg"/>
    <n v="16.2399997711181"/>
    <n v="0.1008"/>
    <n v="1.6369919769287045"/>
  </r>
  <r>
    <n v="8108"/>
    <x v="1"/>
    <s v="Floresta Ombrófila Densa"/>
    <s v="Sudeste"/>
    <s v="Campinas"/>
    <s v="ondulado"/>
    <s v="Manual"/>
    <s v="Cereja do rio grande"/>
    <n v="504"/>
    <n v="56"/>
    <s v="fruto"/>
    <x v="0"/>
    <s v="Manutenção"/>
    <x v="23"/>
    <x v="8"/>
    <s v="Trabalhador agropecuário em geral"/>
    <n v="2.35"/>
    <s v="H/H"/>
    <n v="13.0666856765747"/>
    <n v="0.11844"/>
    <n v="1.5476182515335075"/>
  </r>
  <r>
    <n v="8108"/>
    <x v="1"/>
    <s v="Floresta Ombrófila Densa"/>
    <s v="Sudeste"/>
    <s v="Campinas"/>
    <s v="ondulado"/>
    <s v="Manual"/>
    <s v="Cereja do rio grande"/>
    <n v="504"/>
    <n v="56"/>
    <s v="fruto"/>
    <x v="0"/>
    <s v="Manutenção"/>
    <x v="23"/>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4"/>
    <x v="8"/>
    <s v="Aplicador manual"/>
    <n v="2.35"/>
    <s v="H/H"/>
    <n v="9.9000000000000005E-2"/>
    <n v="0.11844"/>
    <n v="1.1725560000000001E-2"/>
  </r>
  <r>
    <n v="8108"/>
    <x v="1"/>
    <s v="Floresta Ombrófila Densa"/>
    <s v="Sudeste"/>
    <s v="Campinas"/>
    <s v="ondulado"/>
    <s v="Manual"/>
    <s v="Cereja do rio grande"/>
    <n v="504"/>
    <n v="56"/>
    <s v="fruto"/>
    <x v="0"/>
    <s v="Manutenção"/>
    <x v="24"/>
    <x v="8"/>
    <s v="Sulfluramida"/>
    <n v="2"/>
    <s v="Kg"/>
    <n v="16.2399997711181"/>
    <n v="0.1008"/>
    <n v="1.6369919769287045"/>
  </r>
  <r>
    <n v="8108"/>
    <x v="1"/>
    <s v="Floresta Ombrófila Densa"/>
    <s v="Sudeste"/>
    <s v="Campinas"/>
    <s v="ondulado"/>
    <s v="Manual"/>
    <s v="Cereja do rio grande"/>
    <n v="504"/>
    <n v="56"/>
    <s v="fruto"/>
    <x v="0"/>
    <s v="Manutenção"/>
    <x v="24"/>
    <x v="8"/>
    <s v="Trabalhador agropecuário em geral"/>
    <n v="2.35"/>
    <s v="H/H"/>
    <n v="13.0666856765747"/>
    <n v="0.11844"/>
    <n v="1.5476182515335075"/>
  </r>
  <r>
    <n v="8108"/>
    <x v="1"/>
    <s v="Floresta Ombrófila Densa"/>
    <s v="Sudeste"/>
    <s v="Campinas"/>
    <s v="ondulado"/>
    <s v="Manual"/>
    <s v="Cereja do rio grande"/>
    <n v="504"/>
    <n v="56"/>
    <s v="fruto"/>
    <x v="0"/>
    <s v="Manutenção"/>
    <x v="24"/>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5"/>
    <x v="8"/>
    <s v="Aplicador manual"/>
    <n v="2.35"/>
    <s v="H/H"/>
    <n v="9.9000000000000005E-2"/>
    <n v="0.11844"/>
    <n v="1.1725560000000001E-2"/>
  </r>
  <r>
    <n v="8108"/>
    <x v="1"/>
    <s v="Floresta Ombrófila Densa"/>
    <s v="Sudeste"/>
    <s v="Campinas"/>
    <s v="ondulado"/>
    <s v="Manual"/>
    <s v="Cereja do rio grande"/>
    <n v="504"/>
    <n v="56"/>
    <s v="fruto"/>
    <x v="0"/>
    <s v="Manutenção"/>
    <x v="25"/>
    <x v="8"/>
    <s v="Sulfluramida"/>
    <n v="2"/>
    <s v="Kg"/>
    <n v="16.2399997711181"/>
    <n v="0.1008"/>
    <n v="1.6369919769287045"/>
  </r>
  <r>
    <n v="8108"/>
    <x v="1"/>
    <s v="Floresta Ombrófila Densa"/>
    <s v="Sudeste"/>
    <s v="Campinas"/>
    <s v="ondulado"/>
    <s v="Manual"/>
    <s v="Cereja do rio grande"/>
    <n v="504"/>
    <n v="56"/>
    <s v="fruto"/>
    <x v="0"/>
    <s v="Manutenção"/>
    <x v="25"/>
    <x v="8"/>
    <s v="Trabalhador agropecuário em geral"/>
    <n v="2.35"/>
    <s v="H/H"/>
    <n v="13.0666856765747"/>
    <n v="0.11844"/>
    <n v="1.5476182515335075"/>
  </r>
  <r>
    <n v="8108"/>
    <x v="1"/>
    <s v="Floresta Ombrófila Densa"/>
    <s v="Sudeste"/>
    <s v="Campinas"/>
    <s v="ondulado"/>
    <s v="Manual"/>
    <s v="Cereja do rio grande"/>
    <n v="504"/>
    <n v="56"/>
    <s v="fruto"/>
    <x v="0"/>
    <s v="Manutenção"/>
    <x v="25"/>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6"/>
    <x v="8"/>
    <s v="Aplicador manual"/>
    <n v="2.35"/>
    <s v="H/H"/>
    <n v="9.9000000000000005E-2"/>
    <n v="0.11844"/>
    <n v="1.1725560000000001E-2"/>
  </r>
  <r>
    <n v="8108"/>
    <x v="1"/>
    <s v="Floresta Ombrófila Densa"/>
    <s v="Sudeste"/>
    <s v="Campinas"/>
    <s v="ondulado"/>
    <s v="Manual"/>
    <s v="Cereja do rio grande"/>
    <n v="504"/>
    <n v="56"/>
    <s v="fruto"/>
    <x v="0"/>
    <s v="Manutenção"/>
    <x v="26"/>
    <x v="8"/>
    <s v="Sulfluramida"/>
    <n v="2"/>
    <s v="Kg"/>
    <n v="16.2399997711181"/>
    <n v="0.1008"/>
    <n v="1.6369919769287045"/>
  </r>
  <r>
    <n v="8108"/>
    <x v="1"/>
    <s v="Floresta Ombrófila Densa"/>
    <s v="Sudeste"/>
    <s v="Campinas"/>
    <s v="ondulado"/>
    <s v="Manual"/>
    <s v="Cereja do rio grande"/>
    <n v="504"/>
    <n v="56"/>
    <s v="fruto"/>
    <x v="0"/>
    <s v="Manutenção"/>
    <x v="26"/>
    <x v="8"/>
    <s v="Trabalhador agropecuário em geral"/>
    <n v="2.35"/>
    <s v="H/H"/>
    <n v="13.0666856765747"/>
    <n v="0.11844"/>
    <n v="1.5476182515335075"/>
  </r>
  <r>
    <n v="8108"/>
    <x v="1"/>
    <s v="Floresta Ombrófila Densa"/>
    <s v="Sudeste"/>
    <s v="Campinas"/>
    <s v="ondulado"/>
    <s v="Manual"/>
    <s v="Cereja do rio grande"/>
    <n v="504"/>
    <n v="56"/>
    <s v="fruto"/>
    <x v="0"/>
    <s v="Manutenção"/>
    <x v="26"/>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7"/>
    <x v="8"/>
    <s v="Aplicador manual"/>
    <n v="2.35"/>
    <s v="H/H"/>
    <n v="9.9000000000000005E-2"/>
    <n v="0.11844"/>
    <n v="1.1725560000000001E-2"/>
  </r>
  <r>
    <n v="8108"/>
    <x v="1"/>
    <s v="Floresta Ombrófila Densa"/>
    <s v="Sudeste"/>
    <s v="Campinas"/>
    <s v="ondulado"/>
    <s v="Manual"/>
    <s v="Cereja do rio grande"/>
    <n v="504"/>
    <n v="56"/>
    <s v="fruto"/>
    <x v="0"/>
    <s v="Manutenção"/>
    <x v="27"/>
    <x v="8"/>
    <s v="Sulfluramida"/>
    <n v="2"/>
    <s v="Kg"/>
    <n v="16.2399997711181"/>
    <n v="0.1008"/>
    <n v="1.6369919769287045"/>
  </r>
  <r>
    <n v="8108"/>
    <x v="1"/>
    <s v="Floresta Ombrófila Densa"/>
    <s v="Sudeste"/>
    <s v="Campinas"/>
    <s v="ondulado"/>
    <s v="Manual"/>
    <s v="Cereja do rio grande"/>
    <n v="504"/>
    <n v="56"/>
    <s v="fruto"/>
    <x v="0"/>
    <s v="Manutenção"/>
    <x v="27"/>
    <x v="8"/>
    <s v="Trabalhador agropecuário em geral"/>
    <n v="2.35"/>
    <s v="H/H"/>
    <n v="13.0666856765747"/>
    <n v="0.11844"/>
    <n v="1.5476182515335075"/>
  </r>
  <r>
    <n v="8108"/>
    <x v="1"/>
    <s v="Floresta Ombrófila Densa"/>
    <s v="Sudeste"/>
    <s v="Campinas"/>
    <s v="ondulado"/>
    <s v="Manual"/>
    <s v="Cereja do rio grande"/>
    <n v="504"/>
    <n v="56"/>
    <s v="fruto"/>
    <x v="0"/>
    <s v="Manutenção"/>
    <x v="27"/>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8"/>
    <x v="8"/>
    <s v="Aplicador manual"/>
    <n v="2.35"/>
    <s v="H/H"/>
    <n v="9.9000000000000005E-2"/>
    <n v="0.11844"/>
    <n v="1.1725560000000001E-2"/>
  </r>
  <r>
    <n v="8108"/>
    <x v="1"/>
    <s v="Floresta Ombrófila Densa"/>
    <s v="Sudeste"/>
    <s v="Campinas"/>
    <s v="ondulado"/>
    <s v="Manual"/>
    <s v="Cereja do rio grande"/>
    <n v="504"/>
    <n v="56"/>
    <s v="fruto"/>
    <x v="0"/>
    <s v="Manutenção"/>
    <x v="28"/>
    <x v="8"/>
    <s v="Sulfluramida"/>
    <n v="2"/>
    <s v="Kg"/>
    <n v="16.2399997711181"/>
    <n v="0.1008"/>
    <n v="1.6369919769287045"/>
  </r>
  <r>
    <n v="8108"/>
    <x v="1"/>
    <s v="Floresta Ombrófila Densa"/>
    <s v="Sudeste"/>
    <s v="Campinas"/>
    <s v="ondulado"/>
    <s v="Manual"/>
    <s v="Cereja do rio grande"/>
    <n v="504"/>
    <n v="56"/>
    <s v="fruto"/>
    <x v="0"/>
    <s v="Manutenção"/>
    <x v="28"/>
    <x v="8"/>
    <s v="Trabalhador agropecuário em geral"/>
    <n v="2.35"/>
    <s v="H/H"/>
    <n v="13.0666856765747"/>
    <n v="0.11844"/>
    <n v="1.5476182515335075"/>
  </r>
  <r>
    <n v="8108"/>
    <x v="1"/>
    <s v="Floresta Ombrófila Densa"/>
    <s v="Sudeste"/>
    <s v="Campinas"/>
    <s v="ondulado"/>
    <s v="Manual"/>
    <s v="Cereja do rio grande"/>
    <n v="504"/>
    <n v="56"/>
    <s v="fruto"/>
    <x v="0"/>
    <s v="Manutenção"/>
    <x v="28"/>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9"/>
    <x v="8"/>
    <s v="Aplicador manual"/>
    <n v="2.35"/>
    <s v="H/H"/>
    <n v="9.9000000000000005E-2"/>
    <n v="0.11844"/>
    <n v="1.1725560000000001E-2"/>
  </r>
  <r>
    <n v="8108"/>
    <x v="1"/>
    <s v="Floresta Ombrófila Densa"/>
    <s v="Sudeste"/>
    <s v="Campinas"/>
    <s v="ondulado"/>
    <s v="Manual"/>
    <s v="Cereja do rio grande"/>
    <n v="504"/>
    <n v="56"/>
    <s v="fruto"/>
    <x v="0"/>
    <s v="Manutenção"/>
    <x v="29"/>
    <x v="8"/>
    <s v="Sulfluramida"/>
    <n v="2"/>
    <s v="Kg"/>
    <n v="16.2399997711181"/>
    <n v="0.1008"/>
    <n v="1.6369919769287045"/>
  </r>
  <r>
    <n v="8108"/>
    <x v="1"/>
    <s v="Floresta Ombrófila Densa"/>
    <s v="Sudeste"/>
    <s v="Campinas"/>
    <s v="ondulado"/>
    <s v="Manual"/>
    <s v="Cereja do rio grande"/>
    <n v="504"/>
    <n v="56"/>
    <s v="fruto"/>
    <x v="0"/>
    <s v="Manutenção"/>
    <x v="29"/>
    <x v="8"/>
    <s v="Trabalhador agropecuário em geral"/>
    <n v="2.35"/>
    <s v="H/H"/>
    <n v="13.0666856765747"/>
    <n v="0.11844"/>
    <n v="1.5476182515335075"/>
  </r>
  <r>
    <n v="8108"/>
    <x v="1"/>
    <s v="Floresta Ombrófila Densa"/>
    <s v="Sudeste"/>
    <s v="Campinas"/>
    <s v="ondulado"/>
    <s v="Manual"/>
    <s v="Cereja do rio grande"/>
    <n v="504"/>
    <n v="56"/>
    <s v="fruto"/>
    <x v="0"/>
    <s v="Manutenção"/>
    <x v="29"/>
    <x v="9"/>
    <s v="Trabalhador agropecuário em geral"/>
    <n v="1.18"/>
    <s v="H/H"/>
    <n v="13.0666856765747"/>
    <n v="5.947199999999999E-2"/>
    <n v="0.77710193055725041"/>
  </r>
  <r>
    <n v="8108"/>
    <x v="1"/>
    <s v="Floresta Ombrófila Densa"/>
    <s v="Sudeste"/>
    <s v="Campinas"/>
    <s v="ondulado"/>
    <s v="Manual"/>
    <s v="Cereja do rio grande"/>
    <n v="504"/>
    <n v="56"/>
    <s v="fruto"/>
    <x v="0"/>
    <s v="Pós-Plantio"/>
    <x v="0"/>
    <x v="7"/>
    <s v="Enxada"/>
    <n v="38.51"/>
    <s v="H/H"/>
    <n v="1.6E-2"/>
    <n v="1.9409039999999997"/>
    <n v="3.1054463999999997E-2"/>
  </r>
  <r>
    <n v="8108"/>
    <x v="1"/>
    <s v="Floresta Ombrófila Densa"/>
    <s v="Sudeste"/>
    <s v="Campinas"/>
    <s v="ondulado"/>
    <s v="Manual"/>
    <s v="Cereja do rio grande"/>
    <n v="504"/>
    <n v="56"/>
    <s v="fruto"/>
    <x v="0"/>
    <s v="Pós-Plantio"/>
    <x v="0"/>
    <x v="7"/>
    <s v="Trabalhador agropecuário em geral"/>
    <n v="38.51"/>
    <s v="H/H"/>
    <n v="13.0666856765747"/>
    <n v="1.9409039999999997"/>
    <n v="25.361182496406538"/>
  </r>
  <r>
    <n v="8108"/>
    <x v="1"/>
    <s v="Floresta Ombrófila Densa"/>
    <s v="Sudeste"/>
    <s v="Campinas"/>
    <s v="ondulado"/>
    <s v="Manual"/>
    <s v="Cereja do rio grande"/>
    <n v="504"/>
    <n v="56"/>
    <s v="fruto"/>
    <x v="0"/>
    <s v="Pós-Plantio"/>
    <x v="0"/>
    <x v="8"/>
    <s v="Aplicador manual"/>
    <n v="2.35"/>
    <s v="H/H"/>
    <n v="9.9000000000000005E-2"/>
    <n v="0.11844"/>
    <n v="1.1725560000000001E-2"/>
  </r>
  <r>
    <n v="8108"/>
    <x v="1"/>
    <s v="Floresta Ombrófila Densa"/>
    <s v="Sudeste"/>
    <s v="Campinas"/>
    <s v="ondulado"/>
    <s v="Manual"/>
    <s v="Cereja do rio grande"/>
    <n v="504"/>
    <n v="56"/>
    <s v="fruto"/>
    <x v="0"/>
    <s v="Pós-Plantio"/>
    <x v="0"/>
    <x v="8"/>
    <s v="Sulfluramida"/>
    <n v="2"/>
    <s v="Kg"/>
    <n v="16.2399997711181"/>
    <n v="0.1008"/>
    <n v="1.6369919769287045"/>
  </r>
  <r>
    <n v="8108"/>
    <x v="1"/>
    <s v="Floresta Ombrófila Densa"/>
    <s v="Sudeste"/>
    <s v="Campinas"/>
    <s v="ondulado"/>
    <s v="Manual"/>
    <s v="Cereja do rio grande"/>
    <n v="504"/>
    <n v="56"/>
    <s v="fruto"/>
    <x v="0"/>
    <s v="Pós-Plantio"/>
    <x v="0"/>
    <x v="8"/>
    <s v="Trabalhador agropecuário em geral"/>
    <n v="2.35"/>
    <s v="H/H"/>
    <n v="13.0666856765747"/>
    <n v="0.11844"/>
    <n v="1.5476182515335075"/>
  </r>
  <r>
    <n v="8108"/>
    <x v="1"/>
    <s v="Floresta Ombrófila Densa"/>
    <s v="Sudeste"/>
    <s v="Campinas"/>
    <s v="ondulado"/>
    <s v="Manual"/>
    <s v="Cereja do rio grande"/>
    <n v="504"/>
    <n v="56"/>
    <s v="fruto"/>
    <x v="0"/>
    <s v="Pós-Plantio"/>
    <x v="0"/>
    <x v="9"/>
    <s v="Trabalhador agropecuário em geral"/>
    <n v="1.18"/>
    <s v="H/H"/>
    <n v="13.0666856765747"/>
    <n v="5.947199999999999E-2"/>
    <n v="0.77710193055725041"/>
  </r>
  <r>
    <n v="8108"/>
    <x v="1"/>
    <s v="Floresta Ombrófila Densa"/>
    <s v="Sudeste"/>
    <s v="Campinas"/>
    <s v="ondulado"/>
    <s v="Manual"/>
    <s v="Cereja do rio grande"/>
    <n v="504"/>
    <n v="56"/>
    <s v="fruto"/>
    <x v="0"/>
    <s v="Pré-Plantio"/>
    <x v="0"/>
    <x v="0"/>
    <s v="Trator 75 - 125 CV + Carreta"/>
    <n v="2.06"/>
    <s v="H/M"/>
    <n v="149.07000732421801"/>
    <n v="0.103824"/>
    <n v="15.47704444042961"/>
  </r>
  <r>
    <n v="8108"/>
    <x v="1"/>
    <s v="Floresta Ombrófila Densa"/>
    <s v="Sudeste"/>
    <s v="Campinas"/>
    <s v="ondulado"/>
    <s v="Manual"/>
    <s v="Cereja do rio grande"/>
    <n v="504"/>
    <n v="56"/>
    <s v="fruto"/>
    <x v="0"/>
    <s v="Pré-Plantio"/>
    <x v="0"/>
    <x v="13"/>
    <s v="Enxadão (alinhamento)"/>
    <n v="28.27"/>
    <s v="H/H"/>
    <n v="1.0999999999999999E-2"/>
    <n v="1.4248080000000001"/>
    <n v="1.5672887999999999E-2"/>
  </r>
  <r>
    <n v="8108"/>
    <x v="1"/>
    <s v="Floresta Ombrófila Densa"/>
    <s v="Sudeste"/>
    <s v="Campinas"/>
    <s v="ondulado"/>
    <s v="Manual"/>
    <s v="Cereja do rio grande"/>
    <n v="504"/>
    <n v="56"/>
    <s v="fruto"/>
    <x v="0"/>
    <s v="Pré-Plantio"/>
    <x v="0"/>
    <x v="13"/>
    <s v="Trabalhador agropecuário em geral"/>
    <n v="28.27"/>
    <s v="H/H"/>
    <n v="13.0666856765747"/>
    <n v="1.4248080000000001"/>
    <n v="18.617518285469046"/>
  </r>
  <r>
    <n v="8108"/>
    <x v="1"/>
    <s v="Floresta Ombrófila Densa"/>
    <s v="Sudeste"/>
    <s v="Campinas"/>
    <s v="ondulado"/>
    <s v="Manual"/>
    <s v="Cereja do rio grande"/>
    <n v="504"/>
    <n v="56"/>
    <s v="fruto"/>
    <x v="0"/>
    <s v="Pré-Plantio"/>
    <x v="0"/>
    <x v="14"/>
    <s v="Calcário dolomítico"/>
    <n v="0.5"/>
    <s v="t"/>
    <n v="206.169998168945"/>
    <n v="2.52E-2"/>
    <n v="5.1954839538574138"/>
  </r>
  <r>
    <n v="8108"/>
    <x v="1"/>
    <s v="Floresta Ombrófila Densa"/>
    <s v="Sudeste"/>
    <s v="Campinas"/>
    <s v="ondulado"/>
    <s v="Manual"/>
    <s v="Cereja do rio grande"/>
    <n v="504"/>
    <n v="56"/>
    <s v="fruto"/>
    <x v="0"/>
    <s v="Pré-Plantio"/>
    <x v="0"/>
    <x v="14"/>
    <s v="Trabalhador agropecuário em geral"/>
    <n v="11.78"/>
    <s v="H/H"/>
    <n v="13.0666856765747"/>
    <n v="0.59371200000000002"/>
    <n v="7.7578480864105188"/>
  </r>
  <r>
    <n v="8108"/>
    <x v="1"/>
    <s v="Floresta Ombrófila Densa"/>
    <s v="Sudeste"/>
    <s v="Campinas"/>
    <s v="ondulado"/>
    <s v="Manual"/>
    <s v="Cereja do rio grande"/>
    <n v="504"/>
    <n v="56"/>
    <s v="fruto"/>
    <x v="0"/>
    <s v="Pré-Plantio"/>
    <x v="0"/>
    <x v="14"/>
    <s v="Trator 75 - 125 CV + Carreta"/>
    <n v="1.94"/>
    <s v="H/M"/>
    <n v="149.07000732421801"/>
    <n v="9.7776000000000002E-2"/>
    <n v="14.575469036132741"/>
  </r>
  <r>
    <n v="8108"/>
    <x v="1"/>
    <s v="Floresta Ombrófila Densa"/>
    <s v="Sudeste"/>
    <s v="Campinas"/>
    <s v="ondulado"/>
    <s v="Manual"/>
    <s v="Cereja do rio grande"/>
    <n v="504"/>
    <n v="56"/>
    <s v="fruto"/>
    <x v="0"/>
    <s v="Pré-Plantio"/>
    <x v="0"/>
    <x v="8"/>
    <s v="Aplicador manual"/>
    <n v="4.7"/>
    <s v="H/H"/>
    <n v="9.9000000000000005E-2"/>
    <n v="0.23688000000000001"/>
    <n v="2.3451120000000002E-2"/>
  </r>
  <r>
    <n v="8108"/>
    <x v="1"/>
    <s v="Floresta Ombrófila Densa"/>
    <s v="Sudeste"/>
    <s v="Campinas"/>
    <s v="ondulado"/>
    <s v="Manual"/>
    <s v="Cereja do rio grande"/>
    <n v="504"/>
    <n v="56"/>
    <s v="fruto"/>
    <x v="0"/>
    <s v="Pré-Plantio"/>
    <x v="0"/>
    <x v="8"/>
    <s v="Sulfluramida"/>
    <n v="3.5"/>
    <s v="Kg"/>
    <n v="16.2399997711181"/>
    <n v="0.1764"/>
    <n v="2.8647359596252331"/>
  </r>
  <r>
    <n v="8108"/>
    <x v="1"/>
    <s v="Floresta Ombrófila Densa"/>
    <s v="Sudeste"/>
    <s v="Campinas"/>
    <s v="ondulado"/>
    <s v="Manual"/>
    <s v="Cereja do rio grande"/>
    <n v="504"/>
    <n v="56"/>
    <s v="fruto"/>
    <x v="0"/>
    <s v="Pré-Plantio"/>
    <x v="0"/>
    <x v="8"/>
    <s v="Trabalhador agropecuário em geral"/>
    <n v="4.7"/>
    <s v="H/H"/>
    <n v="13.0666856765747"/>
    <n v="0.23688000000000001"/>
    <n v="3.095236503067015"/>
  </r>
  <r>
    <n v="8108"/>
    <x v="1"/>
    <s v="Floresta Ombrófila Densa"/>
    <s v="Sudeste"/>
    <s v="Campinas"/>
    <s v="ondulado"/>
    <s v="Manual"/>
    <s v="Cereja do rio grande"/>
    <n v="504"/>
    <n v="56"/>
    <s v="fruto"/>
    <x v="0"/>
    <s v="Pré-Plantio"/>
    <x v="0"/>
    <x v="15"/>
    <s v="Motocoveadora 2,5 CV"/>
    <n v="28.27"/>
    <s v="H/H"/>
    <n v="6.0519999999999996"/>
    <n v="1.4248080000000001"/>
    <n v="8.6229380159999991"/>
  </r>
  <r>
    <n v="8108"/>
    <x v="1"/>
    <s v="Floresta Ombrófila Densa"/>
    <s v="Sudeste"/>
    <s v="Campinas"/>
    <s v="ondulado"/>
    <s v="Manual"/>
    <s v="Cereja do rio grande"/>
    <n v="504"/>
    <n v="56"/>
    <s v="fruto"/>
    <x v="0"/>
    <s v="Pré-Plantio"/>
    <x v="0"/>
    <x v="15"/>
    <s v="Trabalhador agropecuário em geral"/>
    <n v="28.27"/>
    <s v="H/H"/>
    <n v="13.0666856765747"/>
    <n v="1.4248080000000001"/>
    <n v="18.617518285469046"/>
  </r>
  <r>
    <n v="8108"/>
    <x v="1"/>
    <s v="Floresta Ombrófila Densa"/>
    <s v="Sudeste"/>
    <s v="Campinas"/>
    <s v="ondulado"/>
    <s v="Manual"/>
    <s v="Cereja do rio grande"/>
    <n v="504"/>
    <n v="56"/>
    <s v="fruto"/>
    <x v="0"/>
    <s v="Pré-Plantio"/>
    <x v="0"/>
    <x v="16"/>
    <s v="Motorroçadeira 2 CV"/>
    <n v="23.55"/>
    <s v="H/H"/>
    <n v="6.4109999999999996"/>
    <n v="1.18692"/>
    <n v="7.6093441199999994"/>
  </r>
  <r>
    <n v="8108"/>
    <x v="1"/>
    <s v="Floresta Ombrófila Densa"/>
    <s v="Sudeste"/>
    <s v="Campinas"/>
    <s v="ondulado"/>
    <s v="Manual"/>
    <s v="Cereja do rio grande"/>
    <n v="504"/>
    <n v="56"/>
    <s v="fruto"/>
    <x v="0"/>
    <s v="Pré-Plantio"/>
    <x v="0"/>
    <x v="16"/>
    <s v="Trabalhador agropecuário em geral"/>
    <n v="23.55"/>
    <s v="H/H"/>
    <n v="13.0666856765747"/>
    <n v="1.18692"/>
    <n v="15.509110563240043"/>
  </r>
  <r>
    <n v="8108"/>
    <x v="1"/>
    <s v="Floresta Ombrófila Densa"/>
    <s v="Sudeste"/>
    <s v="Campinas"/>
    <s v="ondulado"/>
    <s v="Manual"/>
    <s v="Jabuticaba"/>
    <n v="504"/>
    <n v="56"/>
    <s v="fruto"/>
    <x v="0"/>
    <s v="Implantação"/>
    <x v="0"/>
    <x v="0"/>
    <d v="2006-06-30T00:00:00"/>
    <n v="3.3"/>
    <s v="sc de 50 kg"/>
    <n v="273.079986572265"/>
    <n v="0.16632"/>
    <n v="45.418663366699114"/>
  </r>
  <r>
    <n v="8108"/>
    <x v="1"/>
    <s v="Floresta Ombrófila Densa"/>
    <s v="Sudeste"/>
    <s v="Campinas"/>
    <s v="ondulado"/>
    <s v="Manual"/>
    <s v="Jabuticaba"/>
    <n v="504"/>
    <n v="56"/>
    <s v="fruto"/>
    <x v="0"/>
    <s v="Implantação"/>
    <x v="0"/>
    <x v="0"/>
    <s v="Copo dosador"/>
    <n v="12.37"/>
    <s v="H/H"/>
    <n v="1.0999999999999999E-2"/>
    <n v="0.623448"/>
    <n v="6.8579279999999992E-3"/>
  </r>
  <r>
    <n v="8108"/>
    <x v="1"/>
    <s v="Floresta Ombrófila Densa"/>
    <s v="Sudeste"/>
    <s v="Campinas"/>
    <s v="ondulado"/>
    <s v="Manual"/>
    <s v="Jabuticaba"/>
    <n v="504"/>
    <n v="56"/>
    <s v="fruto"/>
    <x v="0"/>
    <s v="Implantação"/>
    <x v="0"/>
    <x v="0"/>
    <s v="Trabalhador agropecuário em geral"/>
    <n v="12.37"/>
    <s v="H/H"/>
    <n v="13.0666856765747"/>
    <n v="0.623448"/>
    <n v="8.1463990516891442"/>
  </r>
  <r>
    <n v="8108"/>
    <x v="1"/>
    <s v="Floresta Ombrófila Densa"/>
    <s v="Sudeste"/>
    <s v="Campinas"/>
    <s v="ondulado"/>
    <s v="Manual"/>
    <s v="Jabuticaba"/>
    <n v="504"/>
    <n v="56"/>
    <s v="fruto"/>
    <x v="0"/>
    <s v="Implantação"/>
    <x v="0"/>
    <x v="1"/>
    <d v="2010-10-20T00:00:00"/>
    <n v="3.3"/>
    <s v="sc de 50 kg"/>
    <n v="200.47999572753901"/>
    <n v="0.16632"/>
    <n v="33.34383288940429"/>
  </r>
  <r>
    <n v="8108"/>
    <x v="1"/>
    <s v="Floresta Ombrófila Densa"/>
    <s v="Sudeste"/>
    <s v="Campinas"/>
    <s v="ondulado"/>
    <s v="Manual"/>
    <s v="Jabuticaba"/>
    <n v="504"/>
    <n v="56"/>
    <s v="fruto"/>
    <x v="0"/>
    <s v="Implantação"/>
    <x v="0"/>
    <x v="1"/>
    <s v="Plantadeira (coveta lateral)"/>
    <n v="14.13"/>
    <s v="H/H"/>
    <n v="7.9000000000000001E-2"/>
    <n v="0.71215200000000001"/>
    <n v="5.6260008E-2"/>
  </r>
  <r>
    <n v="8108"/>
    <x v="1"/>
    <s v="Floresta Ombrófila Densa"/>
    <s v="Sudeste"/>
    <s v="Campinas"/>
    <s v="ondulado"/>
    <s v="Manual"/>
    <s v="Jabuticaba"/>
    <n v="504"/>
    <n v="56"/>
    <s v="fruto"/>
    <x v="0"/>
    <s v="Implantação"/>
    <x v="0"/>
    <x v="1"/>
    <s v="Trabalhador agropecuário em geral"/>
    <n v="14.13"/>
    <s v="H/H"/>
    <n v="13.0666856765747"/>
    <n v="0.71215200000000001"/>
    <n v="9.3054663379440257"/>
  </r>
  <r>
    <n v="8108"/>
    <x v="1"/>
    <s v="Floresta Ombrófila Densa"/>
    <s v="Sudeste"/>
    <s v="Campinas"/>
    <s v="ondulado"/>
    <s v="Manual"/>
    <s v="Jabuticaba"/>
    <n v="504"/>
    <n v="56"/>
    <s v="fruto"/>
    <x v="0"/>
    <s v="Implantação"/>
    <x v="0"/>
    <x v="1"/>
    <s v="Trator 75 - 125 CV + Carreta"/>
    <n v="2.35"/>
    <s v="H/M"/>
    <n v="149.07000732421801"/>
    <n v="0.11844"/>
    <n v="17.65585166748038"/>
  </r>
  <r>
    <n v="8108"/>
    <x v="1"/>
    <s v="Floresta Ombrófila Densa"/>
    <s v="Sudeste"/>
    <s v="Campinas"/>
    <s v="ondulado"/>
    <s v="Manual"/>
    <s v="Jabuticaba"/>
    <n v="504"/>
    <n v="56"/>
    <s v="fruto"/>
    <x v="0"/>
    <s v="Implantação"/>
    <x v="0"/>
    <x v="2"/>
    <s v="Trabalhador agropecuário em geral"/>
    <n v="5.88"/>
    <s v="H/H"/>
    <n v="13.0666856765747"/>
    <n v="0.296352"/>
    <n v="3.8723384336242654"/>
  </r>
  <r>
    <n v="8108"/>
    <x v="1"/>
    <s v="Floresta Ombrófila Densa"/>
    <s v="Sudeste"/>
    <s v="Campinas"/>
    <s v="ondulado"/>
    <s v="Manual"/>
    <s v="Jabuticaba"/>
    <n v="504"/>
    <n v="56"/>
    <s v="fruto"/>
    <x v="0"/>
    <s v="Implantação"/>
    <x v="0"/>
    <x v="2"/>
    <s v="Trator 75 - 125 CV + Tanque para irrigação"/>
    <n v="1.18"/>
    <s v="H/M"/>
    <n v="157.47999572753901"/>
    <n v="5.947199999999999E-2"/>
    <n v="9.3656503059081988"/>
  </r>
  <r>
    <n v="8108"/>
    <x v="1"/>
    <s v="Floresta Ombrófila Densa"/>
    <s v="Sudeste"/>
    <s v="Campinas"/>
    <s v="ondulado"/>
    <s v="Manual"/>
    <s v="Jabuticaba"/>
    <n v="504"/>
    <n v="56"/>
    <s v="fruto"/>
    <x v="0"/>
    <s v="Implantação"/>
    <x v="0"/>
    <x v="3"/>
    <s v="Hidrogel"/>
    <n v="5"/>
    <s v="Kg"/>
    <n v="25.84"/>
    <n v="0.252"/>
    <n v="6.5116800000000001"/>
  </r>
  <r>
    <n v="8108"/>
    <x v="1"/>
    <s v="Floresta Ombrófila Densa"/>
    <s v="Sudeste"/>
    <s v="Campinas"/>
    <s v="ondulado"/>
    <s v="Manual"/>
    <s v="Jabuticaba"/>
    <n v="504"/>
    <n v="56"/>
    <s v="fruto"/>
    <x v="0"/>
    <s v="Implantação"/>
    <x v="0"/>
    <x v="3"/>
    <s v="Trabalhador agropecuário em geral"/>
    <n v="14.13"/>
    <s v="H/H"/>
    <n v="13.0666856765747"/>
    <n v="0.71215200000000001"/>
    <n v="9.3054663379440257"/>
  </r>
  <r>
    <n v="8108"/>
    <x v="1"/>
    <s v="Floresta Ombrófila Densa"/>
    <s v="Sudeste"/>
    <s v="Campinas"/>
    <s v="ondulado"/>
    <s v="Manual"/>
    <s v="Jabuticaba"/>
    <n v="504"/>
    <n v="56"/>
    <s v="fruto"/>
    <x v="0"/>
    <s v="Implantação"/>
    <x v="0"/>
    <x v="3"/>
    <s v="Trator 75 - 125 CV + Tanque para irrigação"/>
    <n v="2.35"/>
    <s v="H/M"/>
    <n v="157.47999572753901"/>
    <n v="0.11844"/>
    <n v="18.651930693969721"/>
  </r>
  <r>
    <n v="8108"/>
    <x v="1"/>
    <s v="Floresta Ombrófila Densa"/>
    <s v="Sudeste"/>
    <s v="Campinas"/>
    <s v="ondulado"/>
    <s v="Manual"/>
    <s v="Jabuticaba"/>
    <n v="504"/>
    <n v="56"/>
    <s v="fruto"/>
    <x v="0"/>
    <s v="Implantação"/>
    <x v="0"/>
    <x v="4"/>
    <s v="Hidrogel"/>
    <n v="1"/>
    <s v="Kg"/>
    <n v="25.84"/>
    <n v="5.04E-2"/>
    <n v="1.3023359999999999"/>
  </r>
  <r>
    <n v="8108"/>
    <x v="1"/>
    <s v="Floresta Ombrófila Densa"/>
    <s v="Sudeste"/>
    <s v="Campinas"/>
    <s v="ondulado"/>
    <s v="Manual"/>
    <s v="Jabuticaba"/>
    <n v="504"/>
    <n v="56"/>
    <s v="fruto"/>
    <x v="0"/>
    <s v="Implantação"/>
    <x v="0"/>
    <x v="4"/>
    <s v="Mudas (biodiversidade)"/>
    <n v="109"/>
    <s v="unidade"/>
    <n v="2"/>
    <n v="5.4935999999999998"/>
    <n v="10.9872"/>
  </r>
  <r>
    <n v="8108"/>
    <x v="1"/>
    <s v="Floresta Ombrófila Densa"/>
    <s v="Sudeste"/>
    <s v="Campinas"/>
    <s v="ondulado"/>
    <s v="Manual"/>
    <s v="Jabuticaba"/>
    <n v="504"/>
    <n v="56"/>
    <s v="fruto"/>
    <x v="0"/>
    <s v="Implantação"/>
    <x v="0"/>
    <x v="4"/>
    <s v="Mudas (econômica)"/>
    <n v="109"/>
    <s v="unidade"/>
    <n v="10"/>
    <n v="5.4935999999999998"/>
    <n v="54.936"/>
  </r>
  <r>
    <n v="8108"/>
    <x v="1"/>
    <s v="Floresta Ombrófila Densa"/>
    <s v="Sudeste"/>
    <s v="Campinas"/>
    <s v="ondulado"/>
    <s v="Manual"/>
    <s v="Jabuticaba"/>
    <n v="504"/>
    <n v="56"/>
    <s v="fruto"/>
    <x v="0"/>
    <s v="Implantação"/>
    <x v="0"/>
    <x v="4"/>
    <s v="Trabalhador agropecuário em geral"/>
    <n v="4.24"/>
    <s v="H/H"/>
    <n v="13.0666856765747"/>
    <n v="0.213696"/>
    <n v="2.7922984623413072"/>
  </r>
  <r>
    <n v="8108"/>
    <x v="1"/>
    <s v="Floresta Ombrófila Densa"/>
    <s v="Sudeste"/>
    <s v="Campinas"/>
    <s v="ondulado"/>
    <s v="Manual"/>
    <s v="Jabuticaba"/>
    <n v="504"/>
    <n v="56"/>
    <s v="fruto"/>
    <x v="0"/>
    <s v="Implantação"/>
    <x v="0"/>
    <x v="5"/>
    <s v="Mudas (biodiversidade)"/>
    <n v="545"/>
    <s v="unidade"/>
    <n v="2"/>
    <n v="27.468"/>
    <n v="54.936"/>
  </r>
  <r>
    <n v="8108"/>
    <x v="1"/>
    <s v="Floresta Ombrófila Densa"/>
    <s v="Sudeste"/>
    <s v="Campinas"/>
    <s v="ondulado"/>
    <s v="Manual"/>
    <s v="Jabuticaba"/>
    <n v="504"/>
    <n v="56"/>
    <s v="fruto"/>
    <x v="0"/>
    <s v="Implantação"/>
    <x v="0"/>
    <x v="5"/>
    <s v="Mudas (econômica)"/>
    <n v="544"/>
    <s v="unidade"/>
    <n v="10"/>
    <n v="27.4176"/>
    <n v="274.17599999999999"/>
  </r>
  <r>
    <n v="8108"/>
    <x v="1"/>
    <s v="Floresta Ombrófila Densa"/>
    <s v="Sudeste"/>
    <s v="Campinas"/>
    <s v="ondulado"/>
    <s v="Manual"/>
    <s v="Jabuticaba"/>
    <n v="504"/>
    <n v="56"/>
    <s v="fruto"/>
    <x v="0"/>
    <s v="Implantação"/>
    <x v="0"/>
    <x v="5"/>
    <s v="Trabalhador agropecuário em geral"/>
    <n v="10.6"/>
    <s v="H/H"/>
    <n v="13.0666856765747"/>
    <n v="0.53423999999999994"/>
    <n v="6.9807461558532671"/>
  </r>
  <r>
    <n v="8108"/>
    <x v="1"/>
    <s v="Floresta Ombrófila Densa"/>
    <s v="Sudeste"/>
    <s v="Campinas"/>
    <s v="ondulado"/>
    <s v="Manual"/>
    <s v="Jabuticaba"/>
    <n v="504"/>
    <n v="56"/>
    <s v="fruto"/>
    <x v="0"/>
    <s v="Implantação"/>
    <x v="0"/>
    <x v="5"/>
    <s v="Trator 75 - 125 CV + Carreta"/>
    <n v="1.77"/>
    <s v="H/M"/>
    <n v="149.07000732421801"/>
    <n v="8.920800000000001E-2"/>
    <n v="13.298237213378842"/>
  </r>
  <r>
    <n v="8108"/>
    <x v="1"/>
    <s v="Floresta Ombrófila Densa"/>
    <s v="Sudeste"/>
    <s v="Campinas"/>
    <s v="ondulado"/>
    <s v="Manual"/>
    <s v="Jabuticaba"/>
    <n v="504"/>
    <n v="56"/>
    <s v="fruto"/>
    <x v="0"/>
    <s v="Manutenção"/>
    <x v="1"/>
    <x v="6"/>
    <s v="18-06-24"/>
    <n v="2.6"/>
    <s v="sc de 50 kg"/>
    <n v="268.25"/>
    <n v="0.13104000000000002"/>
    <n v="35.151480000000006"/>
  </r>
  <r>
    <n v="8108"/>
    <x v="1"/>
    <s v="Floresta Ombrófila Densa"/>
    <s v="Sudeste"/>
    <s v="Campinas"/>
    <s v="ondulado"/>
    <s v="Manual"/>
    <s v="Jabuticaba"/>
    <n v="504"/>
    <n v="56"/>
    <s v="fruto"/>
    <x v="0"/>
    <s v="Manutenção"/>
    <x v="1"/>
    <x v="6"/>
    <s v="Copo dosador"/>
    <n v="9.42"/>
    <s v="H/H"/>
    <n v="1.0999999999999999E-2"/>
    <n v="0.47476800000000002"/>
    <n v="5.2224480000000002E-3"/>
  </r>
  <r>
    <n v="8108"/>
    <x v="1"/>
    <s v="Floresta Ombrófila Densa"/>
    <s v="Sudeste"/>
    <s v="Campinas"/>
    <s v="ondulado"/>
    <s v="Manual"/>
    <s v="Jabuticaba"/>
    <n v="504"/>
    <n v="56"/>
    <s v="fruto"/>
    <x v="0"/>
    <s v="Manutenção"/>
    <x v="1"/>
    <x v="6"/>
    <s v="Trabalhador agropecuário em geral"/>
    <n v="9.42"/>
    <s v="H/H"/>
    <n v="13.0666856765747"/>
    <n v="0.47476800000000002"/>
    <n v="6.2036442252960171"/>
  </r>
  <r>
    <n v="8108"/>
    <x v="1"/>
    <s v="Floresta Ombrófila Densa"/>
    <s v="Sudeste"/>
    <s v="Campinas"/>
    <s v="ondulado"/>
    <s v="Manual"/>
    <s v="Jabuticaba"/>
    <n v="504"/>
    <n v="56"/>
    <s v="fruto"/>
    <x v="0"/>
    <s v="Manutenção"/>
    <x v="1"/>
    <x v="6"/>
    <s v="Trator 75 - 125 CV + Carreta"/>
    <n v="1.18"/>
    <s v="H/M"/>
    <n v="149.07000732421801"/>
    <n v="5.947199999999999E-2"/>
    <n v="8.8654914755858929"/>
  </r>
  <r>
    <n v="8108"/>
    <x v="1"/>
    <s v="Floresta Ombrófila Densa"/>
    <s v="Sudeste"/>
    <s v="Campinas"/>
    <s v="ondulado"/>
    <s v="Manual"/>
    <s v="Jabuticaba"/>
    <n v="504"/>
    <n v="56"/>
    <s v="fruto"/>
    <x v="0"/>
    <s v="Manutenção"/>
    <x v="1"/>
    <x v="7"/>
    <s v="Enxada"/>
    <n v="38.51"/>
    <s v="H/H"/>
    <n v="1.6E-2"/>
    <n v="1.9409039999999997"/>
    <n v="3.1054463999999997E-2"/>
  </r>
  <r>
    <n v="8108"/>
    <x v="1"/>
    <s v="Floresta Ombrófila Densa"/>
    <s v="Sudeste"/>
    <s v="Campinas"/>
    <s v="ondulado"/>
    <s v="Manual"/>
    <s v="Jabuticaba"/>
    <n v="504"/>
    <n v="56"/>
    <s v="fruto"/>
    <x v="0"/>
    <s v="Manutenção"/>
    <x v="1"/>
    <x v="7"/>
    <s v="Trabalhador agropecuário em geral"/>
    <n v="38.51"/>
    <s v="H/H"/>
    <n v="13.0666856765747"/>
    <n v="1.9409039999999997"/>
    <n v="25.361182496406538"/>
  </r>
  <r>
    <n v="8108"/>
    <x v="1"/>
    <s v="Floresta Ombrófila Densa"/>
    <s v="Sudeste"/>
    <s v="Campinas"/>
    <s v="ondulado"/>
    <s v="Manual"/>
    <s v="Jabuticaba"/>
    <n v="504"/>
    <n v="56"/>
    <s v="fruto"/>
    <x v="0"/>
    <s v="Manutenção"/>
    <x v="1"/>
    <x v="8"/>
    <s v="Aplicador manual"/>
    <n v="2.35"/>
    <s v="H/H"/>
    <n v="9.9000000000000005E-2"/>
    <n v="0.11844"/>
    <n v="1.1725560000000001E-2"/>
  </r>
  <r>
    <n v="8108"/>
    <x v="1"/>
    <s v="Floresta Ombrófila Densa"/>
    <s v="Sudeste"/>
    <s v="Campinas"/>
    <s v="ondulado"/>
    <s v="Manual"/>
    <s v="Jabuticaba"/>
    <n v="504"/>
    <n v="56"/>
    <s v="fruto"/>
    <x v="0"/>
    <s v="Manutenção"/>
    <x v="1"/>
    <x v="8"/>
    <s v="Sulfluramida"/>
    <n v="2"/>
    <s v="Kg"/>
    <n v="16.2399997711181"/>
    <n v="0.1008"/>
    <n v="1.6369919769287045"/>
  </r>
  <r>
    <n v="8108"/>
    <x v="1"/>
    <s v="Floresta Ombrófila Densa"/>
    <s v="Sudeste"/>
    <s v="Campinas"/>
    <s v="ondulado"/>
    <s v="Manual"/>
    <s v="Jabuticaba"/>
    <n v="504"/>
    <n v="56"/>
    <s v="fruto"/>
    <x v="0"/>
    <s v="Manutenção"/>
    <x v="1"/>
    <x v="8"/>
    <s v="Trabalhador agropecuário em geral"/>
    <n v="2.35"/>
    <s v="H/H"/>
    <n v="13.0666856765747"/>
    <n v="0.11844"/>
    <n v="1.5476182515335075"/>
  </r>
  <r>
    <n v="8108"/>
    <x v="1"/>
    <s v="Floresta Ombrófila Densa"/>
    <s v="Sudeste"/>
    <s v="Campinas"/>
    <s v="ondulado"/>
    <s v="Manual"/>
    <s v="Jabuticaba"/>
    <n v="504"/>
    <n v="56"/>
    <s v="fruto"/>
    <x v="0"/>
    <s v="Manutenção"/>
    <x v="1"/>
    <x v="9"/>
    <s v="Trabalhador agropecuário em geral"/>
    <n v="1.18"/>
    <s v="H/H"/>
    <n v="13.0666856765747"/>
    <n v="5.947199999999999E-2"/>
    <n v="0.77710193055725041"/>
  </r>
  <r>
    <n v="8108"/>
    <x v="1"/>
    <s v="Floresta Ombrófila Densa"/>
    <s v="Sudeste"/>
    <s v="Campinas"/>
    <s v="ondulado"/>
    <s v="Manual"/>
    <s v="Jabuticaba"/>
    <n v="504"/>
    <n v="56"/>
    <s v="fruto"/>
    <x v="0"/>
    <s v="Manutenção"/>
    <x v="1"/>
    <x v="10"/>
    <s v="Motorroçadeira 2 CV"/>
    <n v="14.13"/>
    <s v="H/H"/>
    <n v="6.4109999999999996"/>
    <n v="0.71215200000000001"/>
    <n v="4.5656064719999998"/>
  </r>
  <r>
    <n v="8108"/>
    <x v="1"/>
    <s v="Floresta Ombrófila Densa"/>
    <s v="Sudeste"/>
    <s v="Campinas"/>
    <s v="ondulado"/>
    <s v="Manual"/>
    <s v="Jabuticaba"/>
    <n v="504"/>
    <n v="56"/>
    <s v="fruto"/>
    <x v="0"/>
    <s v="Manutenção"/>
    <x v="1"/>
    <x v="10"/>
    <s v="Trabalhador agropecuário em geral"/>
    <n v="14.13"/>
    <s v="H/H"/>
    <n v="13.0666856765747"/>
    <n v="0.71215200000000001"/>
    <n v="9.3054663379440257"/>
  </r>
  <r>
    <n v="8108"/>
    <x v="1"/>
    <s v="Floresta Ombrófila Densa"/>
    <s v="Sudeste"/>
    <s v="Campinas"/>
    <s v="ondulado"/>
    <s v="Manual"/>
    <s v="Jabuticaba"/>
    <n v="504"/>
    <n v="56"/>
    <s v="fruto"/>
    <x v="0"/>
    <s v="Manutenção"/>
    <x v="2"/>
    <x v="11"/>
    <s v="18-06-24"/>
    <n v="2.6"/>
    <s v="sc de 50 kg"/>
    <n v="268.25"/>
    <n v="0.13104000000000002"/>
    <n v="35.151480000000006"/>
  </r>
  <r>
    <n v="8108"/>
    <x v="1"/>
    <s v="Floresta Ombrófila Densa"/>
    <s v="Sudeste"/>
    <s v="Campinas"/>
    <s v="ondulado"/>
    <s v="Manual"/>
    <s v="Jabuticaba"/>
    <n v="504"/>
    <n v="56"/>
    <s v="fruto"/>
    <x v="0"/>
    <s v="Manutenção"/>
    <x v="2"/>
    <x v="11"/>
    <s v="Copo dosador"/>
    <n v="9.42"/>
    <s v="H/H"/>
    <n v="1.0999999999999999E-2"/>
    <n v="0.47476800000000002"/>
    <n v="5.2224480000000002E-3"/>
  </r>
  <r>
    <n v="8108"/>
    <x v="1"/>
    <s v="Floresta Ombrófila Densa"/>
    <s v="Sudeste"/>
    <s v="Campinas"/>
    <s v="ondulado"/>
    <s v="Manual"/>
    <s v="Jabuticaba"/>
    <n v="504"/>
    <n v="56"/>
    <s v="fruto"/>
    <x v="0"/>
    <s v="Manutenção"/>
    <x v="2"/>
    <x v="11"/>
    <s v="Trabalhador agropecuário em geral"/>
    <n v="9.42"/>
    <s v="H/H"/>
    <n v="13.0666856765747"/>
    <n v="0.47476800000000002"/>
    <n v="6.2036442252960171"/>
  </r>
  <r>
    <n v="8108"/>
    <x v="1"/>
    <s v="Floresta Ombrófila Densa"/>
    <s v="Sudeste"/>
    <s v="Campinas"/>
    <s v="ondulado"/>
    <s v="Manual"/>
    <s v="Jabuticaba"/>
    <n v="504"/>
    <n v="56"/>
    <s v="fruto"/>
    <x v="0"/>
    <s v="Manutenção"/>
    <x v="2"/>
    <x v="11"/>
    <s v="Trator 75 - 125 CV + Carreta"/>
    <n v="1.18"/>
    <s v="H/M"/>
    <n v="149.07000732421801"/>
    <n v="5.947199999999999E-2"/>
    <n v="8.8654914755858929"/>
  </r>
  <r>
    <n v="8108"/>
    <x v="1"/>
    <s v="Floresta Ombrófila Densa"/>
    <s v="Sudeste"/>
    <s v="Campinas"/>
    <s v="ondulado"/>
    <s v="Manual"/>
    <s v="Jabuticaba"/>
    <n v="504"/>
    <n v="56"/>
    <s v="fruto"/>
    <x v="0"/>
    <s v="Manutenção"/>
    <x v="2"/>
    <x v="8"/>
    <s v="Aplicador manual"/>
    <n v="2.35"/>
    <s v="H/H"/>
    <n v="9.9000000000000005E-2"/>
    <n v="0.11844"/>
    <n v="1.1725560000000001E-2"/>
  </r>
  <r>
    <n v="8108"/>
    <x v="1"/>
    <s v="Floresta Ombrófila Densa"/>
    <s v="Sudeste"/>
    <s v="Campinas"/>
    <s v="ondulado"/>
    <s v="Manual"/>
    <s v="Jabuticaba"/>
    <n v="504"/>
    <n v="56"/>
    <s v="fruto"/>
    <x v="0"/>
    <s v="Manutenção"/>
    <x v="2"/>
    <x v="8"/>
    <s v="Sulfluramida"/>
    <n v="2"/>
    <s v="Kg"/>
    <n v="16.2399997711181"/>
    <n v="0.1008"/>
    <n v="1.6369919769287045"/>
  </r>
  <r>
    <n v="8108"/>
    <x v="1"/>
    <s v="Floresta Ombrófila Densa"/>
    <s v="Sudeste"/>
    <s v="Campinas"/>
    <s v="ondulado"/>
    <s v="Manual"/>
    <s v="Jabuticaba"/>
    <n v="504"/>
    <n v="56"/>
    <s v="fruto"/>
    <x v="0"/>
    <s v="Manutenção"/>
    <x v="2"/>
    <x v="8"/>
    <s v="Trabalhador agropecuário em geral"/>
    <n v="2.35"/>
    <s v="H/H"/>
    <n v="13.0666856765747"/>
    <n v="0.11844"/>
    <n v="1.5476182515335075"/>
  </r>
  <r>
    <n v="8108"/>
    <x v="1"/>
    <s v="Floresta Ombrófila Densa"/>
    <s v="Sudeste"/>
    <s v="Campinas"/>
    <s v="ondulado"/>
    <s v="Manual"/>
    <s v="Jabuticaba"/>
    <n v="504"/>
    <n v="56"/>
    <s v="fruto"/>
    <x v="0"/>
    <s v="Manutenção"/>
    <x v="2"/>
    <x v="12"/>
    <s v="Técnico florestal"/>
    <n v="23.55"/>
    <s v="H/H"/>
    <n v="5.9209642410278303"/>
    <n v="1.18692"/>
    <n v="7.0277108769607519"/>
  </r>
  <r>
    <n v="8108"/>
    <x v="1"/>
    <s v="Floresta Ombrófila Densa"/>
    <s v="Sudeste"/>
    <s v="Campinas"/>
    <s v="ondulado"/>
    <s v="Manual"/>
    <s v="Jabuticaba"/>
    <n v="504"/>
    <n v="56"/>
    <s v="fruto"/>
    <x v="0"/>
    <s v="Manutenção"/>
    <x v="2"/>
    <x v="9"/>
    <s v="Trabalhador agropecuário em geral"/>
    <n v="1.18"/>
    <s v="H/H"/>
    <n v="13.0666856765747"/>
    <n v="5.947199999999999E-2"/>
    <n v="0.77710193055725041"/>
  </r>
  <r>
    <n v="8108"/>
    <x v="1"/>
    <s v="Floresta Ombrófila Densa"/>
    <s v="Sudeste"/>
    <s v="Campinas"/>
    <s v="ondulado"/>
    <s v="Manual"/>
    <s v="Jabuticaba"/>
    <n v="504"/>
    <n v="56"/>
    <s v="fruto"/>
    <x v="0"/>
    <s v="Manutenção"/>
    <x v="3"/>
    <x v="8"/>
    <s v="Aplicador manual"/>
    <n v="2.35"/>
    <s v="H/H"/>
    <n v="9.9000000000000005E-2"/>
    <n v="0.11844"/>
    <n v="1.1725560000000001E-2"/>
  </r>
  <r>
    <n v="8108"/>
    <x v="1"/>
    <s v="Floresta Ombrófila Densa"/>
    <s v="Sudeste"/>
    <s v="Campinas"/>
    <s v="ondulado"/>
    <s v="Manual"/>
    <s v="Jabuticaba"/>
    <n v="504"/>
    <n v="56"/>
    <s v="fruto"/>
    <x v="0"/>
    <s v="Manutenção"/>
    <x v="3"/>
    <x v="8"/>
    <s v="Sulfluramida"/>
    <n v="2"/>
    <s v="Kg"/>
    <n v="16.2399997711181"/>
    <n v="0.1008"/>
    <n v="1.6369919769287045"/>
  </r>
  <r>
    <n v="8108"/>
    <x v="1"/>
    <s v="Floresta Ombrófila Densa"/>
    <s v="Sudeste"/>
    <s v="Campinas"/>
    <s v="ondulado"/>
    <s v="Manual"/>
    <s v="Jabuticaba"/>
    <n v="504"/>
    <n v="56"/>
    <s v="fruto"/>
    <x v="0"/>
    <s v="Manutenção"/>
    <x v="3"/>
    <x v="8"/>
    <s v="Trabalhador agropecuário em geral"/>
    <n v="2.35"/>
    <s v="H/H"/>
    <n v="13.0666856765747"/>
    <n v="0.11844"/>
    <n v="1.5476182515335075"/>
  </r>
  <r>
    <n v="8108"/>
    <x v="1"/>
    <s v="Floresta Ombrófila Densa"/>
    <s v="Sudeste"/>
    <s v="Campinas"/>
    <s v="ondulado"/>
    <s v="Manual"/>
    <s v="Jabuticaba"/>
    <n v="504"/>
    <n v="56"/>
    <s v="fruto"/>
    <x v="0"/>
    <s v="Manutenção"/>
    <x v="3"/>
    <x v="9"/>
    <s v="Trabalhador agropecuário em geral"/>
    <n v="1.18"/>
    <s v="H/H"/>
    <n v="13.0666856765747"/>
    <n v="5.947199999999999E-2"/>
    <n v="0.77710193055725041"/>
  </r>
  <r>
    <n v="8108"/>
    <x v="1"/>
    <s v="Floresta Ombrófila Densa"/>
    <s v="Sudeste"/>
    <s v="Campinas"/>
    <s v="ondulado"/>
    <s v="Manual"/>
    <s v="Jabuticaba"/>
    <n v="504"/>
    <n v="56"/>
    <s v="fruto"/>
    <x v="0"/>
    <s v="Manutenção"/>
    <x v="4"/>
    <x v="8"/>
    <s v="Aplicador manual"/>
    <n v="2.35"/>
    <s v="H/H"/>
    <n v="9.9000000000000005E-2"/>
    <n v="0.11844"/>
    <n v="1.1725560000000001E-2"/>
  </r>
  <r>
    <n v="8108"/>
    <x v="1"/>
    <s v="Floresta Ombrófila Densa"/>
    <s v="Sudeste"/>
    <s v="Campinas"/>
    <s v="ondulado"/>
    <s v="Manual"/>
    <s v="Jabuticaba"/>
    <n v="504"/>
    <n v="56"/>
    <s v="fruto"/>
    <x v="0"/>
    <s v="Manutenção"/>
    <x v="4"/>
    <x v="8"/>
    <s v="Sulfluramida"/>
    <n v="2"/>
    <s v="Kg"/>
    <n v="16.2399997711181"/>
    <n v="0.1008"/>
    <n v="1.6369919769287045"/>
  </r>
  <r>
    <n v="8108"/>
    <x v="1"/>
    <s v="Floresta Ombrófila Densa"/>
    <s v="Sudeste"/>
    <s v="Campinas"/>
    <s v="ondulado"/>
    <s v="Manual"/>
    <s v="Jabuticaba"/>
    <n v="504"/>
    <n v="56"/>
    <s v="fruto"/>
    <x v="0"/>
    <s v="Manutenção"/>
    <x v="4"/>
    <x v="8"/>
    <s v="Trabalhador agropecuário em geral"/>
    <n v="2.35"/>
    <s v="H/H"/>
    <n v="13.0666856765747"/>
    <n v="0.11844"/>
    <n v="1.5476182515335075"/>
  </r>
  <r>
    <n v="8108"/>
    <x v="1"/>
    <s v="Floresta Ombrófila Densa"/>
    <s v="Sudeste"/>
    <s v="Campinas"/>
    <s v="ondulado"/>
    <s v="Manual"/>
    <s v="Jabuticaba"/>
    <n v="504"/>
    <n v="56"/>
    <s v="fruto"/>
    <x v="0"/>
    <s v="Manutenção"/>
    <x v="4"/>
    <x v="12"/>
    <s v="Técnico florestal"/>
    <n v="23.55"/>
    <s v="H/H"/>
    <n v="5.9209642410278303"/>
    <n v="1.18692"/>
    <n v="7.0277108769607519"/>
  </r>
  <r>
    <n v="8108"/>
    <x v="1"/>
    <s v="Floresta Ombrófila Densa"/>
    <s v="Sudeste"/>
    <s v="Campinas"/>
    <s v="ondulado"/>
    <s v="Manual"/>
    <s v="Jabuticaba"/>
    <n v="504"/>
    <n v="56"/>
    <s v="fruto"/>
    <x v="0"/>
    <s v="Manutenção"/>
    <x v="4"/>
    <x v="9"/>
    <s v="Trabalhador agropecuário em geral"/>
    <n v="1.18"/>
    <s v="H/H"/>
    <n v="13.0666856765747"/>
    <n v="5.947199999999999E-2"/>
    <n v="0.77710193055725041"/>
  </r>
  <r>
    <n v="8108"/>
    <x v="1"/>
    <s v="Floresta Ombrófila Densa"/>
    <s v="Sudeste"/>
    <s v="Campinas"/>
    <s v="ondulado"/>
    <s v="Manual"/>
    <s v="Jabuticaba"/>
    <n v="504"/>
    <n v="56"/>
    <s v="fruto"/>
    <x v="0"/>
    <s v="Manutenção"/>
    <x v="5"/>
    <x v="8"/>
    <s v="Aplicador manual"/>
    <n v="2.35"/>
    <s v="H/H"/>
    <n v="9.9000000000000005E-2"/>
    <n v="0.11844"/>
    <n v="1.1725560000000001E-2"/>
  </r>
  <r>
    <n v="8108"/>
    <x v="1"/>
    <s v="Floresta Ombrófila Densa"/>
    <s v="Sudeste"/>
    <s v="Campinas"/>
    <s v="ondulado"/>
    <s v="Manual"/>
    <s v="Jabuticaba"/>
    <n v="504"/>
    <n v="56"/>
    <s v="fruto"/>
    <x v="0"/>
    <s v="Manutenção"/>
    <x v="5"/>
    <x v="8"/>
    <s v="Sulfluramida"/>
    <n v="2"/>
    <s v="Kg"/>
    <n v="16.2399997711181"/>
    <n v="0.1008"/>
    <n v="1.6369919769287045"/>
  </r>
  <r>
    <n v="8108"/>
    <x v="1"/>
    <s v="Floresta Ombrófila Densa"/>
    <s v="Sudeste"/>
    <s v="Campinas"/>
    <s v="ondulado"/>
    <s v="Manual"/>
    <s v="Jabuticaba"/>
    <n v="504"/>
    <n v="56"/>
    <s v="fruto"/>
    <x v="0"/>
    <s v="Manutenção"/>
    <x v="5"/>
    <x v="8"/>
    <s v="Trabalhador agropecuário em geral"/>
    <n v="2.35"/>
    <s v="H/H"/>
    <n v="13.0666856765747"/>
    <n v="0.11844"/>
    <n v="1.5476182515335075"/>
  </r>
  <r>
    <n v="8108"/>
    <x v="1"/>
    <s v="Floresta Ombrófila Densa"/>
    <s v="Sudeste"/>
    <s v="Campinas"/>
    <s v="ondulado"/>
    <s v="Manual"/>
    <s v="Jabuticaba"/>
    <n v="504"/>
    <n v="56"/>
    <s v="fruto"/>
    <x v="0"/>
    <s v="Manutenção"/>
    <x v="5"/>
    <x v="9"/>
    <s v="Trabalhador agropecuário em geral"/>
    <n v="1.18"/>
    <s v="H/H"/>
    <n v="13.0666856765747"/>
    <n v="5.947199999999999E-2"/>
    <n v="0.77710193055725041"/>
  </r>
  <r>
    <n v="8108"/>
    <x v="1"/>
    <s v="Floresta Ombrófila Densa"/>
    <s v="Sudeste"/>
    <s v="Campinas"/>
    <s v="ondulado"/>
    <s v="Manual"/>
    <s v="Jabuticaba"/>
    <n v="504"/>
    <n v="56"/>
    <s v="fruto"/>
    <x v="0"/>
    <s v="Manutenção"/>
    <x v="6"/>
    <x v="8"/>
    <s v="Aplicador manual"/>
    <n v="2.35"/>
    <s v="H/H"/>
    <n v="9.9000000000000005E-2"/>
    <n v="0.11844"/>
    <n v="1.1725560000000001E-2"/>
  </r>
  <r>
    <n v="8108"/>
    <x v="1"/>
    <s v="Floresta Ombrófila Densa"/>
    <s v="Sudeste"/>
    <s v="Campinas"/>
    <s v="ondulado"/>
    <s v="Manual"/>
    <s v="Jabuticaba"/>
    <n v="504"/>
    <n v="56"/>
    <s v="fruto"/>
    <x v="0"/>
    <s v="Manutenção"/>
    <x v="6"/>
    <x v="8"/>
    <s v="Sulfluramida"/>
    <n v="2"/>
    <s v="Kg"/>
    <n v="16.2399997711181"/>
    <n v="0.1008"/>
    <n v="1.6369919769287045"/>
  </r>
  <r>
    <n v="8108"/>
    <x v="1"/>
    <s v="Floresta Ombrófila Densa"/>
    <s v="Sudeste"/>
    <s v="Campinas"/>
    <s v="ondulado"/>
    <s v="Manual"/>
    <s v="Jabuticaba"/>
    <n v="504"/>
    <n v="56"/>
    <s v="fruto"/>
    <x v="0"/>
    <s v="Manutenção"/>
    <x v="6"/>
    <x v="8"/>
    <s v="Trabalhador agropecuário em geral"/>
    <n v="2.35"/>
    <s v="H/H"/>
    <n v="13.0666856765747"/>
    <n v="0.11844"/>
    <n v="1.5476182515335075"/>
  </r>
  <r>
    <n v="8108"/>
    <x v="1"/>
    <s v="Floresta Ombrófila Densa"/>
    <s v="Sudeste"/>
    <s v="Campinas"/>
    <s v="ondulado"/>
    <s v="Manual"/>
    <s v="Jabuticaba"/>
    <n v="504"/>
    <n v="56"/>
    <s v="fruto"/>
    <x v="0"/>
    <s v="Manutenção"/>
    <x v="6"/>
    <x v="9"/>
    <s v="Trabalhador agropecuário em geral"/>
    <n v="1.18"/>
    <s v="H/H"/>
    <n v="13.0666856765747"/>
    <n v="5.947199999999999E-2"/>
    <n v="0.77710193055725041"/>
  </r>
  <r>
    <n v="8108"/>
    <x v="1"/>
    <s v="Floresta Ombrófila Densa"/>
    <s v="Sudeste"/>
    <s v="Campinas"/>
    <s v="ondulado"/>
    <s v="Manual"/>
    <s v="Jabuticaba"/>
    <n v="504"/>
    <n v="56"/>
    <s v="fruto"/>
    <x v="0"/>
    <s v="Manutenção"/>
    <x v="7"/>
    <x v="8"/>
    <s v="Aplicador manual"/>
    <n v="2.35"/>
    <s v="H/H"/>
    <n v="9.9000000000000005E-2"/>
    <n v="0.11844"/>
    <n v="1.1725560000000001E-2"/>
  </r>
  <r>
    <n v="8108"/>
    <x v="1"/>
    <s v="Floresta Ombrófila Densa"/>
    <s v="Sudeste"/>
    <s v="Campinas"/>
    <s v="ondulado"/>
    <s v="Manual"/>
    <s v="Jabuticaba"/>
    <n v="504"/>
    <n v="56"/>
    <s v="fruto"/>
    <x v="0"/>
    <s v="Manutenção"/>
    <x v="7"/>
    <x v="8"/>
    <s v="Sulfluramida"/>
    <n v="2"/>
    <s v="Kg"/>
    <n v="16.2399997711181"/>
    <n v="0.1008"/>
    <n v="1.6369919769287045"/>
  </r>
  <r>
    <n v="8108"/>
    <x v="1"/>
    <s v="Floresta Ombrófila Densa"/>
    <s v="Sudeste"/>
    <s v="Campinas"/>
    <s v="ondulado"/>
    <s v="Manual"/>
    <s v="Jabuticaba"/>
    <n v="504"/>
    <n v="56"/>
    <s v="fruto"/>
    <x v="0"/>
    <s v="Manutenção"/>
    <x v="7"/>
    <x v="8"/>
    <s v="Trabalhador agropecuário em geral"/>
    <n v="2.35"/>
    <s v="H/H"/>
    <n v="13.0666856765747"/>
    <n v="0.11844"/>
    <n v="1.5476182515335075"/>
  </r>
  <r>
    <n v="8108"/>
    <x v="1"/>
    <s v="Floresta Ombrófila Densa"/>
    <s v="Sudeste"/>
    <s v="Campinas"/>
    <s v="ondulado"/>
    <s v="Manual"/>
    <s v="Jabuticaba"/>
    <n v="504"/>
    <n v="56"/>
    <s v="fruto"/>
    <x v="0"/>
    <s v="Manutenção"/>
    <x v="7"/>
    <x v="9"/>
    <s v="Trabalhador agropecuário em geral"/>
    <n v="1.18"/>
    <s v="H/H"/>
    <n v="13.0666856765747"/>
    <n v="5.947199999999999E-2"/>
    <n v="0.77710193055725041"/>
  </r>
  <r>
    <n v="8108"/>
    <x v="1"/>
    <s v="Floresta Ombrófila Densa"/>
    <s v="Sudeste"/>
    <s v="Campinas"/>
    <s v="ondulado"/>
    <s v="Manual"/>
    <s v="Jabuticaba"/>
    <n v="504"/>
    <n v="56"/>
    <s v="fruto"/>
    <x v="0"/>
    <s v="Manutenção"/>
    <x v="8"/>
    <x v="8"/>
    <s v="Aplicador manual"/>
    <n v="2.35"/>
    <s v="H/H"/>
    <n v="9.9000000000000005E-2"/>
    <n v="0.11844"/>
    <n v="1.1725560000000001E-2"/>
  </r>
  <r>
    <n v="8108"/>
    <x v="1"/>
    <s v="Floresta Ombrófila Densa"/>
    <s v="Sudeste"/>
    <s v="Campinas"/>
    <s v="ondulado"/>
    <s v="Manual"/>
    <s v="Jabuticaba"/>
    <n v="504"/>
    <n v="56"/>
    <s v="fruto"/>
    <x v="0"/>
    <s v="Manutenção"/>
    <x v="8"/>
    <x v="8"/>
    <s v="Sulfluramida"/>
    <n v="2"/>
    <s v="Kg"/>
    <n v="16.2399997711181"/>
    <n v="0.1008"/>
    <n v="1.6369919769287045"/>
  </r>
  <r>
    <n v="8108"/>
    <x v="1"/>
    <s v="Floresta Ombrófila Densa"/>
    <s v="Sudeste"/>
    <s v="Campinas"/>
    <s v="ondulado"/>
    <s v="Manual"/>
    <s v="Jabuticaba"/>
    <n v="504"/>
    <n v="56"/>
    <s v="fruto"/>
    <x v="0"/>
    <s v="Manutenção"/>
    <x v="8"/>
    <x v="8"/>
    <s v="Trabalhador agropecuário em geral"/>
    <n v="2.35"/>
    <s v="H/H"/>
    <n v="13.0666856765747"/>
    <n v="0.11844"/>
    <n v="1.5476182515335075"/>
  </r>
  <r>
    <n v="8108"/>
    <x v="1"/>
    <s v="Floresta Ombrófila Densa"/>
    <s v="Sudeste"/>
    <s v="Campinas"/>
    <s v="ondulado"/>
    <s v="Manual"/>
    <s v="Jabuticaba"/>
    <n v="504"/>
    <n v="56"/>
    <s v="fruto"/>
    <x v="0"/>
    <s v="Manutenção"/>
    <x v="8"/>
    <x v="9"/>
    <s v="Trabalhador agropecuário em geral"/>
    <n v="1.18"/>
    <s v="H/H"/>
    <n v="13.0666856765747"/>
    <n v="5.947199999999999E-2"/>
    <n v="0.77710193055725041"/>
  </r>
  <r>
    <n v="8108"/>
    <x v="1"/>
    <s v="Floresta Ombrófila Densa"/>
    <s v="Sudeste"/>
    <s v="Campinas"/>
    <s v="ondulado"/>
    <s v="Manual"/>
    <s v="Jabuticaba"/>
    <n v="504"/>
    <n v="56"/>
    <s v="fruto"/>
    <x v="0"/>
    <s v="Manutenção"/>
    <x v="9"/>
    <x v="8"/>
    <s v="Aplicador manual"/>
    <n v="2.35"/>
    <s v="H/H"/>
    <n v="9.9000000000000005E-2"/>
    <n v="0.11844"/>
    <n v="1.1725560000000001E-2"/>
  </r>
  <r>
    <n v="8108"/>
    <x v="1"/>
    <s v="Floresta Ombrófila Densa"/>
    <s v="Sudeste"/>
    <s v="Campinas"/>
    <s v="ondulado"/>
    <s v="Manual"/>
    <s v="Jabuticaba"/>
    <n v="504"/>
    <n v="56"/>
    <s v="fruto"/>
    <x v="0"/>
    <s v="Manutenção"/>
    <x v="9"/>
    <x v="8"/>
    <s v="Sulfluramida"/>
    <n v="2"/>
    <s v="Kg"/>
    <n v="16.2399997711181"/>
    <n v="0.1008"/>
    <n v="1.6369919769287045"/>
  </r>
  <r>
    <n v="8108"/>
    <x v="1"/>
    <s v="Floresta Ombrófila Densa"/>
    <s v="Sudeste"/>
    <s v="Campinas"/>
    <s v="ondulado"/>
    <s v="Manual"/>
    <s v="Jabuticaba"/>
    <n v="504"/>
    <n v="56"/>
    <s v="fruto"/>
    <x v="0"/>
    <s v="Manutenção"/>
    <x v="9"/>
    <x v="8"/>
    <s v="Trabalhador agropecuário em geral"/>
    <n v="2.35"/>
    <s v="H/H"/>
    <n v="13.0666856765747"/>
    <n v="0.11844"/>
    <n v="1.5476182515335075"/>
  </r>
  <r>
    <n v="8108"/>
    <x v="1"/>
    <s v="Floresta Ombrófila Densa"/>
    <s v="Sudeste"/>
    <s v="Campinas"/>
    <s v="ondulado"/>
    <s v="Manual"/>
    <s v="Jabuticaba"/>
    <n v="504"/>
    <n v="56"/>
    <s v="fruto"/>
    <x v="0"/>
    <s v="Manutenção"/>
    <x v="9"/>
    <x v="12"/>
    <s v="Técnico florestal"/>
    <n v="23.55"/>
    <s v="H/H"/>
    <n v="5.9209642410278303"/>
    <n v="1.18692"/>
    <n v="7.0277108769607519"/>
  </r>
  <r>
    <n v="8108"/>
    <x v="1"/>
    <s v="Floresta Ombrófila Densa"/>
    <s v="Sudeste"/>
    <s v="Campinas"/>
    <s v="ondulado"/>
    <s v="Manual"/>
    <s v="Jabuticaba"/>
    <n v="504"/>
    <n v="56"/>
    <s v="fruto"/>
    <x v="0"/>
    <s v="Manutenção"/>
    <x v="9"/>
    <x v="9"/>
    <s v="Trabalhador agropecuário em geral"/>
    <n v="1.18"/>
    <s v="H/H"/>
    <n v="13.0666856765747"/>
    <n v="5.947199999999999E-2"/>
    <n v="0.77710193055725041"/>
  </r>
  <r>
    <n v="8108"/>
    <x v="1"/>
    <s v="Floresta Ombrófila Densa"/>
    <s v="Sudeste"/>
    <s v="Campinas"/>
    <s v="ondulado"/>
    <s v="Manual"/>
    <s v="Jabuticaba"/>
    <n v="504"/>
    <n v="56"/>
    <s v="fruto"/>
    <x v="0"/>
    <s v="Manutenção"/>
    <x v="10"/>
    <x v="8"/>
    <s v="Aplicador manual"/>
    <n v="2.35"/>
    <s v="H/H"/>
    <n v="9.9000000000000005E-2"/>
    <n v="0.11844"/>
    <n v="1.1725560000000001E-2"/>
  </r>
  <r>
    <n v="8108"/>
    <x v="1"/>
    <s v="Floresta Ombrófila Densa"/>
    <s v="Sudeste"/>
    <s v="Campinas"/>
    <s v="ondulado"/>
    <s v="Manual"/>
    <s v="Jabuticaba"/>
    <n v="504"/>
    <n v="56"/>
    <s v="fruto"/>
    <x v="0"/>
    <s v="Manutenção"/>
    <x v="10"/>
    <x v="8"/>
    <s v="Sulfluramida"/>
    <n v="2"/>
    <s v="Kg"/>
    <n v="16.2399997711181"/>
    <n v="0.1008"/>
    <n v="1.6369919769287045"/>
  </r>
  <r>
    <n v="8108"/>
    <x v="1"/>
    <s v="Floresta Ombrófila Densa"/>
    <s v="Sudeste"/>
    <s v="Campinas"/>
    <s v="ondulado"/>
    <s v="Manual"/>
    <s v="Jabuticaba"/>
    <n v="504"/>
    <n v="56"/>
    <s v="fruto"/>
    <x v="0"/>
    <s v="Manutenção"/>
    <x v="10"/>
    <x v="8"/>
    <s v="Trabalhador agropecuário em geral"/>
    <n v="2.35"/>
    <s v="H/H"/>
    <n v="13.0666856765747"/>
    <n v="0.11844"/>
    <n v="1.5476182515335075"/>
  </r>
  <r>
    <n v="8108"/>
    <x v="1"/>
    <s v="Floresta Ombrófila Densa"/>
    <s v="Sudeste"/>
    <s v="Campinas"/>
    <s v="ondulado"/>
    <s v="Manual"/>
    <s v="Jabuticaba"/>
    <n v="504"/>
    <n v="56"/>
    <s v="fruto"/>
    <x v="0"/>
    <s v="Manutenção"/>
    <x v="10"/>
    <x v="9"/>
    <s v="Trabalhador agropecuário em geral"/>
    <n v="1.18"/>
    <s v="H/H"/>
    <n v="13.0666856765747"/>
    <n v="5.947199999999999E-2"/>
    <n v="0.77710193055725041"/>
  </r>
  <r>
    <n v="8108"/>
    <x v="1"/>
    <s v="Floresta Ombrófila Densa"/>
    <s v="Sudeste"/>
    <s v="Campinas"/>
    <s v="ondulado"/>
    <s v="Manual"/>
    <s v="Jabuticaba"/>
    <n v="504"/>
    <n v="56"/>
    <s v="fruto"/>
    <x v="0"/>
    <s v="Manutenção"/>
    <x v="11"/>
    <x v="8"/>
    <s v="Aplicador manual"/>
    <n v="2.35"/>
    <s v="H/H"/>
    <n v="9.9000000000000005E-2"/>
    <n v="0.11844"/>
    <n v="1.1725560000000001E-2"/>
  </r>
  <r>
    <n v="8108"/>
    <x v="1"/>
    <s v="Floresta Ombrófila Densa"/>
    <s v="Sudeste"/>
    <s v="Campinas"/>
    <s v="ondulado"/>
    <s v="Manual"/>
    <s v="Jabuticaba"/>
    <n v="504"/>
    <n v="56"/>
    <s v="fruto"/>
    <x v="0"/>
    <s v="Manutenção"/>
    <x v="11"/>
    <x v="8"/>
    <s v="Sulfluramida"/>
    <n v="2"/>
    <s v="Kg"/>
    <n v="16.2399997711181"/>
    <n v="0.1008"/>
    <n v="1.6369919769287045"/>
  </r>
  <r>
    <n v="8108"/>
    <x v="1"/>
    <s v="Floresta Ombrófila Densa"/>
    <s v="Sudeste"/>
    <s v="Campinas"/>
    <s v="ondulado"/>
    <s v="Manual"/>
    <s v="Jabuticaba"/>
    <n v="504"/>
    <n v="56"/>
    <s v="fruto"/>
    <x v="0"/>
    <s v="Manutenção"/>
    <x v="11"/>
    <x v="8"/>
    <s v="Trabalhador agropecuário em geral"/>
    <n v="2.35"/>
    <s v="H/H"/>
    <n v="13.0666856765747"/>
    <n v="0.11844"/>
    <n v="1.5476182515335075"/>
  </r>
  <r>
    <n v="8108"/>
    <x v="1"/>
    <s v="Floresta Ombrófila Densa"/>
    <s v="Sudeste"/>
    <s v="Campinas"/>
    <s v="ondulado"/>
    <s v="Manual"/>
    <s v="Jabuticaba"/>
    <n v="504"/>
    <n v="56"/>
    <s v="fruto"/>
    <x v="0"/>
    <s v="Manutenção"/>
    <x v="11"/>
    <x v="9"/>
    <s v="Trabalhador agropecuário em geral"/>
    <n v="1.18"/>
    <s v="H/H"/>
    <n v="13.0666856765747"/>
    <n v="5.947199999999999E-2"/>
    <n v="0.77710193055725041"/>
  </r>
  <r>
    <n v="8108"/>
    <x v="1"/>
    <s v="Floresta Ombrófila Densa"/>
    <s v="Sudeste"/>
    <s v="Campinas"/>
    <s v="ondulado"/>
    <s v="Manual"/>
    <s v="Jabuticaba"/>
    <n v="504"/>
    <n v="56"/>
    <s v="fruto"/>
    <x v="0"/>
    <s v="Manutenção"/>
    <x v="12"/>
    <x v="8"/>
    <s v="Aplicador manual"/>
    <n v="2.35"/>
    <s v="H/H"/>
    <n v="9.9000000000000005E-2"/>
    <n v="0.11844"/>
    <n v="1.1725560000000001E-2"/>
  </r>
  <r>
    <n v="8108"/>
    <x v="1"/>
    <s v="Floresta Ombrófila Densa"/>
    <s v="Sudeste"/>
    <s v="Campinas"/>
    <s v="ondulado"/>
    <s v="Manual"/>
    <s v="Jabuticaba"/>
    <n v="504"/>
    <n v="56"/>
    <s v="fruto"/>
    <x v="0"/>
    <s v="Manutenção"/>
    <x v="12"/>
    <x v="8"/>
    <s v="Sulfluramida"/>
    <n v="2"/>
    <s v="Kg"/>
    <n v="16.2399997711181"/>
    <n v="0.1008"/>
    <n v="1.6369919769287045"/>
  </r>
  <r>
    <n v="8108"/>
    <x v="1"/>
    <s v="Floresta Ombrófila Densa"/>
    <s v="Sudeste"/>
    <s v="Campinas"/>
    <s v="ondulado"/>
    <s v="Manual"/>
    <s v="Jabuticaba"/>
    <n v="504"/>
    <n v="56"/>
    <s v="fruto"/>
    <x v="0"/>
    <s v="Manutenção"/>
    <x v="12"/>
    <x v="8"/>
    <s v="Trabalhador agropecuário em geral"/>
    <n v="2.35"/>
    <s v="H/H"/>
    <n v="13.0666856765747"/>
    <n v="0.11844"/>
    <n v="1.5476182515335075"/>
  </r>
  <r>
    <n v="8108"/>
    <x v="1"/>
    <s v="Floresta Ombrófila Densa"/>
    <s v="Sudeste"/>
    <s v="Campinas"/>
    <s v="ondulado"/>
    <s v="Manual"/>
    <s v="Jabuticaba"/>
    <n v="504"/>
    <n v="56"/>
    <s v="fruto"/>
    <x v="0"/>
    <s v="Manutenção"/>
    <x v="12"/>
    <x v="9"/>
    <s v="Trabalhador agropecuário em geral"/>
    <n v="1.18"/>
    <s v="H/H"/>
    <n v="13.0666856765747"/>
    <n v="5.947199999999999E-2"/>
    <n v="0.77710193055725041"/>
  </r>
  <r>
    <n v="8108"/>
    <x v="1"/>
    <s v="Floresta Ombrófila Densa"/>
    <s v="Sudeste"/>
    <s v="Campinas"/>
    <s v="ondulado"/>
    <s v="Manual"/>
    <s v="Jabuticaba"/>
    <n v="504"/>
    <n v="56"/>
    <s v="fruto"/>
    <x v="0"/>
    <s v="Manutenção"/>
    <x v="13"/>
    <x v="8"/>
    <s v="Aplicador manual"/>
    <n v="2.35"/>
    <s v="H/H"/>
    <n v="9.9000000000000005E-2"/>
    <n v="0.11844"/>
    <n v="1.1725560000000001E-2"/>
  </r>
  <r>
    <n v="8108"/>
    <x v="1"/>
    <s v="Floresta Ombrófila Densa"/>
    <s v="Sudeste"/>
    <s v="Campinas"/>
    <s v="ondulado"/>
    <s v="Manual"/>
    <s v="Jabuticaba"/>
    <n v="504"/>
    <n v="56"/>
    <s v="fruto"/>
    <x v="0"/>
    <s v="Manutenção"/>
    <x v="13"/>
    <x v="8"/>
    <s v="Sulfluramida"/>
    <n v="2"/>
    <s v="Kg"/>
    <n v="16.2399997711181"/>
    <n v="0.1008"/>
    <n v="1.6369919769287045"/>
  </r>
  <r>
    <n v="8108"/>
    <x v="1"/>
    <s v="Floresta Ombrófila Densa"/>
    <s v="Sudeste"/>
    <s v="Campinas"/>
    <s v="ondulado"/>
    <s v="Manual"/>
    <s v="Jabuticaba"/>
    <n v="504"/>
    <n v="56"/>
    <s v="fruto"/>
    <x v="0"/>
    <s v="Manutenção"/>
    <x v="13"/>
    <x v="8"/>
    <s v="Trabalhador agropecuário em geral"/>
    <n v="2.35"/>
    <s v="H/H"/>
    <n v="13.0666856765747"/>
    <n v="0.11844"/>
    <n v="1.5476182515335075"/>
  </r>
  <r>
    <n v="8108"/>
    <x v="1"/>
    <s v="Floresta Ombrófila Densa"/>
    <s v="Sudeste"/>
    <s v="Campinas"/>
    <s v="ondulado"/>
    <s v="Manual"/>
    <s v="Jabuticaba"/>
    <n v="504"/>
    <n v="56"/>
    <s v="fruto"/>
    <x v="0"/>
    <s v="Manutenção"/>
    <x v="13"/>
    <x v="9"/>
    <s v="Trabalhador agropecuário em geral"/>
    <n v="1.18"/>
    <s v="H/H"/>
    <n v="13.0666856765747"/>
    <n v="5.947199999999999E-2"/>
    <n v="0.77710193055725041"/>
  </r>
  <r>
    <n v="8108"/>
    <x v="1"/>
    <s v="Floresta Ombrófila Densa"/>
    <s v="Sudeste"/>
    <s v="Campinas"/>
    <s v="ondulado"/>
    <s v="Manual"/>
    <s v="Jabuticaba"/>
    <n v="504"/>
    <n v="56"/>
    <s v="fruto"/>
    <x v="0"/>
    <s v="Manutenção"/>
    <x v="14"/>
    <x v="8"/>
    <s v="Aplicador manual"/>
    <n v="2.35"/>
    <s v="H/H"/>
    <n v="9.9000000000000005E-2"/>
    <n v="0.11844"/>
    <n v="1.1725560000000001E-2"/>
  </r>
  <r>
    <n v="8108"/>
    <x v="1"/>
    <s v="Floresta Ombrófila Densa"/>
    <s v="Sudeste"/>
    <s v="Campinas"/>
    <s v="ondulado"/>
    <s v="Manual"/>
    <s v="Jabuticaba"/>
    <n v="504"/>
    <n v="56"/>
    <s v="fruto"/>
    <x v="0"/>
    <s v="Manutenção"/>
    <x v="14"/>
    <x v="8"/>
    <s v="Sulfluramida"/>
    <n v="2"/>
    <s v="Kg"/>
    <n v="16.2399997711181"/>
    <n v="0.1008"/>
    <n v="1.6369919769287045"/>
  </r>
  <r>
    <n v="8108"/>
    <x v="1"/>
    <s v="Floresta Ombrófila Densa"/>
    <s v="Sudeste"/>
    <s v="Campinas"/>
    <s v="ondulado"/>
    <s v="Manual"/>
    <s v="Jabuticaba"/>
    <n v="504"/>
    <n v="56"/>
    <s v="fruto"/>
    <x v="0"/>
    <s v="Manutenção"/>
    <x v="14"/>
    <x v="8"/>
    <s v="Trabalhador agropecuário em geral"/>
    <n v="2.35"/>
    <s v="H/H"/>
    <n v="13.0666856765747"/>
    <n v="0.11844"/>
    <n v="1.5476182515335075"/>
  </r>
  <r>
    <n v="8108"/>
    <x v="1"/>
    <s v="Floresta Ombrófila Densa"/>
    <s v="Sudeste"/>
    <s v="Campinas"/>
    <s v="ondulado"/>
    <s v="Manual"/>
    <s v="Jabuticaba"/>
    <n v="504"/>
    <n v="56"/>
    <s v="fruto"/>
    <x v="0"/>
    <s v="Manutenção"/>
    <x v="14"/>
    <x v="12"/>
    <s v="Técnico florestal"/>
    <n v="23.55"/>
    <s v="H/H"/>
    <n v="5.9209642410278303"/>
    <n v="1.18692"/>
    <n v="7.0277108769607519"/>
  </r>
  <r>
    <n v="8108"/>
    <x v="1"/>
    <s v="Floresta Ombrófila Densa"/>
    <s v="Sudeste"/>
    <s v="Campinas"/>
    <s v="ondulado"/>
    <s v="Manual"/>
    <s v="Jabuticaba"/>
    <n v="504"/>
    <n v="56"/>
    <s v="fruto"/>
    <x v="0"/>
    <s v="Manutenção"/>
    <x v="14"/>
    <x v="9"/>
    <s v="Trabalhador agropecuário em geral"/>
    <n v="1.18"/>
    <s v="H/H"/>
    <n v="13.0666856765747"/>
    <n v="5.947199999999999E-2"/>
    <n v="0.77710193055725041"/>
  </r>
  <r>
    <n v="8108"/>
    <x v="1"/>
    <s v="Floresta Ombrófila Densa"/>
    <s v="Sudeste"/>
    <s v="Campinas"/>
    <s v="ondulado"/>
    <s v="Manual"/>
    <s v="Jabuticaba"/>
    <n v="504"/>
    <n v="56"/>
    <s v="fruto"/>
    <x v="0"/>
    <s v="Manutenção"/>
    <x v="15"/>
    <x v="8"/>
    <s v="Aplicador manual"/>
    <n v="2.35"/>
    <s v="H/H"/>
    <n v="9.9000000000000005E-2"/>
    <n v="0.11844"/>
    <n v="1.1725560000000001E-2"/>
  </r>
  <r>
    <n v="8108"/>
    <x v="1"/>
    <s v="Floresta Ombrófila Densa"/>
    <s v="Sudeste"/>
    <s v="Campinas"/>
    <s v="ondulado"/>
    <s v="Manual"/>
    <s v="Jabuticaba"/>
    <n v="504"/>
    <n v="56"/>
    <s v="fruto"/>
    <x v="0"/>
    <s v="Manutenção"/>
    <x v="15"/>
    <x v="8"/>
    <s v="Sulfluramida"/>
    <n v="2"/>
    <s v="Kg"/>
    <n v="16.2399997711181"/>
    <n v="0.1008"/>
    <n v="1.6369919769287045"/>
  </r>
  <r>
    <n v="8108"/>
    <x v="1"/>
    <s v="Floresta Ombrófila Densa"/>
    <s v="Sudeste"/>
    <s v="Campinas"/>
    <s v="ondulado"/>
    <s v="Manual"/>
    <s v="Jabuticaba"/>
    <n v="504"/>
    <n v="56"/>
    <s v="fruto"/>
    <x v="0"/>
    <s v="Manutenção"/>
    <x v="15"/>
    <x v="8"/>
    <s v="Trabalhador agropecuário em geral"/>
    <n v="2.35"/>
    <s v="H/H"/>
    <n v="13.0666856765747"/>
    <n v="0.11844"/>
    <n v="1.5476182515335075"/>
  </r>
  <r>
    <n v="8108"/>
    <x v="1"/>
    <s v="Floresta Ombrófila Densa"/>
    <s v="Sudeste"/>
    <s v="Campinas"/>
    <s v="ondulado"/>
    <s v="Manual"/>
    <s v="Jabuticaba"/>
    <n v="504"/>
    <n v="56"/>
    <s v="fruto"/>
    <x v="0"/>
    <s v="Manutenção"/>
    <x v="15"/>
    <x v="9"/>
    <s v="Trabalhador agropecuário em geral"/>
    <n v="1.18"/>
    <s v="H/H"/>
    <n v="13.0666856765747"/>
    <n v="5.947199999999999E-2"/>
    <n v="0.77710193055725041"/>
  </r>
  <r>
    <n v="8108"/>
    <x v="1"/>
    <s v="Floresta Ombrófila Densa"/>
    <s v="Sudeste"/>
    <s v="Campinas"/>
    <s v="ondulado"/>
    <s v="Manual"/>
    <s v="Jabuticaba"/>
    <n v="504"/>
    <n v="56"/>
    <s v="fruto"/>
    <x v="0"/>
    <s v="Manutenção"/>
    <x v="16"/>
    <x v="8"/>
    <s v="Aplicador manual"/>
    <n v="2.35"/>
    <s v="H/H"/>
    <n v="9.9000000000000005E-2"/>
    <n v="0.11844"/>
    <n v="1.1725560000000001E-2"/>
  </r>
  <r>
    <n v="8108"/>
    <x v="1"/>
    <s v="Floresta Ombrófila Densa"/>
    <s v="Sudeste"/>
    <s v="Campinas"/>
    <s v="ondulado"/>
    <s v="Manual"/>
    <s v="Jabuticaba"/>
    <n v="504"/>
    <n v="56"/>
    <s v="fruto"/>
    <x v="0"/>
    <s v="Manutenção"/>
    <x v="16"/>
    <x v="8"/>
    <s v="Sulfluramida"/>
    <n v="2"/>
    <s v="Kg"/>
    <n v="16.2399997711181"/>
    <n v="0.1008"/>
    <n v="1.6369919769287045"/>
  </r>
  <r>
    <n v="8108"/>
    <x v="1"/>
    <s v="Floresta Ombrófila Densa"/>
    <s v="Sudeste"/>
    <s v="Campinas"/>
    <s v="ondulado"/>
    <s v="Manual"/>
    <s v="Jabuticaba"/>
    <n v="504"/>
    <n v="56"/>
    <s v="fruto"/>
    <x v="0"/>
    <s v="Manutenção"/>
    <x v="16"/>
    <x v="8"/>
    <s v="Trabalhador agropecuário em geral"/>
    <n v="2.35"/>
    <s v="H/H"/>
    <n v="13.0666856765747"/>
    <n v="0.11844"/>
    <n v="1.5476182515335075"/>
  </r>
  <r>
    <n v="8108"/>
    <x v="1"/>
    <s v="Floresta Ombrófila Densa"/>
    <s v="Sudeste"/>
    <s v="Campinas"/>
    <s v="ondulado"/>
    <s v="Manual"/>
    <s v="Jabuticaba"/>
    <n v="504"/>
    <n v="56"/>
    <s v="fruto"/>
    <x v="0"/>
    <s v="Manutenção"/>
    <x v="16"/>
    <x v="9"/>
    <s v="Trabalhador agropecuário em geral"/>
    <n v="1.18"/>
    <s v="H/H"/>
    <n v="13.0666856765747"/>
    <n v="5.947199999999999E-2"/>
    <n v="0.77710193055725041"/>
  </r>
  <r>
    <n v="8108"/>
    <x v="1"/>
    <s v="Floresta Ombrófila Densa"/>
    <s v="Sudeste"/>
    <s v="Campinas"/>
    <s v="ondulado"/>
    <s v="Manual"/>
    <s v="Jabuticaba"/>
    <n v="504"/>
    <n v="56"/>
    <s v="fruto"/>
    <x v="0"/>
    <s v="Manutenção"/>
    <x v="17"/>
    <x v="8"/>
    <s v="Aplicador manual"/>
    <n v="2.35"/>
    <s v="H/H"/>
    <n v="9.9000000000000005E-2"/>
    <n v="0.11844"/>
    <n v="1.1725560000000001E-2"/>
  </r>
  <r>
    <n v="8108"/>
    <x v="1"/>
    <s v="Floresta Ombrófila Densa"/>
    <s v="Sudeste"/>
    <s v="Campinas"/>
    <s v="ondulado"/>
    <s v="Manual"/>
    <s v="Jabuticaba"/>
    <n v="504"/>
    <n v="56"/>
    <s v="fruto"/>
    <x v="0"/>
    <s v="Manutenção"/>
    <x v="17"/>
    <x v="8"/>
    <s v="Sulfluramida"/>
    <n v="2"/>
    <s v="Kg"/>
    <n v="16.2399997711181"/>
    <n v="0.1008"/>
    <n v="1.6369919769287045"/>
  </r>
  <r>
    <n v="8108"/>
    <x v="1"/>
    <s v="Floresta Ombrófila Densa"/>
    <s v="Sudeste"/>
    <s v="Campinas"/>
    <s v="ondulado"/>
    <s v="Manual"/>
    <s v="Jabuticaba"/>
    <n v="504"/>
    <n v="56"/>
    <s v="fruto"/>
    <x v="0"/>
    <s v="Manutenção"/>
    <x v="17"/>
    <x v="8"/>
    <s v="Trabalhador agropecuário em geral"/>
    <n v="2.35"/>
    <s v="H/H"/>
    <n v="13.0666856765747"/>
    <n v="0.11844"/>
    <n v="1.5476182515335075"/>
  </r>
  <r>
    <n v="8108"/>
    <x v="1"/>
    <s v="Floresta Ombrófila Densa"/>
    <s v="Sudeste"/>
    <s v="Campinas"/>
    <s v="ondulado"/>
    <s v="Manual"/>
    <s v="Jabuticaba"/>
    <n v="504"/>
    <n v="56"/>
    <s v="fruto"/>
    <x v="0"/>
    <s v="Manutenção"/>
    <x v="17"/>
    <x v="9"/>
    <s v="Trabalhador agropecuário em geral"/>
    <n v="1.18"/>
    <s v="H/H"/>
    <n v="13.0666856765747"/>
    <n v="5.947199999999999E-2"/>
    <n v="0.77710193055725041"/>
  </r>
  <r>
    <n v="8108"/>
    <x v="1"/>
    <s v="Floresta Ombrófila Densa"/>
    <s v="Sudeste"/>
    <s v="Campinas"/>
    <s v="ondulado"/>
    <s v="Manual"/>
    <s v="Jabuticaba"/>
    <n v="504"/>
    <n v="56"/>
    <s v="fruto"/>
    <x v="0"/>
    <s v="Manutenção"/>
    <x v="18"/>
    <x v="8"/>
    <s v="Aplicador manual"/>
    <n v="2.35"/>
    <s v="H/H"/>
    <n v="9.9000000000000005E-2"/>
    <n v="0.11844"/>
    <n v="1.1725560000000001E-2"/>
  </r>
  <r>
    <n v="8108"/>
    <x v="1"/>
    <s v="Floresta Ombrófila Densa"/>
    <s v="Sudeste"/>
    <s v="Campinas"/>
    <s v="ondulado"/>
    <s v="Manual"/>
    <s v="Jabuticaba"/>
    <n v="504"/>
    <n v="56"/>
    <s v="fruto"/>
    <x v="0"/>
    <s v="Manutenção"/>
    <x v="18"/>
    <x v="8"/>
    <s v="Sulfluramida"/>
    <n v="2"/>
    <s v="Kg"/>
    <n v="16.2399997711181"/>
    <n v="0.1008"/>
    <n v="1.6369919769287045"/>
  </r>
  <r>
    <n v="8108"/>
    <x v="1"/>
    <s v="Floresta Ombrófila Densa"/>
    <s v="Sudeste"/>
    <s v="Campinas"/>
    <s v="ondulado"/>
    <s v="Manual"/>
    <s v="Jabuticaba"/>
    <n v="504"/>
    <n v="56"/>
    <s v="fruto"/>
    <x v="0"/>
    <s v="Manutenção"/>
    <x v="18"/>
    <x v="8"/>
    <s v="Trabalhador agropecuário em geral"/>
    <n v="2.35"/>
    <s v="H/H"/>
    <n v="13.0666856765747"/>
    <n v="0.11844"/>
    <n v="1.5476182515335075"/>
  </r>
  <r>
    <n v="8108"/>
    <x v="1"/>
    <s v="Floresta Ombrófila Densa"/>
    <s v="Sudeste"/>
    <s v="Campinas"/>
    <s v="ondulado"/>
    <s v="Manual"/>
    <s v="Jabuticaba"/>
    <n v="504"/>
    <n v="56"/>
    <s v="fruto"/>
    <x v="0"/>
    <s v="Manutenção"/>
    <x v="18"/>
    <x v="9"/>
    <s v="Trabalhador agropecuário em geral"/>
    <n v="1.18"/>
    <s v="H/H"/>
    <n v="13.0666856765747"/>
    <n v="5.947199999999999E-2"/>
    <n v="0.77710193055725041"/>
  </r>
  <r>
    <n v="8108"/>
    <x v="1"/>
    <s v="Floresta Ombrófila Densa"/>
    <s v="Sudeste"/>
    <s v="Campinas"/>
    <s v="ondulado"/>
    <s v="Manual"/>
    <s v="Jabuticaba"/>
    <n v="504"/>
    <n v="56"/>
    <s v="fruto"/>
    <x v="0"/>
    <s v="Manutenção"/>
    <x v="19"/>
    <x v="8"/>
    <s v="Aplicador manual"/>
    <n v="2.35"/>
    <s v="H/H"/>
    <n v="9.9000000000000005E-2"/>
    <n v="0.11844"/>
    <n v="1.1725560000000001E-2"/>
  </r>
  <r>
    <n v="8108"/>
    <x v="1"/>
    <s v="Floresta Ombrófila Densa"/>
    <s v="Sudeste"/>
    <s v="Campinas"/>
    <s v="ondulado"/>
    <s v="Manual"/>
    <s v="Jabuticaba"/>
    <n v="504"/>
    <n v="56"/>
    <s v="fruto"/>
    <x v="0"/>
    <s v="Manutenção"/>
    <x v="19"/>
    <x v="8"/>
    <s v="Sulfluramida"/>
    <n v="2"/>
    <s v="Kg"/>
    <n v="16.2399997711181"/>
    <n v="0.1008"/>
    <n v="1.6369919769287045"/>
  </r>
  <r>
    <n v="8108"/>
    <x v="1"/>
    <s v="Floresta Ombrófila Densa"/>
    <s v="Sudeste"/>
    <s v="Campinas"/>
    <s v="ondulado"/>
    <s v="Manual"/>
    <s v="Jabuticaba"/>
    <n v="504"/>
    <n v="56"/>
    <s v="fruto"/>
    <x v="0"/>
    <s v="Manutenção"/>
    <x v="19"/>
    <x v="8"/>
    <s v="Trabalhador agropecuário em geral"/>
    <n v="2.35"/>
    <s v="H/H"/>
    <n v="13.0666856765747"/>
    <n v="0.11844"/>
    <n v="1.5476182515335075"/>
  </r>
  <r>
    <n v="8108"/>
    <x v="1"/>
    <s v="Floresta Ombrófila Densa"/>
    <s v="Sudeste"/>
    <s v="Campinas"/>
    <s v="ondulado"/>
    <s v="Manual"/>
    <s v="Jabuticaba"/>
    <n v="504"/>
    <n v="56"/>
    <s v="fruto"/>
    <x v="0"/>
    <s v="Manutenção"/>
    <x v="19"/>
    <x v="12"/>
    <s v="Técnico florestal"/>
    <n v="23.55"/>
    <s v="H/H"/>
    <n v="5.9209642410278303"/>
    <n v="1.18692"/>
    <n v="7.0277108769607519"/>
  </r>
  <r>
    <n v="8108"/>
    <x v="1"/>
    <s v="Floresta Ombrófila Densa"/>
    <s v="Sudeste"/>
    <s v="Campinas"/>
    <s v="ondulado"/>
    <s v="Manual"/>
    <s v="Jabuticaba"/>
    <n v="504"/>
    <n v="56"/>
    <s v="fruto"/>
    <x v="0"/>
    <s v="Manutenção"/>
    <x v="19"/>
    <x v="9"/>
    <s v="Trabalhador agropecuário em geral"/>
    <n v="1.18"/>
    <s v="H/H"/>
    <n v="13.0666856765747"/>
    <n v="5.947199999999999E-2"/>
    <n v="0.77710193055725041"/>
  </r>
  <r>
    <n v="8108"/>
    <x v="1"/>
    <s v="Floresta Ombrófila Densa"/>
    <s v="Sudeste"/>
    <s v="Campinas"/>
    <s v="ondulado"/>
    <s v="Manual"/>
    <s v="Jabuticaba"/>
    <n v="504"/>
    <n v="56"/>
    <s v="fruto"/>
    <x v="0"/>
    <s v="Manutenção"/>
    <x v="20"/>
    <x v="8"/>
    <s v="Aplicador manual"/>
    <n v="2.35"/>
    <s v="H/H"/>
    <n v="9.9000000000000005E-2"/>
    <n v="0.11844"/>
    <n v="1.1725560000000001E-2"/>
  </r>
  <r>
    <n v="8108"/>
    <x v="1"/>
    <s v="Floresta Ombrófila Densa"/>
    <s v="Sudeste"/>
    <s v="Campinas"/>
    <s v="ondulado"/>
    <s v="Manual"/>
    <s v="Jabuticaba"/>
    <n v="504"/>
    <n v="56"/>
    <s v="fruto"/>
    <x v="0"/>
    <s v="Manutenção"/>
    <x v="20"/>
    <x v="8"/>
    <s v="Sulfluramida"/>
    <n v="2"/>
    <s v="Kg"/>
    <n v="16.2399997711181"/>
    <n v="0.1008"/>
    <n v="1.6369919769287045"/>
  </r>
  <r>
    <n v="8108"/>
    <x v="1"/>
    <s v="Floresta Ombrófila Densa"/>
    <s v="Sudeste"/>
    <s v="Campinas"/>
    <s v="ondulado"/>
    <s v="Manual"/>
    <s v="Jabuticaba"/>
    <n v="504"/>
    <n v="56"/>
    <s v="fruto"/>
    <x v="0"/>
    <s v="Manutenção"/>
    <x v="20"/>
    <x v="8"/>
    <s v="Trabalhador agropecuário em geral"/>
    <n v="2.35"/>
    <s v="H/H"/>
    <n v="13.0666856765747"/>
    <n v="0.11844"/>
    <n v="1.5476182515335075"/>
  </r>
  <r>
    <n v="8108"/>
    <x v="1"/>
    <s v="Floresta Ombrófila Densa"/>
    <s v="Sudeste"/>
    <s v="Campinas"/>
    <s v="ondulado"/>
    <s v="Manual"/>
    <s v="Jabuticaba"/>
    <n v="504"/>
    <n v="56"/>
    <s v="fruto"/>
    <x v="0"/>
    <s v="Manutenção"/>
    <x v="20"/>
    <x v="9"/>
    <s v="Trabalhador agropecuário em geral"/>
    <n v="1.18"/>
    <s v="H/H"/>
    <n v="13.0666856765747"/>
    <n v="5.947199999999999E-2"/>
    <n v="0.77710193055725041"/>
  </r>
  <r>
    <n v="8108"/>
    <x v="1"/>
    <s v="Floresta Ombrófila Densa"/>
    <s v="Sudeste"/>
    <s v="Campinas"/>
    <s v="ondulado"/>
    <s v="Manual"/>
    <s v="Jabuticaba"/>
    <n v="504"/>
    <n v="56"/>
    <s v="fruto"/>
    <x v="0"/>
    <s v="Manutenção"/>
    <x v="21"/>
    <x v="8"/>
    <s v="Aplicador manual"/>
    <n v="2.35"/>
    <s v="H/H"/>
    <n v="9.9000000000000005E-2"/>
    <n v="0.11844"/>
    <n v="1.1725560000000001E-2"/>
  </r>
  <r>
    <n v="8108"/>
    <x v="1"/>
    <s v="Floresta Ombrófila Densa"/>
    <s v="Sudeste"/>
    <s v="Campinas"/>
    <s v="ondulado"/>
    <s v="Manual"/>
    <s v="Jabuticaba"/>
    <n v="504"/>
    <n v="56"/>
    <s v="fruto"/>
    <x v="0"/>
    <s v="Manutenção"/>
    <x v="21"/>
    <x v="8"/>
    <s v="Sulfluramida"/>
    <n v="2"/>
    <s v="Kg"/>
    <n v="16.2399997711181"/>
    <n v="0.1008"/>
    <n v="1.6369919769287045"/>
  </r>
  <r>
    <n v="8108"/>
    <x v="1"/>
    <s v="Floresta Ombrófila Densa"/>
    <s v="Sudeste"/>
    <s v="Campinas"/>
    <s v="ondulado"/>
    <s v="Manual"/>
    <s v="Jabuticaba"/>
    <n v="504"/>
    <n v="56"/>
    <s v="fruto"/>
    <x v="0"/>
    <s v="Manutenção"/>
    <x v="21"/>
    <x v="8"/>
    <s v="Trabalhador agropecuário em geral"/>
    <n v="2.35"/>
    <s v="H/H"/>
    <n v="13.0666856765747"/>
    <n v="0.11844"/>
    <n v="1.5476182515335075"/>
  </r>
  <r>
    <n v="8108"/>
    <x v="1"/>
    <s v="Floresta Ombrófila Densa"/>
    <s v="Sudeste"/>
    <s v="Campinas"/>
    <s v="ondulado"/>
    <s v="Manual"/>
    <s v="Jabuticaba"/>
    <n v="504"/>
    <n v="56"/>
    <s v="fruto"/>
    <x v="0"/>
    <s v="Manutenção"/>
    <x v="21"/>
    <x v="9"/>
    <s v="Trabalhador agropecuário em geral"/>
    <n v="1.18"/>
    <s v="H/H"/>
    <n v="13.0666856765747"/>
    <n v="5.947199999999999E-2"/>
    <n v="0.77710193055725041"/>
  </r>
  <r>
    <n v="8108"/>
    <x v="1"/>
    <s v="Floresta Ombrófila Densa"/>
    <s v="Sudeste"/>
    <s v="Campinas"/>
    <s v="ondulado"/>
    <s v="Manual"/>
    <s v="Jabuticaba"/>
    <n v="504"/>
    <n v="56"/>
    <s v="fruto"/>
    <x v="0"/>
    <s v="Manutenção"/>
    <x v="22"/>
    <x v="8"/>
    <s v="Aplicador manual"/>
    <n v="2.35"/>
    <s v="H/H"/>
    <n v="9.9000000000000005E-2"/>
    <n v="0.11844"/>
    <n v="1.1725560000000001E-2"/>
  </r>
  <r>
    <n v="8108"/>
    <x v="1"/>
    <s v="Floresta Ombrófila Densa"/>
    <s v="Sudeste"/>
    <s v="Campinas"/>
    <s v="ondulado"/>
    <s v="Manual"/>
    <s v="Jabuticaba"/>
    <n v="504"/>
    <n v="56"/>
    <s v="fruto"/>
    <x v="0"/>
    <s v="Manutenção"/>
    <x v="22"/>
    <x v="8"/>
    <s v="Sulfluramida"/>
    <n v="2"/>
    <s v="Kg"/>
    <n v="16.2399997711181"/>
    <n v="0.1008"/>
    <n v="1.6369919769287045"/>
  </r>
  <r>
    <n v="8108"/>
    <x v="1"/>
    <s v="Floresta Ombrófila Densa"/>
    <s v="Sudeste"/>
    <s v="Campinas"/>
    <s v="ondulado"/>
    <s v="Manual"/>
    <s v="Jabuticaba"/>
    <n v="504"/>
    <n v="56"/>
    <s v="fruto"/>
    <x v="0"/>
    <s v="Manutenção"/>
    <x v="22"/>
    <x v="8"/>
    <s v="Trabalhador agropecuário em geral"/>
    <n v="2.35"/>
    <s v="H/H"/>
    <n v="13.0666856765747"/>
    <n v="0.11844"/>
    <n v="1.5476182515335075"/>
  </r>
  <r>
    <n v="8108"/>
    <x v="1"/>
    <s v="Floresta Ombrófila Densa"/>
    <s v="Sudeste"/>
    <s v="Campinas"/>
    <s v="ondulado"/>
    <s v="Manual"/>
    <s v="Jabuticaba"/>
    <n v="504"/>
    <n v="56"/>
    <s v="fruto"/>
    <x v="0"/>
    <s v="Manutenção"/>
    <x v="22"/>
    <x v="9"/>
    <s v="Trabalhador agropecuário em geral"/>
    <n v="1.18"/>
    <s v="H/H"/>
    <n v="13.0666856765747"/>
    <n v="5.947199999999999E-2"/>
    <n v="0.77710193055725041"/>
  </r>
  <r>
    <n v="8108"/>
    <x v="1"/>
    <s v="Floresta Ombrófila Densa"/>
    <s v="Sudeste"/>
    <s v="Campinas"/>
    <s v="ondulado"/>
    <s v="Manual"/>
    <s v="Jabuticaba"/>
    <n v="504"/>
    <n v="56"/>
    <s v="fruto"/>
    <x v="0"/>
    <s v="Manutenção"/>
    <x v="23"/>
    <x v="8"/>
    <s v="Aplicador manual"/>
    <n v="2.35"/>
    <s v="H/H"/>
    <n v="9.9000000000000005E-2"/>
    <n v="0.11844"/>
    <n v="1.1725560000000001E-2"/>
  </r>
  <r>
    <n v="8108"/>
    <x v="1"/>
    <s v="Floresta Ombrófila Densa"/>
    <s v="Sudeste"/>
    <s v="Campinas"/>
    <s v="ondulado"/>
    <s v="Manual"/>
    <s v="Jabuticaba"/>
    <n v="504"/>
    <n v="56"/>
    <s v="fruto"/>
    <x v="0"/>
    <s v="Manutenção"/>
    <x v="23"/>
    <x v="8"/>
    <s v="Sulfluramida"/>
    <n v="2"/>
    <s v="Kg"/>
    <n v="16.2399997711181"/>
    <n v="0.1008"/>
    <n v="1.6369919769287045"/>
  </r>
  <r>
    <n v="8108"/>
    <x v="1"/>
    <s v="Floresta Ombrófila Densa"/>
    <s v="Sudeste"/>
    <s v="Campinas"/>
    <s v="ondulado"/>
    <s v="Manual"/>
    <s v="Jabuticaba"/>
    <n v="504"/>
    <n v="56"/>
    <s v="fruto"/>
    <x v="0"/>
    <s v="Manutenção"/>
    <x v="23"/>
    <x v="8"/>
    <s v="Trabalhador agropecuário em geral"/>
    <n v="2.35"/>
    <s v="H/H"/>
    <n v="13.0666856765747"/>
    <n v="0.11844"/>
    <n v="1.5476182515335075"/>
  </r>
  <r>
    <n v="8108"/>
    <x v="1"/>
    <s v="Floresta Ombrófila Densa"/>
    <s v="Sudeste"/>
    <s v="Campinas"/>
    <s v="ondulado"/>
    <s v="Manual"/>
    <s v="Jabuticaba"/>
    <n v="504"/>
    <n v="56"/>
    <s v="fruto"/>
    <x v="0"/>
    <s v="Manutenção"/>
    <x v="23"/>
    <x v="9"/>
    <s v="Trabalhador agropecuário em geral"/>
    <n v="1.18"/>
    <s v="H/H"/>
    <n v="13.0666856765747"/>
    <n v="5.947199999999999E-2"/>
    <n v="0.77710193055725041"/>
  </r>
  <r>
    <n v="8108"/>
    <x v="1"/>
    <s v="Floresta Ombrófila Densa"/>
    <s v="Sudeste"/>
    <s v="Campinas"/>
    <s v="ondulado"/>
    <s v="Manual"/>
    <s v="Jabuticaba"/>
    <n v="504"/>
    <n v="56"/>
    <s v="fruto"/>
    <x v="0"/>
    <s v="Manutenção"/>
    <x v="24"/>
    <x v="8"/>
    <s v="Aplicador manual"/>
    <n v="2.35"/>
    <s v="H/H"/>
    <n v="9.9000000000000005E-2"/>
    <n v="0.11844"/>
    <n v="1.1725560000000001E-2"/>
  </r>
  <r>
    <n v="8108"/>
    <x v="1"/>
    <s v="Floresta Ombrófila Densa"/>
    <s v="Sudeste"/>
    <s v="Campinas"/>
    <s v="ondulado"/>
    <s v="Manual"/>
    <s v="Jabuticaba"/>
    <n v="504"/>
    <n v="56"/>
    <s v="fruto"/>
    <x v="0"/>
    <s v="Manutenção"/>
    <x v="24"/>
    <x v="8"/>
    <s v="Sulfluramida"/>
    <n v="2"/>
    <s v="Kg"/>
    <n v="16.2399997711181"/>
    <n v="0.1008"/>
    <n v="1.6369919769287045"/>
  </r>
  <r>
    <n v="8108"/>
    <x v="1"/>
    <s v="Floresta Ombrófila Densa"/>
    <s v="Sudeste"/>
    <s v="Campinas"/>
    <s v="ondulado"/>
    <s v="Manual"/>
    <s v="Jabuticaba"/>
    <n v="504"/>
    <n v="56"/>
    <s v="fruto"/>
    <x v="0"/>
    <s v="Manutenção"/>
    <x v="24"/>
    <x v="8"/>
    <s v="Trabalhador agropecuário em geral"/>
    <n v="2.35"/>
    <s v="H/H"/>
    <n v="13.0666856765747"/>
    <n v="0.11844"/>
    <n v="1.5476182515335075"/>
  </r>
  <r>
    <n v="8108"/>
    <x v="1"/>
    <s v="Floresta Ombrófila Densa"/>
    <s v="Sudeste"/>
    <s v="Campinas"/>
    <s v="ondulado"/>
    <s v="Manual"/>
    <s v="Jabuticaba"/>
    <n v="504"/>
    <n v="56"/>
    <s v="fruto"/>
    <x v="0"/>
    <s v="Manutenção"/>
    <x v="24"/>
    <x v="9"/>
    <s v="Trabalhador agropecuário em geral"/>
    <n v="1.18"/>
    <s v="H/H"/>
    <n v="13.0666856765747"/>
    <n v="5.947199999999999E-2"/>
    <n v="0.77710193055725041"/>
  </r>
  <r>
    <n v="8108"/>
    <x v="1"/>
    <s v="Floresta Ombrófila Densa"/>
    <s v="Sudeste"/>
    <s v="Campinas"/>
    <s v="ondulado"/>
    <s v="Manual"/>
    <s v="Jabuticaba"/>
    <n v="504"/>
    <n v="56"/>
    <s v="fruto"/>
    <x v="0"/>
    <s v="Manutenção"/>
    <x v="25"/>
    <x v="8"/>
    <s v="Aplicador manual"/>
    <n v="2.35"/>
    <s v="H/H"/>
    <n v="9.9000000000000005E-2"/>
    <n v="0.11844"/>
    <n v="1.1725560000000001E-2"/>
  </r>
  <r>
    <n v="8108"/>
    <x v="1"/>
    <s v="Floresta Ombrófila Densa"/>
    <s v="Sudeste"/>
    <s v="Campinas"/>
    <s v="ondulado"/>
    <s v="Manual"/>
    <s v="Jabuticaba"/>
    <n v="504"/>
    <n v="56"/>
    <s v="fruto"/>
    <x v="0"/>
    <s v="Manutenção"/>
    <x v="25"/>
    <x v="8"/>
    <s v="Sulfluramida"/>
    <n v="2"/>
    <s v="Kg"/>
    <n v="16.2399997711181"/>
    <n v="0.1008"/>
    <n v="1.6369919769287045"/>
  </r>
  <r>
    <n v="8108"/>
    <x v="1"/>
    <s v="Floresta Ombrófila Densa"/>
    <s v="Sudeste"/>
    <s v="Campinas"/>
    <s v="ondulado"/>
    <s v="Manual"/>
    <s v="Jabuticaba"/>
    <n v="504"/>
    <n v="56"/>
    <s v="fruto"/>
    <x v="0"/>
    <s v="Manutenção"/>
    <x v="25"/>
    <x v="8"/>
    <s v="Trabalhador agropecuário em geral"/>
    <n v="2.35"/>
    <s v="H/H"/>
    <n v="13.0666856765747"/>
    <n v="0.11844"/>
    <n v="1.5476182515335075"/>
  </r>
  <r>
    <n v="8108"/>
    <x v="1"/>
    <s v="Floresta Ombrófila Densa"/>
    <s v="Sudeste"/>
    <s v="Campinas"/>
    <s v="ondulado"/>
    <s v="Manual"/>
    <s v="Jabuticaba"/>
    <n v="504"/>
    <n v="56"/>
    <s v="fruto"/>
    <x v="0"/>
    <s v="Manutenção"/>
    <x v="25"/>
    <x v="9"/>
    <s v="Trabalhador agropecuário em geral"/>
    <n v="1.18"/>
    <s v="H/H"/>
    <n v="13.0666856765747"/>
    <n v="5.947199999999999E-2"/>
    <n v="0.77710193055725041"/>
  </r>
  <r>
    <n v="8108"/>
    <x v="1"/>
    <s v="Floresta Ombrófila Densa"/>
    <s v="Sudeste"/>
    <s v="Campinas"/>
    <s v="ondulado"/>
    <s v="Manual"/>
    <s v="Jabuticaba"/>
    <n v="504"/>
    <n v="56"/>
    <s v="fruto"/>
    <x v="0"/>
    <s v="Manutenção"/>
    <x v="26"/>
    <x v="8"/>
    <s v="Aplicador manual"/>
    <n v="2.35"/>
    <s v="H/H"/>
    <n v="9.9000000000000005E-2"/>
    <n v="0.11844"/>
    <n v="1.1725560000000001E-2"/>
  </r>
  <r>
    <n v="8108"/>
    <x v="1"/>
    <s v="Floresta Ombrófila Densa"/>
    <s v="Sudeste"/>
    <s v="Campinas"/>
    <s v="ondulado"/>
    <s v="Manual"/>
    <s v="Jabuticaba"/>
    <n v="504"/>
    <n v="56"/>
    <s v="fruto"/>
    <x v="0"/>
    <s v="Manutenção"/>
    <x v="26"/>
    <x v="8"/>
    <s v="Sulfluramida"/>
    <n v="2"/>
    <s v="Kg"/>
    <n v="16.2399997711181"/>
    <n v="0.1008"/>
    <n v="1.6369919769287045"/>
  </r>
  <r>
    <n v="8108"/>
    <x v="1"/>
    <s v="Floresta Ombrófila Densa"/>
    <s v="Sudeste"/>
    <s v="Campinas"/>
    <s v="ondulado"/>
    <s v="Manual"/>
    <s v="Jabuticaba"/>
    <n v="504"/>
    <n v="56"/>
    <s v="fruto"/>
    <x v="0"/>
    <s v="Manutenção"/>
    <x v="26"/>
    <x v="8"/>
    <s v="Trabalhador agropecuário em geral"/>
    <n v="2.35"/>
    <s v="H/H"/>
    <n v="13.0666856765747"/>
    <n v="0.11844"/>
    <n v="1.5476182515335075"/>
  </r>
  <r>
    <n v="8108"/>
    <x v="1"/>
    <s v="Floresta Ombrófila Densa"/>
    <s v="Sudeste"/>
    <s v="Campinas"/>
    <s v="ondulado"/>
    <s v="Manual"/>
    <s v="Jabuticaba"/>
    <n v="504"/>
    <n v="56"/>
    <s v="fruto"/>
    <x v="0"/>
    <s v="Manutenção"/>
    <x v="26"/>
    <x v="9"/>
    <s v="Trabalhador agropecuário em geral"/>
    <n v="1.18"/>
    <s v="H/H"/>
    <n v="13.0666856765747"/>
    <n v="5.947199999999999E-2"/>
    <n v="0.77710193055725041"/>
  </r>
  <r>
    <n v="8108"/>
    <x v="1"/>
    <s v="Floresta Ombrófila Densa"/>
    <s v="Sudeste"/>
    <s v="Campinas"/>
    <s v="ondulado"/>
    <s v="Manual"/>
    <s v="Jabuticaba"/>
    <n v="504"/>
    <n v="56"/>
    <s v="fruto"/>
    <x v="0"/>
    <s v="Manutenção"/>
    <x v="27"/>
    <x v="8"/>
    <s v="Aplicador manual"/>
    <n v="2.35"/>
    <s v="H/H"/>
    <n v="9.9000000000000005E-2"/>
    <n v="0.11844"/>
    <n v="1.1725560000000001E-2"/>
  </r>
  <r>
    <n v="8108"/>
    <x v="1"/>
    <s v="Floresta Ombrófila Densa"/>
    <s v="Sudeste"/>
    <s v="Campinas"/>
    <s v="ondulado"/>
    <s v="Manual"/>
    <s v="Jabuticaba"/>
    <n v="504"/>
    <n v="56"/>
    <s v="fruto"/>
    <x v="0"/>
    <s v="Manutenção"/>
    <x v="27"/>
    <x v="8"/>
    <s v="Sulfluramida"/>
    <n v="2"/>
    <s v="Kg"/>
    <n v="16.2399997711181"/>
    <n v="0.1008"/>
    <n v="1.6369919769287045"/>
  </r>
  <r>
    <n v="8108"/>
    <x v="1"/>
    <s v="Floresta Ombrófila Densa"/>
    <s v="Sudeste"/>
    <s v="Campinas"/>
    <s v="ondulado"/>
    <s v="Manual"/>
    <s v="Jabuticaba"/>
    <n v="504"/>
    <n v="56"/>
    <s v="fruto"/>
    <x v="0"/>
    <s v="Manutenção"/>
    <x v="27"/>
    <x v="8"/>
    <s v="Trabalhador agropecuário em geral"/>
    <n v="2.35"/>
    <s v="H/H"/>
    <n v="13.0666856765747"/>
    <n v="0.11844"/>
    <n v="1.5476182515335075"/>
  </r>
  <r>
    <n v="8108"/>
    <x v="1"/>
    <s v="Floresta Ombrófila Densa"/>
    <s v="Sudeste"/>
    <s v="Campinas"/>
    <s v="ondulado"/>
    <s v="Manual"/>
    <s v="Jabuticaba"/>
    <n v="504"/>
    <n v="56"/>
    <s v="fruto"/>
    <x v="0"/>
    <s v="Manutenção"/>
    <x v="27"/>
    <x v="9"/>
    <s v="Trabalhador agropecuário em geral"/>
    <n v="1.18"/>
    <s v="H/H"/>
    <n v="13.0666856765747"/>
    <n v="5.947199999999999E-2"/>
    <n v="0.77710193055725041"/>
  </r>
  <r>
    <n v="8108"/>
    <x v="1"/>
    <s v="Floresta Ombrófila Densa"/>
    <s v="Sudeste"/>
    <s v="Campinas"/>
    <s v="ondulado"/>
    <s v="Manual"/>
    <s v="Jabuticaba"/>
    <n v="504"/>
    <n v="56"/>
    <s v="fruto"/>
    <x v="0"/>
    <s v="Manutenção"/>
    <x v="28"/>
    <x v="8"/>
    <s v="Aplicador manual"/>
    <n v="2.35"/>
    <s v="H/H"/>
    <n v="9.9000000000000005E-2"/>
    <n v="0.11844"/>
    <n v="1.1725560000000001E-2"/>
  </r>
  <r>
    <n v="8108"/>
    <x v="1"/>
    <s v="Floresta Ombrófila Densa"/>
    <s v="Sudeste"/>
    <s v="Campinas"/>
    <s v="ondulado"/>
    <s v="Manual"/>
    <s v="Jabuticaba"/>
    <n v="504"/>
    <n v="56"/>
    <s v="fruto"/>
    <x v="0"/>
    <s v="Manutenção"/>
    <x v="28"/>
    <x v="8"/>
    <s v="Sulfluramida"/>
    <n v="2"/>
    <s v="Kg"/>
    <n v="16.2399997711181"/>
    <n v="0.1008"/>
    <n v="1.6369919769287045"/>
  </r>
  <r>
    <n v="8108"/>
    <x v="1"/>
    <s v="Floresta Ombrófila Densa"/>
    <s v="Sudeste"/>
    <s v="Campinas"/>
    <s v="ondulado"/>
    <s v="Manual"/>
    <s v="Jabuticaba"/>
    <n v="504"/>
    <n v="56"/>
    <s v="fruto"/>
    <x v="0"/>
    <s v="Manutenção"/>
    <x v="28"/>
    <x v="8"/>
    <s v="Trabalhador agropecuário em geral"/>
    <n v="2.35"/>
    <s v="H/H"/>
    <n v="13.0666856765747"/>
    <n v="0.11844"/>
    <n v="1.5476182515335075"/>
  </r>
  <r>
    <n v="8108"/>
    <x v="1"/>
    <s v="Floresta Ombrófila Densa"/>
    <s v="Sudeste"/>
    <s v="Campinas"/>
    <s v="ondulado"/>
    <s v="Manual"/>
    <s v="Jabuticaba"/>
    <n v="504"/>
    <n v="56"/>
    <s v="fruto"/>
    <x v="0"/>
    <s v="Manutenção"/>
    <x v="28"/>
    <x v="9"/>
    <s v="Trabalhador agropecuário em geral"/>
    <n v="1.18"/>
    <s v="H/H"/>
    <n v="13.0666856765747"/>
    <n v="5.947199999999999E-2"/>
    <n v="0.77710193055725041"/>
  </r>
  <r>
    <n v="8108"/>
    <x v="1"/>
    <s v="Floresta Ombrófila Densa"/>
    <s v="Sudeste"/>
    <s v="Campinas"/>
    <s v="ondulado"/>
    <s v="Manual"/>
    <s v="Jabuticaba"/>
    <n v="504"/>
    <n v="56"/>
    <s v="fruto"/>
    <x v="0"/>
    <s v="Manutenção"/>
    <x v="29"/>
    <x v="8"/>
    <s v="Aplicador manual"/>
    <n v="2.35"/>
    <s v="H/H"/>
    <n v="9.9000000000000005E-2"/>
    <n v="0.11844"/>
    <n v="1.1725560000000001E-2"/>
  </r>
  <r>
    <n v="8108"/>
    <x v="1"/>
    <s v="Floresta Ombrófila Densa"/>
    <s v="Sudeste"/>
    <s v="Campinas"/>
    <s v="ondulado"/>
    <s v="Manual"/>
    <s v="Jabuticaba"/>
    <n v="504"/>
    <n v="56"/>
    <s v="fruto"/>
    <x v="0"/>
    <s v="Manutenção"/>
    <x v="29"/>
    <x v="8"/>
    <s v="Sulfluramida"/>
    <n v="2"/>
    <s v="Kg"/>
    <n v="16.2399997711181"/>
    <n v="0.1008"/>
    <n v="1.6369919769287045"/>
  </r>
  <r>
    <n v="8108"/>
    <x v="1"/>
    <s v="Floresta Ombrófila Densa"/>
    <s v="Sudeste"/>
    <s v="Campinas"/>
    <s v="ondulado"/>
    <s v="Manual"/>
    <s v="Jabuticaba"/>
    <n v="504"/>
    <n v="56"/>
    <s v="fruto"/>
    <x v="0"/>
    <s v="Manutenção"/>
    <x v="29"/>
    <x v="8"/>
    <s v="Trabalhador agropecuário em geral"/>
    <n v="2.35"/>
    <s v="H/H"/>
    <n v="13.0666856765747"/>
    <n v="0.11844"/>
    <n v="1.5476182515335075"/>
  </r>
  <r>
    <n v="8108"/>
    <x v="1"/>
    <s v="Floresta Ombrófila Densa"/>
    <s v="Sudeste"/>
    <s v="Campinas"/>
    <s v="ondulado"/>
    <s v="Manual"/>
    <s v="Jabuticaba"/>
    <n v="504"/>
    <n v="56"/>
    <s v="fruto"/>
    <x v="0"/>
    <s v="Manutenção"/>
    <x v="29"/>
    <x v="9"/>
    <s v="Trabalhador agropecuário em geral"/>
    <n v="1.18"/>
    <s v="H/H"/>
    <n v="13.0666856765747"/>
    <n v="5.947199999999999E-2"/>
    <n v="0.77710193055725041"/>
  </r>
  <r>
    <n v="8108"/>
    <x v="1"/>
    <s v="Floresta Ombrófila Densa"/>
    <s v="Sudeste"/>
    <s v="Campinas"/>
    <s v="ondulado"/>
    <s v="Manual"/>
    <s v="Jabuticaba"/>
    <n v="504"/>
    <n v="56"/>
    <s v="fruto"/>
    <x v="0"/>
    <s v="Pós-Plantio"/>
    <x v="0"/>
    <x v="7"/>
    <s v="Enxada"/>
    <n v="38.51"/>
    <s v="H/H"/>
    <n v="1.6E-2"/>
    <n v="1.9409039999999997"/>
    <n v="3.1054463999999997E-2"/>
  </r>
  <r>
    <n v="8108"/>
    <x v="1"/>
    <s v="Floresta Ombrófila Densa"/>
    <s v="Sudeste"/>
    <s v="Campinas"/>
    <s v="ondulado"/>
    <s v="Manual"/>
    <s v="Jabuticaba"/>
    <n v="504"/>
    <n v="56"/>
    <s v="fruto"/>
    <x v="0"/>
    <s v="Pós-Plantio"/>
    <x v="0"/>
    <x v="7"/>
    <s v="Trabalhador agropecuário em geral"/>
    <n v="38.51"/>
    <s v="H/H"/>
    <n v="13.0666856765747"/>
    <n v="1.9409039999999997"/>
    <n v="25.361182496406538"/>
  </r>
  <r>
    <n v="8108"/>
    <x v="1"/>
    <s v="Floresta Ombrófila Densa"/>
    <s v="Sudeste"/>
    <s v="Campinas"/>
    <s v="ondulado"/>
    <s v="Manual"/>
    <s v="Jabuticaba"/>
    <n v="504"/>
    <n v="56"/>
    <s v="fruto"/>
    <x v="0"/>
    <s v="Pós-Plantio"/>
    <x v="0"/>
    <x v="8"/>
    <s v="Aplicador manual"/>
    <n v="2.35"/>
    <s v="H/H"/>
    <n v="9.9000000000000005E-2"/>
    <n v="0.11844"/>
    <n v="1.1725560000000001E-2"/>
  </r>
  <r>
    <n v="8108"/>
    <x v="1"/>
    <s v="Floresta Ombrófila Densa"/>
    <s v="Sudeste"/>
    <s v="Campinas"/>
    <s v="ondulado"/>
    <s v="Manual"/>
    <s v="Jabuticaba"/>
    <n v="504"/>
    <n v="56"/>
    <s v="fruto"/>
    <x v="0"/>
    <s v="Pós-Plantio"/>
    <x v="0"/>
    <x v="8"/>
    <s v="Sulfluramida"/>
    <n v="2"/>
    <s v="Kg"/>
    <n v="16.2399997711181"/>
    <n v="0.1008"/>
    <n v="1.6369919769287045"/>
  </r>
  <r>
    <n v="8108"/>
    <x v="1"/>
    <s v="Floresta Ombrófila Densa"/>
    <s v="Sudeste"/>
    <s v="Campinas"/>
    <s v="ondulado"/>
    <s v="Manual"/>
    <s v="Jabuticaba"/>
    <n v="504"/>
    <n v="56"/>
    <s v="fruto"/>
    <x v="0"/>
    <s v="Pós-Plantio"/>
    <x v="0"/>
    <x v="8"/>
    <s v="Trabalhador agropecuário em geral"/>
    <n v="2.35"/>
    <s v="H/H"/>
    <n v="13.0666856765747"/>
    <n v="0.11844"/>
    <n v="1.5476182515335075"/>
  </r>
  <r>
    <n v="8108"/>
    <x v="1"/>
    <s v="Floresta Ombrófila Densa"/>
    <s v="Sudeste"/>
    <s v="Campinas"/>
    <s v="ondulado"/>
    <s v="Manual"/>
    <s v="Jabuticaba"/>
    <n v="504"/>
    <n v="56"/>
    <s v="fruto"/>
    <x v="0"/>
    <s v="Pós-Plantio"/>
    <x v="0"/>
    <x v="9"/>
    <s v="Trabalhador agropecuário em geral"/>
    <n v="1.18"/>
    <s v="H/H"/>
    <n v="13.0666856765747"/>
    <n v="5.947199999999999E-2"/>
    <n v="0.77710193055725041"/>
  </r>
  <r>
    <n v="8108"/>
    <x v="1"/>
    <s v="Floresta Ombrófila Densa"/>
    <s v="Sudeste"/>
    <s v="Campinas"/>
    <s v="ondulado"/>
    <s v="Manual"/>
    <s v="Jabuticaba"/>
    <n v="504"/>
    <n v="56"/>
    <s v="fruto"/>
    <x v="0"/>
    <s v="Pré-Plantio"/>
    <x v="0"/>
    <x v="0"/>
    <s v="Trator 75 - 125 CV + Carreta"/>
    <n v="2.06"/>
    <s v="H/M"/>
    <n v="149.07000732421801"/>
    <n v="0.103824"/>
    <n v="15.47704444042961"/>
  </r>
  <r>
    <n v="8108"/>
    <x v="1"/>
    <s v="Floresta Ombrófila Densa"/>
    <s v="Sudeste"/>
    <s v="Campinas"/>
    <s v="ondulado"/>
    <s v="Manual"/>
    <s v="Jabuticaba"/>
    <n v="504"/>
    <n v="56"/>
    <s v="fruto"/>
    <x v="0"/>
    <s v="Pré-Plantio"/>
    <x v="0"/>
    <x v="13"/>
    <s v="Enxadão (alinhamento)"/>
    <n v="28.27"/>
    <s v="H/H"/>
    <n v="1.0999999999999999E-2"/>
    <n v="1.4248080000000001"/>
    <n v="1.5672887999999999E-2"/>
  </r>
  <r>
    <n v="8108"/>
    <x v="1"/>
    <s v="Floresta Ombrófila Densa"/>
    <s v="Sudeste"/>
    <s v="Campinas"/>
    <s v="ondulado"/>
    <s v="Manual"/>
    <s v="Jabuticaba"/>
    <n v="504"/>
    <n v="56"/>
    <s v="fruto"/>
    <x v="0"/>
    <s v="Pré-Plantio"/>
    <x v="0"/>
    <x v="13"/>
    <s v="Trabalhador agropecuário em geral"/>
    <n v="28.27"/>
    <s v="H/H"/>
    <n v="13.0666856765747"/>
    <n v="1.4248080000000001"/>
    <n v="18.617518285469046"/>
  </r>
  <r>
    <n v="8108"/>
    <x v="1"/>
    <s v="Floresta Ombrófila Densa"/>
    <s v="Sudeste"/>
    <s v="Campinas"/>
    <s v="ondulado"/>
    <s v="Manual"/>
    <s v="Jabuticaba"/>
    <n v="504"/>
    <n v="56"/>
    <s v="fruto"/>
    <x v="0"/>
    <s v="Pré-Plantio"/>
    <x v="0"/>
    <x v="14"/>
    <s v="Calcário dolomítico"/>
    <n v="0.5"/>
    <s v="t"/>
    <n v="206.169998168945"/>
    <n v="2.52E-2"/>
    <n v="5.1954839538574138"/>
  </r>
  <r>
    <n v="8108"/>
    <x v="1"/>
    <s v="Floresta Ombrófila Densa"/>
    <s v="Sudeste"/>
    <s v="Campinas"/>
    <s v="ondulado"/>
    <s v="Manual"/>
    <s v="Jabuticaba"/>
    <n v="504"/>
    <n v="56"/>
    <s v="fruto"/>
    <x v="0"/>
    <s v="Pré-Plantio"/>
    <x v="0"/>
    <x v="14"/>
    <s v="Trabalhador agropecuário em geral"/>
    <n v="11.78"/>
    <s v="H/H"/>
    <n v="13.0666856765747"/>
    <n v="0.59371200000000002"/>
    <n v="7.7578480864105188"/>
  </r>
  <r>
    <n v="8108"/>
    <x v="1"/>
    <s v="Floresta Ombrófila Densa"/>
    <s v="Sudeste"/>
    <s v="Campinas"/>
    <s v="ondulado"/>
    <s v="Manual"/>
    <s v="Jabuticaba"/>
    <n v="504"/>
    <n v="56"/>
    <s v="fruto"/>
    <x v="0"/>
    <s v="Pré-Plantio"/>
    <x v="0"/>
    <x v="14"/>
    <s v="Trator 75 - 125 CV + Carreta"/>
    <n v="1.94"/>
    <s v="H/M"/>
    <n v="149.07000732421801"/>
    <n v="9.7776000000000002E-2"/>
    <n v="14.575469036132741"/>
  </r>
  <r>
    <n v="8108"/>
    <x v="1"/>
    <s v="Floresta Ombrófila Densa"/>
    <s v="Sudeste"/>
    <s v="Campinas"/>
    <s v="ondulado"/>
    <s v="Manual"/>
    <s v="Jabuticaba"/>
    <n v="504"/>
    <n v="56"/>
    <s v="fruto"/>
    <x v="0"/>
    <s v="Pré-Plantio"/>
    <x v="0"/>
    <x v="8"/>
    <s v="Aplicador manual"/>
    <n v="4.7"/>
    <s v="H/H"/>
    <n v="9.9000000000000005E-2"/>
    <n v="0.23688000000000001"/>
    <n v="2.3451120000000002E-2"/>
  </r>
  <r>
    <n v="8108"/>
    <x v="1"/>
    <s v="Floresta Ombrófila Densa"/>
    <s v="Sudeste"/>
    <s v="Campinas"/>
    <s v="ondulado"/>
    <s v="Manual"/>
    <s v="Jabuticaba"/>
    <n v="504"/>
    <n v="56"/>
    <s v="fruto"/>
    <x v="0"/>
    <s v="Pré-Plantio"/>
    <x v="0"/>
    <x v="8"/>
    <s v="Sulfluramida"/>
    <n v="3.5"/>
    <s v="Kg"/>
    <n v="16.2399997711181"/>
    <n v="0.1764"/>
    <n v="2.8647359596252331"/>
  </r>
  <r>
    <n v="8108"/>
    <x v="1"/>
    <s v="Floresta Ombrófila Densa"/>
    <s v="Sudeste"/>
    <s v="Campinas"/>
    <s v="ondulado"/>
    <s v="Manual"/>
    <s v="Jabuticaba"/>
    <n v="504"/>
    <n v="56"/>
    <s v="fruto"/>
    <x v="0"/>
    <s v="Pré-Plantio"/>
    <x v="0"/>
    <x v="8"/>
    <s v="Trabalhador agropecuário em geral"/>
    <n v="4.7"/>
    <s v="H/H"/>
    <n v="13.0666856765747"/>
    <n v="0.23688000000000001"/>
    <n v="3.095236503067015"/>
  </r>
  <r>
    <n v="8108"/>
    <x v="1"/>
    <s v="Floresta Ombrófila Densa"/>
    <s v="Sudeste"/>
    <s v="Campinas"/>
    <s v="ondulado"/>
    <s v="Manual"/>
    <s v="Jabuticaba"/>
    <n v="504"/>
    <n v="56"/>
    <s v="fruto"/>
    <x v="0"/>
    <s v="Pré-Plantio"/>
    <x v="0"/>
    <x v="15"/>
    <s v="Motocoveadora 2,5 CV"/>
    <n v="28.27"/>
    <s v="H/H"/>
    <n v="6.0519999999999996"/>
    <n v="1.4248080000000001"/>
    <n v="8.6229380159999991"/>
  </r>
  <r>
    <n v="8108"/>
    <x v="1"/>
    <s v="Floresta Ombrófila Densa"/>
    <s v="Sudeste"/>
    <s v="Campinas"/>
    <s v="ondulado"/>
    <s v="Manual"/>
    <s v="Jabuticaba"/>
    <n v="504"/>
    <n v="56"/>
    <s v="fruto"/>
    <x v="0"/>
    <s v="Pré-Plantio"/>
    <x v="0"/>
    <x v="15"/>
    <s v="Trabalhador agropecuário em geral"/>
    <n v="28.27"/>
    <s v="H/H"/>
    <n v="13.0666856765747"/>
    <n v="1.4248080000000001"/>
    <n v="18.617518285469046"/>
  </r>
  <r>
    <n v="8108"/>
    <x v="1"/>
    <s v="Floresta Ombrófila Densa"/>
    <s v="Sudeste"/>
    <s v="Campinas"/>
    <s v="ondulado"/>
    <s v="Manual"/>
    <s v="Jabuticaba"/>
    <n v="504"/>
    <n v="56"/>
    <s v="fruto"/>
    <x v="0"/>
    <s v="Pré-Plantio"/>
    <x v="0"/>
    <x v="16"/>
    <s v="Motorroçadeira 2 CV"/>
    <n v="23.55"/>
    <s v="H/H"/>
    <n v="6.4109999999999996"/>
    <n v="1.18692"/>
    <n v="7.6093441199999994"/>
  </r>
  <r>
    <n v="8108"/>
    <x v="1"/>
    <s v="Floresta Ombrófila Densa"/>
    <s v="Sudeste"/>
    <s v="Campinas"/>
    <s v="ondulado"/>
    <s v="Manual"/>
    <s v="Jabuticaba"/>
    <n v="504"/>
    <n v="56"/>
    <s v="fruto"/>
    <x v="0"/>
    <s v="Pré-Plantio"/>
    <x v="0"/>
    <x v="16"/>
    <s v="Trabalhador agropecuário em geral"/>
    <n v="23.55"/>
    <s v="H/H"/>
    <n v="13.0666856765747"/>
    <n v="1.18692"/>
    <n v="15.509110563240043"/>
  </r>
  <r>
    <n v="8108"/>
    <x v="1"/>
    <s v="Floresta Ombrófila Densa"/>
    <s v="Sudeste"/>
    <s v="Campinas"/>
    <s v="ondulado"/>
    <s v="Manual"/>
    <s v="Macaúba"/>
    <n v="783"/>
    <n v="87"/>
    <s v="fruto"/>
    <x v="0"/>
    <s v="Implantação"/>
    <x v="0"/>
    <x v="0"/>
    <d v="2006-06-30T00:00:00"/>
    <n v="3.3"/>
    <s v="sc de 50 kg"/>
    <n v="273.079986572265"/>
    <n v="0.25838999999999995"/>
    <n v="70.561137730407538"/>
  </r>
  <r>
    <n v="8108"/>
    <x v="1"/>
    <s v="Floresta Ombrófila Densa"/>
    <s v="Sudeste"/>
    <s v="Campinas"/>
    <s v="ondulado"/>
    <s v="Manual"/>
    <s v="Macaúba"/>
    <n v="783"/>
    <n v="87"/>
    <s v="fruto"/>
    <x v="0"/>
    <s v="Implantação"/>
    <x v="0"/>
    <x v="0"/>
    <s v="Copo dosador"/>
    <n v="12.37"/>
    <s v="H/H"/>
    <n v="1.0999999999999999E-2"/>
    <n v="0.96857099999999996"/>
    <n v="1.0654280999999998E-2"/>
  </r>
  <r>
    <n v="8108"/>
    <x v="1"/>
    <s v="Floresta Ombrófila Densa"/>
    <s v="Sudeste"/>
    <s v="Campinas"/>
    <s v="ondulado"/>
    <s v="Manual"/>
    <s v="Macaúba"/>
    <n v="783"/>
    <n v="87"/>
    <s v="fruto"/>
    <x v="0"/>
    <s v="Implantação"/>
    <x v="0"/>
    <x v="0"/>
    <s v="Trabalhador agropecuário em geral"/>
    <n v="12.37"/>
    <s v="H/H"/>
    <n v="13.0666856765747"/>
    <n v="0.96857099999999996"/>
    <n v="12.656012812445633"/>
  </r>
  <r>
    <n v="8108"/>
    <x v="1"/>
    <s v="Floresta Ombrófila Densa"/>
    <s v="Sudeste"/>
    <s v="Campinas"/>
    <s v="ondulado"/>
    <s v="Manual"/>
    <s v="Macaúba"/>
    <n v="783"/>
    <n v="87"/>
    <s v="fruto"/>
    <x v="0"/>
    <s v="Implantação"/>
    <x v="0"/>
    <x v="1"/>
    <d v="2010-10-20T00:00:00"/>
    <n v="3.3"/>
    <s v="sc de 50 kg"/>
    <n v="200.47999572753901"/>
    <n v="0.25838999999999995"/>
    <n v="51.802026096038794"/>
  </r>
  <r>
    <n v="8108"/>
    <x v="1"/>
    <s v="Floresta Ombrófila Densa"/>
    <s v="Sudeste"/>
    <s v="Campinas"/>
    <s v="ondulado"/>
    <s v="Manual"/>
    <s v="Macaúba"/>
    <n v="783"/>
    <n v="87"/>
    <s v="fruto"/>
    <x v="0"/>
    <s v="Implantação"/>
    <x v="0"/>
    <x v="1"/>
    <s v="Plantadeira (coveta lateral)"/>
    <n v="14.13"/>
    <s v="H/H"/>
    <n v="7.9000000000000001E-2"/>
    <n v="1.106379"/>
    <n v="8.7403940999999999E-2"/>
  </r>
  <r>
    <n v="8108"/>
    <x v="1"/>
    <s v="Floresta Ombrófila Densa"/>
    <s v="Sudeste"/>
    <s v="Campinas"/>
    <s v="ondulado"/>
    <s v="Manual"/>
    <s v="Macaúba"/>
    <n v="783"/>
    <n v="87"/>
    <s v="fruto"/>
    <x v="0"/>
    <s v="Implantação"/>
    <x v="0"/>
    <x v="1"/>
    <s v="Trabalhador agropecuário em geral"/>
    <n v="14.13"/>
    <s v="H/H"/>
    <n v="13.0666856765747"/>
    <n v="1.106379"/>
    <n v="14.456706632163041"/>
  </r>
  <r>
    <n v="8108"/>
    <x v="1"/>
    <s v="Floresta Ombrófila Densa"/>
    <s v="Sudeste"/>
    <s v="Campinas"/>
    <s v="ondulado"/>
    <s v="Manual"/>
    <s v="Macaúba"/>
    <n v="783"/>
    <n v="87"/>
    <s v="fruto"/>
    <x v="0"/>
    <s v="Implantação"/>
    <x v="0"/>
    <x v="1"/>
    <s v="Trator 75 - 125 CV + Carreta"/>
    <n v="2.35"/>
    <s v="H/M"/>
    <n v="149.07000732421801"/>
    <n v="0.18400500000000003"/>
    <n v="27.42962669769274"/>
  </r>
  <r>
    <n v="8108"/>
    <x v="1"/>
    <s v="Floresta Ombrófila Densa"/>
    <s v="Sudeste"/>
    <s v="Campinas"/>
    <s v="ondulado"/>
    <s v="Manual"/>
    <s v="Macaúba"/>
    <n v="783"/>
    <n v="87"/>
    <s v="fruto"/>
    <x v="0"/>
    <s v="Implantação"/>
    <x v="0"/>
    <x v="2"/>
    <s v="Trabalhador agropecuário em geral"/>
    <n v="5.88"/>
    <s v="H/H"/>
    <n v="13.0666856765747"/>
    <n v="0.46040399999999998"/>
    <n v="6.0159543522376975"/>
  </r>
  <r>
    <n v="8108"/>
    <x v="1"/>
    <s v="Floresta Ombrófila Densa"/>
    <s v="Sudeste"/>
    <s v="Campinas"/>
    <s v="ondulado"/>
    <s v="Manual"/>
    <s v="Macaúba"/>
    <n v="783"/>
    <n v="87"/>
    <s v="fruto"/>
    <x v="0"/>
    <s v="Implantação"/>
    <x v="0"/>
    <x v="2"/>
    <s v="Trator 75 - 125 CV + Tanque para irrigação"/>
    <n v="1.18"/>
    <s v="H/M"/>
    <n v="157.47999572753901"/>
    <n v="9.239399999999999E-2"/>
    <n v="14.550206725250238"/>
  </r>
  <r>
    <n v="8108"/>
    <x v="1"/>
    <s v="Floresta Ombrófila Densa"/>
    <s v="Sudeste"/>
    <s v="Campinas"/>
    <s v="ondulado"/>
    <s v="Manual"/>
    <s v="Macaúba"/>
    <n v="783"/>
    <n v="87"/>
    <s v="fruto"/>
    <x v="0"/>
    <s v="Implantação"/>
    <x v="0"/>
    <x v="3"/>
    <s v="Hidrogel"/>
    <n v="5"/>
    <s v="Kg"/>
    <n v="25.84"/>
    <n v="0.39150000000000001"/>
    <n v="10.11636"/>
  </r>
  <r>
    <n v="8108"/>
    <x v="1"/>
    <s v="Floresta Ombrófila Densa"/>
    <s v="Sudeste"/>
    <s v="Campinas"/>
    <s v="ondulado"/>
    <s v="Manual"/>
    <s v="Macaúba"/>
    <n v="783"/>
    <n v="87"/>
    <s v="fruto"/>
    <x v="0"/>
    <s v="Implantação"/>
    <x v="0"/>
    <x v="3"/>
    <s v="Trabalhador agropecuário em geral"/>
    <n v="14.13"/>
    <s v="H/H"/>
    <n v="13.0666856765747"/>
    <n v="1.106379"/>
    <n v="14.456706632163041"/>
  </r>
  <r>
    <n v="8108"/>
    <x v="1"/>
    <s v="Floresta Ombrófila Densa"/>
    <s v="Sudeste"/>
    <s v="Campinas"/>
    <s v="ondulado"/>
    <s v="Manual"/>
    <s v="Macaúba"/>
    <n v="783"/>
    <n v="87"/>
    <s v="fruto"/>
    <x v="0"/>
    <s v="Implantação"/>
    <x v="0"/>
    <x v="3"/>
    <s v="Trator 75 - 125 CV + Tanque para irrigação"/>
    <n v="2.35"/>
    <s v="H/M"/>
    <n v="157.47999572753901"/>
    <n v="0.18400500000000003"/>
    <n v="28.97710661384582"/>
  </r>
  <r>
    <n v="8108"/>
    <x v="1"/>
    <s v="Floresta Ombrófila Densa"/>
    <s v="Sudeste"/>
    <s v="Campinas"/>
    <s v="ondulado"/>
    <s v="Manual"/>
    <s v="Macaúba"/>
    <n v="783"/>
    <n v="87"/>
    <s v="fruto"/>
    <x v="0"/>
    <s v="Implantação"/>
    <x v="0"/>
    <x v="4"/>
    <s v="Hidrogel"/>
    <n v="1"/>
    <s v="Kg"/>
    <n v="25.84"/>
    <n v="7.8299999999999995E-2"/>
    <n v="2.023272"/>
  </r>
  <r>
    <n v="8108"/>
    <x v="1"/>
    <s v="Floresta Ombrófila Densa"/>
    <s v="Sudeste"/>
    <s v="Campinas"/>
    <s v="ondulado"/>
    <s v="Manual"/>
    <s v="Macaúba"/>
    <n v="783"/>
    <n v="87"/>
    <s v="fruto"/>
    <x v="0"/>
    <s v="Implantação"/>
    <x v="0"/>
    <x v="4"/>
    <s v="Mudas (biodiversidade)"/>
    <n v="109"/>
    <s v="unidade"/>
    <n v="2"/>
    <n v="8.5347000000000008"/>
    <n v="17.069400000000002"/>
  </r>
  <r>
    <n v="8108"/>
    <x v="1"/>
    <s v="Floresta Ombrófila Densa"/>
    <s v="Sudeste"/>
    <s v="Campinas"/>
    <s v="ondulado"/>
    <s v="Manual"/>
    <s v="Macaúba"/>
    <n v="783"/>
    <n v="87"/>
    <s v="fruto"/>
    <x v="0"/>
    <s v="Implantação"/>
    <x v="0"/>
    <x v="4"/>
    <s v="Mudas (econômica)"/>
    <n v="109"/>
    <s v="unidade"/>
    <n v="10"/>
    <n v="8.5347000000000008"/>
    <n v="85.347000000000008"/>
  </r>
  <r>
    <n v="8108"/>
    <x v="1"/>
    <s v="Floresta Ombrófila Densa"/>
    <s v="Sudeste"/>
    <s v="Campinas"/>
    <s v="ondulado"/>
    <s v="Manual"/>
    <s v="Macaúba"/>
    <n v="783"/>
    <n v="87"/>
    <s v="fruto"/>
    <x v="0"/>
    <s v="Implantação"/>
    <x v="0"/>
    <x v="4"/>
    <s v="Trabalhador agropecuário em geral"/>
    <n v="4.24"/>
    <s v="H/H"/>
    <n v="13.0666856765747"/>
    <n v="0.33199200000000001"/>
    <n v="4.3380351111373878"/>
  </r>
  <r>
    <n v="8108"/>
    <x v="1"/>
    <s v="Floresta Ombrófila Densa"/>
    <s v="Sudeste"/>
    <s v="Campinas"/>
    <s v="ondulado"/>
    <s v="Manual"/>
    <s v="Macaúba"/>
    <n v="783"/>
    <n v="87"/>
    <s v="fruto"/>
    <x v="0"/>
    <s v="Implantação"/>
    <x v="0"/>
    <x v="5"/>
    <s v="Mudas (biodiversidade)"/>
    <n v="545"/>
    <s v="unidade"/>
    <n v="2"/>
    <n v="42.673499999999997"/>
    <n v="85.346999999999994"/>
  </r>
  <r>
    <n v="8108"/>
    <x v="1"/>
    <s v="Floresta Ombrófila Densa"/>
    <s v="Sudeste"/>
    <s v="Campinas"/>
    <s v="ondulado"/>
    <s v="Manual"/>
    <s v="Macaúba"/>
    <n v="783"/>
    <n v="87"/>
    <s v="fruto"/>
    <x v="0"/>
    <s v="Implantação"/>
    <x v="0"/>
    <x v="5"/>
    <s v="Mudas (econômica)"/>
    <n v="544"/>
    <s v="unidade"/>
    <n v="10"/>
    <n v="42.595199999999998"/>
    <n v="425.952"/>
  </r>
  <r>
    <n v="8108"/>
    <x v="1"/>
    <s v="Floresta Ombrófila Densa"/>
    <s v="Sudeste"/>
    <s v="Campinas"/>
    <s v="ondulado"/>
    <s v="Manual"/>
    <s v="Macaúba"/>
    <n v="783"/>
    <n v="87"/>
    <s v="fruto"/>
    <x v="0"/>
    <s v="Implantação"/>
    <x v="0"/>
    <x v="5"/>
    <s v="Trabalhador agropecuário em geral"/>
    <n v="10.6"/>
    <s v="H/H"/>
    <n v="13.0666856765747"/>
    <n v="0.82997999999999994"/>
    <n v="10.845087777843469"/>
  </r>
  <r>
    <n v="8108"/>
    <x v="1"/>
    <s v="Floresta Ombrófila Densa"/>
    <s v="Sudeste"/>
    <s v="Campinas"/>
    <s v="ondulado"/>
    <s v="Manual"/>
    <s v="Macaúba"/>
    <n v="783"/>
    <n v="87"/>
    <s v="fruto"/>
    <x v="0"/>
    <s v="Implantação"/>
    <x v="0"/>
    <x v="5"/>
    <s v="Trator 75 - 125 CV + Carreta"/>
    <n v="1.77"/>
    <s v="H/M"/>
    <n v="149.07000732421801"/>
    <n v="0.13859100000000002"/>
    <n v="20.659761385070702"/>
  </r>
  <r>
    <n v="8108"/>
    <x v="1"/>
    <s v="Floresta Ombrófila Densa"/>
    <s v="Sudeste"/>
    <s v="Campinas"/>
    <s v="ondulado"/>
    <s v="Manual"/>
    <s v="Macaúba"/>
    <n v="783"/>
    <n v="87"/>
    <s v="fruto"/>
    <x v="0"/>
    <s v="Manutenção"/>
    <x v="1"/>
    <x v="6"/>
    <s v="18-06-24"/>
    <n v="2.6"/>
    <s v="sc de 50 kg"/>
    <n v="268.25"/>
    <n v="0.20358000000000001"/>
    <n v="54.610335000000006"/>
  </r>
  <r>
    <n v="8108"/>
    <x v="1"/>
    <s v="Floresta Ombrófila Densa"/>
    <s v="Sudeste"/>
    <s v="Campinas"/>
    <s v="ondulado"/>
    <s v="Manual"/>
    <s v="Macaúba"/>
    <n v="783"/>
    <n v="87"/>
    <s v="fruto"/>
    <x v="0"/>
    <s v="Manutenção"/>
    <x v="1"/>
    <x v="6"/>
    <s v="Copo dosador"/>
    <n v="9.42"/>
    <s v="H/H"/>
    <n v="1.0999999999999999E-2"/>
    <n v="0.73758599999999996"/>
    <n v="8.1134459999999999E-3"/>
  </r>
  <r>
    <n v="8108"/>
    <x v="1"/>
    <s v="Floresta Ombrófila Densa"/>
    <s v="Sudeste"/>
    <s v="Campinas"/>
    <s v="ondulado"/>
    <s v="Manual"/>
    <s v="Macaúba"/>
    <n v="783"/>
    <n v="87"/>
    <s v="fruto"/>
    <x v="0"/>
    <s v="Manutenção"/>
    <x v="1"/>
    <x v="6"/>
    <s v="Trabalhador agropecuário em geral"/>
    <n v="9.42"/>
    <s v="H/H"/>
    <n v="13.0666856765747"/>
    <n v="0.73758599999999996"/>
    <n v="9.6378044214420253"/>
  </r>
  <r>
    <n v="8108"/>
    <x v="1"/>
    <s v="Floresta Ombrófila Densa"/>
    <s v="Sudeste"/>
    <s v="Campinas"/>
    <s v="ondulado"/>
    <s v="Manual"/>
    <s v="Macaúba"/>
    <n v="783"/>
    <n v="87"/>
    <s v="fruto"/>
    <x v="0"/>
    <s v="Manutenção"/>
    <x v="1"/>
    <x v="6"/>
    <s v="Trator 75 - 125 CV + Carreta"/>
    <n v="1.18"/>
    <s v="H/M"/>
    <n v="149.07000732421801"/>
    <n v="9.239399999999999E-2"/>
    <n v="13.773174256713798"/>
  </r>
  <r>
    <n v="8108"/>
    <x v="1"/>
    <s v="Floresta Ombrófila Densa"/>
    <s v="Sudeste"/>
    <s v="Campinas"/>
    <s v="ondulado"/>
    <s v="Manual"/>
    <s v="Macaúba"/>
    <n v="783"/>
    <n v="87"/>
    <s v="fruto"/>
    <x v="0"/>
    <s v="Manutenção"/>
    <x v="1"/>
    <x v="7"/>
    <s v="Enxada"/>
    <n v="38.51"/>
    <s v="H/H"/>
    <n v="1.6E-2"/>
    <n v="3.0153329999999996"/>
    <n v="4.8245327999999997E-2"/>
  </r>
  <r>
    <n v="8108"/>
    <x v="1"/>
    <s v="Floresta Ombrófila Densa"/>
    <s v="Sudeste"/>
    <s v="Campinas"/>
    <s v="ondulado"/>
    <s v="Manual"/>
    <s v="Macaúba"/>
    <n v="783"/>
    <n v="87"/>
    <s v="fruto"/>
    <x v="0"/>
    <s v="Manutenção"/>
    <x v="1"/>
    <x v="7"/>
    <s v="Trabalhador agropecuário em geral"/>
    <n v="38.51"/>
    <s v="H/H"/>
    <n v="13.0666856765747"/>
    <n v="3.0153329999999996"/>
    <n v="39.400408521203012"/>
  </r>
  <r>
    <n v="8108"/>
    <x v="1"/>
    <s v="Floresta Ombrófila Densa"/>
    <s v="Sudeste"/>
    <s v="Campinas"/>
    <s v="ondulado"/>
    <s v="Manual"/>
    <s v="Macaúba"/>
    <n v="783"/>
    <n v="87"/>
    <s v="fruto"/>
    <x v="0"/>
    <s v="Manutenção"/>
    <x v="1"/>
    <x v="8"/>
    <s v="Aplicador manual"/>
    <n v="2.35"/>
    <s v="H/H"/>
    <n v="9.9000000000000005E-2"/>
    <n v="0.18400500000000003"/>
    <n v="1.8216495000000003E-2"/>
  </r>
  <r>
    <n v="8108"/>
    <x v="1"/>
    <s v="Floresta Ombrófila Densa"/>
    <s v="Sudeste"/>
    <s v="Campinas"/>
    <s v="ondulado"/>
    <s v="Manual"/>
    <s v="Macaúba"/>
    <n v="783"/>
    <n v="87"/>
    <s v="fruto"/>
    <x v="0"/>
    <s v="Manutenção"/>
    <x v="1"/>
    <x v="8"/>
    <s v="Sulfluramida"/>
    <n v="2"/>
    <s v="Kg"/>
    <n v="16.2399997711181"/>
    <n v="0.15659999999999999"/>
    <n v="2.5431839641570941"/>
  </r>
  <r>
    <n v="8108"/>
    <x v="1"/>
    <s v="Floresta Ombrófila Densa"/>
    <s v="Sudeste"/>
    <s v="Campinas"/>
    <s v="ondulado"/>
    <s v="Manual"/>
    <s v="Macaúba"/>
    <n v="783"/>
    <n v="87"/>
    <s v="fruto"/>
    <x v="0"/>
    <s v="Manutenção"/>
    <x v="1"/>
    <x v="8"/>
    <s v="Trabalhador agropecuário em geral"/>
    <n v="2.35"/>
    <s v="H/H"/>
    <n v="13.0666856765747"/>
    <n v="0.18400500000000003"/>
    <n v="2.4043354979181282"/>
  </r>
  <r>
    <n v="8108"/>
    <x v="1"/>
    <s v="Floresta Ombrófila Densa"/>
    <s v="Sudeste"/>
    <s v="Campinas"/>
    <s v="ondulado"/>
    <s v="Manual"/>
    <s v="Macaúba"/>
    <n v="783"/>
    <n v="87"/>
    <s v="fruto"/>
    <x v="0"/>
    <s v="Manutenção"/>
    <x v="1"/>
    <x v="9"/>
    <s v="Trabalhador agropecuário em geral"/>
    <n v="1.18"/>
    <s v="H/H"/>
    <n v="13.0666856765747"/>
    <n v="9.239399999999999E-2"/>
    <n v="1.2072833564014427"/>
  </r>
  <r>
    <n v="8108"/>
    <x v="1"/>
    <s v="Floresta Ombrófila Densa"/>
    <s v="Sudeste"/>
    <s v="Campinas"/>
    <s v="ondulado"/>
    <s v="Manual"/>
    <s v="Macaúba"/>
    <n v="783"/>
    <n v="87"/>
    <s v="fruto"/>
    <x v="0"/>
    <s v="Manutenção"/>
    <x v="1"/>
    <x v="10"/>
    <s v="Motorroçadeira 2 CV"/>
    <n v="14.13"/>
    <s v="H/H"/>
    <n v="6.4109999999999996"/>
    <n v="1.106379"/>
    <n v="7.0929957689999998"/>
  </r>
  <r>
    <n v="8108"/>
    <x v="1"/>
    <s v="Floresta Ombrófila Densa"/>
    <s v="Sudeste"/>
    <s v="Campinas"/>
    <s v="ondulado"/>
    <s v="Manual"/>
    <s v="Macaúba"/>
    <n v="783"/>
    <n v="87"/>
    <s v="fruto"/>
    <x v="0"/>
    <s v="Manutenção"/>
    <x v="1"/>
    <x v="10"/>
    <s v="Trabalhador agropecuário em geral"/>
    <n v="14.13"/>
    <s v="H/H"/>
    <n v="13.0666856765747"/>
    <n v="1.106379"/>
    <n v="14.456706632163041"/>
  </r>
  <r>
    <n v="8108"/>
    <x v="1"/>
    <s v="Floresta Ombrófila Densa"/>
    <s v="Sudeste"/>
    <s v="Campinas"/>
    <s v="ondulado"/>
    <s v="Manual"/>
    <s v="Macaúba"/>
    <n v="783"/>
    <n v="87"/>
    <s v="fruto"/>
    <x v="0"/>
    <s v="Manutenção"/>
    <x v="2"/>
    <x v="11"/>
    <s v="18-06-24"/>
    <n v="2.6"/>
    <s v="sc de 50 kg"/>
    <n v="268.25"/>
    <n v="0.20358000000000001"/>
    <n v="54.610335000000006"/>
  </r>
  <r>
    <n v="8108"/>
    <x v="1"/>
    <s v="Floresta Ombrófila Densa"/>
    <s v="Sudeste"/>
    <s v="Campinas"/>
    <s v="ondulado"/>
    <s v="Manual"/>
    <s v="Macaúba"/>
    <n v="783"/>
    <n v="87"/>
    <s v="fruto"/>
    <x v="0"/>
    <s v="Manutenção"/>
    <x v="2"/>
    <x v="11"/>
    <s v="Copo dosador"/>
    <n v="9.42"/>
    <s v="H/H"/>
    <n v="1.0999999999999999E-2"/>
    <n v="0.73758599999999996"/>
    <n v="8.1134459999999999E-3"/>
  </r>
  <r>
    <n v="8108"/>
    <x v="1"/>
    <s v="Floresta Ombrófila Densa"/>
    <s v="Sudeste"/>
    <s v="Campinas"/>
    <s v="ondulado"/>
    <s v="Manual"/>
    <s v="Macaúba"/>
    <n v="783"/>
    <n v="87"/>
    <s v="fruto"/>
    <x v="0"/>
    <s v="Manutenção"/>
    <x v="2"/>
    <x v="11"/>
    <s v="Trabalhador agropecuário em geral"/>
    <n v="9.42"/>
    <s v="H/H"/>
    <n v="13.0666856765747"/>
    <n v="0.73758599999999996"/>
    <n v="9.6378044214420253"/>
  </r>
  <r>
    <n v="8108"/>
    <x v="1"/>
    <s v="Floresta Ombrófila Densa"/>
    <s v="Sudeste"/>
    <s v="Campinas"/>
    <s v="ondulado"/>
    <s v="Manual"/>
    <s v="Macaúba"/>
    <n v="783"/>
    <n v="87"/>
    <s v="fruto"/>
    <x v="0"/>
    <s v="Manutenção"/>
    <x v="2"/>
    <x v="11"/>
    <s v="Trator 75 - 125 CV + Carreta"/>
    <n v="1.18"/>
    <s v="H/M"/>
    <n v="149.07000732421801"/>
    <n v="9.239399999999999E-2"/>
    <n v="13.773174256713798"/>
  </r>
  <r>
    <n v="8108"/>
    <x v="1"/>
    <s v="Floresta Ombrófila Densa"/>
    <s v="Sudeste"/>
    <s v="Campinas"/>
    <s v="ondulado"/>
    <s v="Manual"/>
    <s v="Macaúba"/>
    <n v="783"/>
    <n v="87"/>
    <s v="fruto"/>
    <x v="0"/>
    <s v="Manutenção"/>
    <x v="2"/>
    <x v="8"/>
    <s v="Aplicador manual"/>
    <n v="2.35"/>
    <s v="H/H"/>
    <n v="9.9000000000000005E-2"/>
    <n v="0.18400500000000003"/>
    <n v="1.8216495000000003E-2"/>
  </r>
  <r>
    <n v="8108"/>
    <x v="1"/>
    <s v="Floresta Ombrófila Densa"/>
    <s v="Sudeste"/>
    <s v="Campinas"/>
    <s v="ondulado"/>
    <s v="Manual"/>
    <s v="Macaúba"/>
    <n v="783"/>
    <n v="87"/>
    <s v="fruto"/>
    <x v="0"/>
    <s v="Manutenção"/>
    <x v="2"/>
    <x v="8"/>
    <s v="Sulfluramida"/>
    <n v="2"/>
    <s v="Kg"/>
    <n v="16.2399997711181"/>
    <n v="0.15659999999999999"/>
    <n v="2.5431839641570941"/>
  </r>
  <r>
    <n v="8108"/>
    <x v="1"/>
    <s v="Floresta Ombrófila Densa"/>
    <s v="Sudeste"/>
    <s v="Campinas"/>
    <s v="ondulado"/>
    <s v="Manual"/>
    <s v="Macaúba"/>
    <n v="783"/>
    <n v="87"/>
    <s v="fruto"/>
    <x v="0"/>
    <s v="Manutenção"/>
    <x v="2"/>
    <x v="8"/>
    <s v="Trabalhador agropecuário em geral"/>
    <n v="2.35"/>
    <s v="H/H"/>
    <n v="13.0666856765747"/>
    <n v="0.18400500000000003"/>
    <n v="2.4043354979181282"/>
  </r>
  <r>
    <n v="8108"/>
    <x v="1"/>
    <s v="Floresta Ombrófila Densa"/>
    <s v="Sudeste"/>
    <s v="Campinas"/>
    <s v="ondulado"/>
    <s v="Manual"/>
    <s v="Macaúba"/>
    <n v="783"/>
    <n v="87"/>
    <s v="fruto"/>
    <x v="0"/>
    <s v="Manutenção"/>
    <x v="2"/>
    <x v="12"/>
    <s v="Técnico florestal"/>
    <n v="23.55"/>
    <s v="H/H"/>
    <n v="5.9209642410278303"/>
    <n v="1.8439650000000001"/>
    <n v="10.918050826706883"/>
  </r>
  <r>
    <n v="8108"/>
    <x v="1"/>
    <s v="Floresta Ombrófila Densa"/>
    <s v="Sudeste"/>
    <s v="Campinas"/>
    <s v="ondulado"/>
    <s v="Manual"/>
    <s v="Macaúba"/>
    <n v="783"/>
    <n v="87"/>
    <s v="fruto"/>
    <x v="0"/>
    <s v="Manutenção"/>
    <x v="2"/>
    <x v="9"/>
    <s v="Trabalhador agropecuário em geral"/>
    <n v="1.18"/>
    <s v="H/H"/>
    <n v="13.0666856765747"/>
    <n v="9.239399999999999E-2"/>
    <n v="1.2072833564014427"/>
  </r>
  <r>
    <n v="8108"/>
    <x v="1"/>
    <s v="Floresta Ombrófila Densa"/>
    <s v="Sudeste"/>
    <s v="Campinas"/>
    <s v="ondulado"/>
    <s v="Manual"/>
    <s v="Macaúba"/>
    <n v="783"/>
    <n v="87"/>
    <s v="fruto"/>
    <x v="0"/>
    <s v="Manutenção"/>
    <x v="3"/>
    <x v="8"/>
    <s v="Aplicador manual"/>
    <n v="2.35"/>
    <s v="H/H"/>
    <n v="9.9000000000000005E-2"/>
    <n v="0.18400500000000003"/>
    <n v="1.8216495000000003E-2"/>
  </r>
  <r>
    <n v="8108"/>
    <x v="1"/>
    <s v="Floresta Ombrófila Densa"/>
    <s v="Sudeste"/>
    <s v="Campinas"/>
    <s v="ondulado"/>
    <s v="Manual"/>
    <s v="Macaúba"/>
    <n v="783"/>
    <n v="87"/>
    <s v="fruto"/>
    <x v="0"/>
    <s v="Manutenção"/>
    <x v="3"/>
    <x v="8"/>
    <s v="Sulfluramida"/>
    <n v="2"/>
    <s v="Kg"/>
    <n v="16.2399997711181"/>
    <n v="0.15659999999999999"/>
    <n v="2.5431839641570941"/>
  </r>
  <r>
    <n v="8108"/>
    <x v="1"/>
    <s v="Floresta Ombrófila Densa"/>
    <s v="Sudeste"/>
    <s v="Campinas"/>
    <s v="ondulado"/>
    <s v="Manual"/>
    <s v="Macaúba"/>
    <n v="783"/>
    <n v="87"/>
    <s v="fruto"/>
    <x v="0"/>
    <s v="Manutenção"/>
    <x v="3"/>
    <x v="8"/>
    <s v="Trabalhador agropecuário em geral"/>
    <n v="2.35"/>
    <s v="H/H"/>
    <n v="13.0666856765747"/>
    <n v="0.18400500000000003"/>
    <n v="2.4043354979181282"/>
  </r>
  <r>
    <n v="8108"/>
    <x v="1"/>
    <s v="Floresta Ombrófila Densa"/>
    <s v="Sudeste"/>
    <s v="Campinas"/>
    <s v="ondulado"/>
    <s v="Manual"/>
    <s v="Macaúba"/>
    <n v="783"/>
    <n v="87"/>
    <s v="fruto"/>
    <x v="0"/>
    <s v="Manutenção"/>
    <x v="3"/>
    <x v="9"/>
    <s v="Trabalhador agropecuário em geral"/>
    <n v="1.18"/>
    <s v="H/H"/>
    <n v="13.0666856765747"/>
    <n v="9.239399999999999E-2"/>
    <n v="1.2072833564014427"/>
  </r>
  <r>
    <n v="8108"/>
    <x v="1"/>
    <s v="Floresta Ombrófila Densa"/>
    <s v="Sudeste"/>
    <s v="Campinas"/>
    <s v="ondulado"/>
    <s v="Manual"/>
    <s v="Macaúba"/>
    <n v="783"/>
    <n v="87"/>
    <s v="fruto"/>
    <x v="0"/>
    <s v="Manutenção"/>
    <x v="4"/>
    <x v="8"/>
    <s v="Aplicador manual"/>
    <n v="2.35"/>
    <s v="H/H"/>
    <n v="9.9000000000000005E-2"/>
    <n v="0.18400500000000003"/>
    <n v="1.8216495000000003E-2"/>
  </r>
  <r>
    <n v="8108"/>
    <x v="1"/>
    <s v="Floresta Ombrófila Densa"/>
    <s v="Sudeste"/>
    <s v="Campinas"/>
    <s v="ondulado"/>
    <s v="Manual"/>
    <s v="Macaúba"/>
    <n v="783"/>
    <n v="87"/>
    <s v="fruto"/>
    <x v="0"/>
    <s v="Manutenção"/>
    <x v="4"/>
    <x v="8"/>
    <s v="Sulfluramida"/>
    <n v="2"/>
    <s v="Kg"/>
    <n v="16.2399997711181"/>
    <n v="0.15659999999999999"/>
    <n v="2.5431839641570941"/>
  </r>
  <r>
    <n v="8108"/>
    <x v="1"/>
    <s v="Floresta Ombrófila Densa"/>
    <s v="Sudeste"/>
    <s v="Campinas"/>
    <s v="ondulado"/>
    <s v="Manual"/>
    <s v="Macaúba"/>
    <n v="783"/>
    <n v="87"/>
    <s v="fruto"/>
    <x v="0"/>
    <s v="Manutenção"/>
    <x v="4"/>
    <x v="8"/>
    <s v="Trabalhador agropecuário em geral"/>
    <n v="2.35"/>
    <s v="H/H"/>
    <n v="13.0666856765747"/>
    <n v="0.18400500000000003"/>
    <n v="2.4043354979181282"/>
  </r>
  <r>
    <n v="8108"/>
    <x v="1"/>
    <s v="Floresta Ombrófila Densa"/>
    <s v="Sudeste"/>
    <s v="Campinas"/>
    <s v="ondulado"/>
    <s v="Manual"/>
    <s v="Macaúba"/>
    <n v="783"/>
    <n v="87"/>
    <s v="fruto"/>
    <x v="0"/>
    <s v="Manutenção"/>
    <x v="4"/>
    <x v="12"/>
    <s v="Técnico florestal"/>
    <n v="23.55"/>
    <s v="H/H"/>
    <n v="5.9209642410278303"/>
    <n v="1.8439650000000001"/>
    <n v="10.918050826706883"/>
  </r>
  <r>
    <n v="8108"/>
    <x v="1"/>
    <s v="Floresta Ombrófila Densa"/>
    <s v="Sudeste"/>
    <s v="Campinas"/>
    <s v="ondulado"/>
    <s v="Manual"/>
    <s v="Macaúba"/>
    <n v="783"/>
    <n v="87"/>
    <s v="fruto"/>
    <x v="0"/>
    <s v="Manutenção"/>
    <x v="4"/>
    <x v="9"/>
    <s v="Trabalhador agropecuário em geral"/>
    <n v="1.18"/>
    <s v="H/H"/>
    <n v="13.0666856765747"/>
    <n v="9.239399999999999E-2"/>
    <n v="1.2072833564014427"/>
  </r>
  <r>
    <n v="8108"/>
    <x v="1"/>
    <s v="Floresta Ombrófila Densa"/>
    <s v="Sudeste"/>
    <s v="Campinas"/>
    <s v="ondulado"/>
    <s v="Manual"/>
    <s v="Macaúba"/>
    <n v="783"/>
    <n v="87"/>
    <s v="fruto"/>
    <x v="0"/>
    <s v="Manutenção"/>
    <x v="5"/>
    <x v="8"/>
    <s v="Aplicador manual"/>
    <n v="2.35"/>
    <s v="H/H"/>
    <n v="9.9000000000000005E-2"/>
    <n v="0.18400500000000003"/>
    <n v="1.8216495000000003E-2"/>
  </r>
  <r>
    <n v="8108"/>
    <x v="1"/>
    <s v="Floresta Ombrófila Densa"/>
    <s v="Sudeste"/>
    <s v="Campinas"/>
    <s v="ondulado"/>
    <s v="Manual"/>
    <s v="Macaúba"/>
    <n v="783"/>
    <n v="87"/>
    <s v="fruto"/>
    <x v="0"/>
    <s v="Manutenção"/>
    <x v="5"/>
    <x v="8"/>
    <s v="Sulfluramida"/>
    <n v="2"/>
    <s v="Kg"/>
    <n v="16.2399997711181"/>
    <n v="0.15659999999999999"/>
    <n v="2.5431839641570941"/>
  </r>
  <r>
    <n v="8108"/>
    <x v="1"/>
    <s v="Floresta Ombrófila Densa"/>
    <s v="Sudeste"/>
    <s v="Campinas"/>
    <s v="ondulado"/>
    <s v="Manual"/>
    <s v="Macaúba"/>
    <n v="783"/>
    <n v="87"/>
    <s v="fruto"/>
    <x v="0"/>
    <s v="Manutenção"/>
    <x v="5"/>
    <x v="8"/>
    <s v="Trabalhador agropecuário em geral"/>
    <n v="2.35"/>
    <s v="H/H"/>
    <n v="13.0666856765747"/>
    <n v="0.18400500000000003"/>
    <n v="2.4043354979181282"/>
  </r>
  <r>
    <n v="8108"/>
    <x v="1"/>
    <s v="Floresta Ombrófila Densa"/>
    <s v="Sudeste"/>
    <s v="Campinas"/>
    <s v="ondulado"/>
    <s v="Manual"/>
    <s v="Macaúba"/>
    <n v="783"/>
    <n v="87"/>
    <s v="fruto"/>
    <x v="0"/>
    <s v="Manutenção"/>
    <x v="5"/>
    <x v="9"/>
    <s v="Trabalhador agropecuário em geral"/>
    <n v="1.18"/>
    <s v="H/H"/>
    <n v="13.0666856765747"/>
    <n v="9.239399999999999E-2"/>
    <n v="1.2072833564014427"/>
  </r>
  <r>
    <n v="8108"/>
    <x v="1"/>
    <s v="Floresta Ombrófila Densa"/>
    <s v="Sudeste"/>
    <s v="Campinas"/>
    <s v="ondulado"/>
    <s v="Manual"/>
    <s v="Macaúba"/>
    <n v="783"/>
    <n v="87"/>
    <s v="fruto"/>
    <x v="0"/>
    <s v="Manutenção"/>
    <x v="6"/>
    <x v="8"/>
    <s v="Aplicador manual"/>
    <n v="2.35"/>
    <s v="H/H"/>
    <n v="9.9000000000000005E-2"/>
    <n v="0.18400500000000003"/>
    <n v="1.8216495000000003E-2"/>
  </r>
  <r>
    <n v="8108"/>
    <x v="1"/>
    <s v="Floresta Ombrófila Densa"/>
    <s v="Sudeste"/>
    <s v="Campinas"/>
    <s v="ondulado"/>
    <s v="Manual"/>
    <s v="Macaúba"/>
    <n v="783"/>
    <n v="87"/>
    <s v="fruto"/>
    <x v="0"/>
    <s v="Manutenção"/>
    <x v="6"/>
    <x v="8"/>
    <s v="Sulfluramida"/>
    <n v="2"/>
    <s v="Kg"/>
    <n v="16.2399997711181"/>
    <n v="0.15659999999999999"/>
    <n v="2.5431839641570941"/>
  </r>
  <r>
    <n v="8108"/>
    <x v="1"/>
    <s v="Floresta Ombrófila Densa"/>
    <s v="Sudeste"/>
    <s v="Campinas"/>
    <s v="ondulado"/>
    <s v="Manual"/>
    <s v="Macaúba"/>
    <n v="783"/>
    <n v="87"/>
    <s v="fruto"/>
    <x v="0"/>
    <s v="Manutenção"/>
    <x v="6"/>
    <x v="8"/>
    <s v="Trabalhador agropecuário em geral"/>
    <n v="2.35"/>
    <s v="H/H"/>
    <n v="13.0666856765747"/>
    <n v="0.18400500000000003"/>
    <n v="2.4043354979181282"/>
  </r>
  <r>
    <n v="8108"/>
    <x v="1"/>
    <s v="Floresta Ombrófila Densa"/>
    <s v="Sudeste"/>
    <s v="Campinas"/>
    <s v="ondulado"/>
    <s v="Manual"/>
    <s v="Macaúba"/>
    <n v="783"/>
    <n v="87"/>
    <s v="fruto"/>
    <x v="0"/>
    <s v="Manutenção"/>
    <x v="6"/>
    <x v="9"/>
    <s v="Trabalhador agropecuário em geral"/>
    <n v="1.18"/>
    <s v="H/H"/>
    <n v="13.0666856765747"/>
    <n v="9.239399999999999E-2"/>
    <n v="1.2072833564014427"/>
  </r>
  <r>
    <n v="8108"/>
    <x v="1"/>
    <s v="Floresta Ombrófila Densa"/>
    <s v="Sudeste"/>
    <s v="Campinas"/>
    <s v="ondulado"/>
    <s v="Manual"/>
    <s v="Macaúba"/>
    <n v="783"/>
    <n v="87"/>
    <s v="fruto"/>
    <x v="0"/>
    <s v="Manutenção"/>
    <x v="7"/>
    <x v="8"/>
    <s v="Aplicador manual"/>
    <n v="2.35"/>
    <s v="H/H"/>
    <n v="9.9000000000000005E-2"/>
    <n v="0.18400500000000003"/>
    <n v="1.8216495000000003E-2"/>
  </r>
  <r>
    <n v="8108"/>
    <x v="1"/>
    <s v="Floresta Ombrófila Densa"/>
    <s v="Sudeste"/>
    <s v="Campinas"/>
    <s v="ondulado"/>
    <s v="Manual"/>
    <s v="Macaúba"/>
    <n v="783"/>
    <n v="87"/>
    <s v="fruto"/>
    <x v="0"/>
    <s v="Manutenção"/>
    <x v="7"/>
    <x v="8"/>
    <s v="Sulfluramida"/>
    <n v="2"/>
    <s v="Kg"/>
    <n v="16.2399997711181"/>
    <n v="0.15659999999999999"/>
    <n v="2.5431839641570941"/>
  </r>
  <r>
    <n v="8108"/>
    <x v="1"/>
    <s v="Floresta Ombrófila Densa"/>
    <s v="Sudeste"/>
    <s v="Campinas"/>
    <s v="ondulado"/>
    <s v="Manual"/>
    <s v="Macaúba"/>
    <n v="783"/>
    <n v="87"/>
    <s v="fruto"/>
    <x v="0"/>
    <s v="Manutenção"/>
    <x v="7"/>
    <x v="8"/>
    <s v="Trabalhador agropecuário em geral"/>
    <n v="2.35"/>
    <s v="H/H"/>
    <n v="13.0666856765747"/>
    <n v="0.18400500000000003"/>
    <n v="2.4043354979181282"/>
  </r>
  <r>
    <n v="8108"/>
    <x v="1"/>
    <s v="Floresta Ombrófila Densa"/>
    <s v="Sudeste"/>
    <s v="Campinas"/>
    <s v="ondulado"/>
    <s v="Manual"/>
    <s v="Macaúba"/>
    <n v="783"/>
    <n v="87"/>
    <s v="fruto"/>
    <x v="0"/>
    <s v="Manutenção"/>
    <x v="7"/>
    <x v="9"/>
    <s v="Trabalhador agropecuário em geral"/>
    <n v="1.18"/>
    <s v="H/H"/>
    <n v="13.0666856765747"/>
    <n v="9.239399999999999E-2"/>
    <n v="1.2072833564014427"/>
  </r>
  <r>
    <n v="8108"/>
    <x v="1"/>
    <s v="Floresta Ombrófila Densa"/>
    <s v="Sudeste"/>
    <s v="Campinas"/>
    <s v="ondulado"/>
    <s v="Manual"/>
    <s v="Macaúba"/>
    <n v="783"/>
    <n v="87"/>
    <s v="fruto"/>
    <x v="0"/>
    <s v="Manutenção"/>
    <x v="8"/>
    <x v="8"/>
    <s v="Aplicador manual"/>
    <n v="2.35"/>
    <s v="H/H"/>
    <n v="9.9000000000000005E-2"/>
    <n v="0.18400500000000003"/>
    <n v="1.8216495000000003E-2"/>
  </r>
  <r>
    <n v="8108"/>
    <x v="1"/>
    <s v="Floresta Ombrófila Densa"/>
    <s v="Sudeste"/>
    <s v="Campinas"/>
    <s v="ondulado"/>
    <s v="Manual"/>
    <s v="Macaúba"/>
    <n v="783"/>
    <n v="87"/>
    <s v="fruto"/>
    <x v="0"/>
    <s v="Manutenção"/>
    <x v="8"/>
    <x v="8"/>
    <s v="Sulfluramida"/>
    <n v="2"/>
    <s v="Kg"/>
    <n v="16.2399997711181"/>
    <n v="0.15659999999999999"/>
    <n v="2.5431839641570941"/>
  </r>
  <r>
    <n v="8108"/>
    <x v="1"/>
    <s v="Floresta Ombrófila Densa"/>
    <s v="Sudeste"/>
    <s v="Campinas"/>
    <s v="ondulado"/>
    <s v="Manual"/>
    <s v="Macaúba"/>
    <n v="783"/>
    <n v="87"/>
    <s v="fruto"/>
    <x v="0"/>
    <s v="Manutenção"/>
    <x v="8"/>
    <x v="8"/>
    <s v="Trabalhador agropecuário em geral"/>
    <n v="2.35"/>
    <s v="H/H"/>
    <n v="13.0666856765747"/>
    <n v="0.18400500000000003"/>
    <n v="2.4043354979181282"/>
  </r>
  <r>
    <n v="8108"/>
    <x v="1"/>
    <s v="Floresta Ombrófila Densa"/>
    <s v="Sudeste"/>
    <s v="Campinas"/>
    <s v="ondulado"/>
    <s v="Manual"/>
    <s v="Macaúba"/>
    <n v="783"/>
    <n v="87"/>
    <s v="fruto"/>
    <x v="0"/>
    <s v="Manutenção"/>
    <x v="8"/>
    <x v="9"/>
    <s v="Trabalhador agropecuário em geral"/>
    <n v="1.18"/>
    <s v="H/H"/>
    <n v="13.0666856765747"/>
    <n v="9.239399999999999E-2"/>
    <n v="1.2072833564014427"/>
  </r>
  <r>
    <n v="8108"/>
    <x v="1"/>
    <s v="Floresta Ombrófila Densa"/>
    <s v="Sudeste"/>
    <s v="Campinas"/>
    <s v="ondulado"/>
    <s v="Manual"/>
    <s v="Macaúba"/>
    <n v="783"/>
    <n v="87"/>
    <s v="fruto"/>
    <x v="0"/>
    <s v="Manutenção"/>
    <x v="9"/>
    <x v="8"/>
    <s v="Aplicador manual"/>
    <n v="2.35"/>
    <s v="H/H"/>
    <n v="9.9000000000000005E-2"/>
    <n v="0.18400500000000003"/>
    <n v="1.8216495000000003E-2"/>
  </r>
  <r>
    <n v="8108"/>
    <x v="1"/>
    <s v="Floresta Ombrófila Densa"/>
    <s v="Sudeste"/>
    <s v="Campinas"/>
    <s v="ondulado"/>
    <s v="Manual"/>
    <s v="Macaúba"/>
    <n v="783"/>
    <n v="87"/>
    <s v="fruto"/>
    <x v="0"/>
    <s v="Manutenção"/>
    <x v="9"/>
    <x v="8"/>
    <s v="Sulfluramida"/>
    <n v="2"/>
    <s v="Kg"/>
    <n v="16.2399997711181"/>
    <n v="0.15659999999999999"/>
    <n v="2.5431839641570941"/>
  </r>
  <r>
    <n v="8108"/>
    <x v="1"/>
    <s v="Floresta Ombrófila Densa"/>
    <s v="Sudeste"/>
    <s v="Campinas"/>
    <s v="ondulado"/>
    <s v="Manual"/>
    <s v="Macaúba"/>
    <n v="783"/>
    <n v="87"/>
    <s v="fruto"/>
    <x v="0"/>
    <s v="Manutenção"/>
    <x v="9"/>
    <x v="8"/>
    <s v="Trabalhador agropecuário em geral"/>
    <n v="2.35"/>
    <s v="H/H"/>
    <n v="13.0666856765747"/>
    <n v="0.18400500000000003"/>
    <n v="2.4043354979181282"/>
  </r>
  <r>
    <n v="8108"/>
    <x v="1"/>
    <s v="Floresta Ombrófila Densa"/>
    <s v="Sudeste"/>
    <s v="Campinas"/>
    <s v="ondulado"/>
    <s v="Manual"/>
    <s v="Macaúba"/>
    <n v="783"/>
    <n v="87"/>
    <s v="fruto"/>
    <x v="0"/>
    <s v="Manutenção"/>
    <x v="9"/>
    <x v="12"/>
    <s v="Técnico florestal"/>
    <n v="23.55"/>
    <s v="H/H"/>
    <n v="5.9209642410278303"/>
    <n v="1.8439650000000001"/>
    <n v="10.918050826706883"/>
  </r>
  <r>
    <n v="8108"/>
    <x v="1"/>
    <s v="Floresta Ombrófila Densa"/>
    <s v="Sudeste"/>
    <s v="Campinas"/>
    <s v="ondulado"/>
    <s v="Manual"/>
    <s v="Macaúba"/>
    <n v="783"/>
    <n v="87"/>
    <s v="fruto"/>
    <x v="0"/>
    <s v="Manutenção"/>
    <x v="9"/>
    <x v="9"/>
    <s v="Trabalhador agropecuário em geral"/>
    <n v="1.18"/>
    <s v="H/H"/>
    <n v="13.0666856765747"/>
    <n v="9.239399999999999E-2"/>
    <n v="1.2072833564014427"/>
  </r>
  <r>
    <n v="8108"/>
    <x v="1"/>
    <s v="Floresta Ombrófila Densa"/>
    <s v="Sudeste"/>
    <s v="Campinas"/>
    <s v="ondulado"/>
    <s v="Manual"/>
    <s v="Macaúba"/>
    <n v="783"/>
    <n v="87"/>
    <s v="fruto"/>
    <x v="0"/>
    <s v="Manutenção"/>
    <x v="10"/>
    <x v="8"/>
    <s v="Aplicador manual"/>
    <n v="2.35"/>
    <s v="H/H"/>
    <n v="9.9000000000000005E-2"/>
    <n v="0.18400500000000003"/>
    <n v="1.8216495000000003E-2"/>
  </r>
  <r>
    <n v="8108"/>
    <x v="1"/>
    <s v="Floresta Ombrófila Densa"/>
    <s v="Sudeste"/>
    <s v="Campinas"/>
    <s v="ondulado"/>
    <s v="Manual"/>
    <s v="Macaúba"/>
    <n v="783"/>
    <n v="87"/>
    <s v="fruto"/>
    <x v="0"/>
    <s v="Manutenção"/>
    <x v="10"/>
    <x v="8"/>
    <s v="Sulfluramida"/>
    <n v="2"/>
    <s v="Kg"/>
    <n v="16.2399997711181"/>
    <n v="0.15659999999999999"/>
    <n v="2.5431839641570941"/>
  </r>
  <r>
    <n v="8108"/>
    <x v="1"/>
    <s v="Floresta Ombrófila Densa"/>
    <s v="Sudeste"/>
    <s v="Campinas"/>
    <s v="ondulado"/>
    <s v="Manual"/>
    <s v="Macaúba"/>
    <n v="783"/>
    <n v="87"/>
    <s v="fruto"/>
    <x v="0"/>
    <s v="Manutenção"/>
    <x v="10"/>
    <x v="8"/>
    <s v="Trabalhador agropecuário em geral"/>
    <n v="2.35"/>
    <s v="H/H"/>
    <n v="13.0666856765747"/>
    <n v="0.18400500000000003"/>
    <n v="2.4043354979181282"/>
  </r>
  <r>
    <n v="8108"/>
    <x v="1"/>
    <s v="Floresta Ombrófila Densa"/>
    <s v="Sudeste"/>
    <s v="Campinas"/>
    <s v="ondulado"/>
    <s v="Manual"/>
    <s v="Macaúba"/>
    <n v="783"/>
    <n v="87"/>
    <s v="fruto"/>
    <x v="0"/>
    <s v="Manutenção"/>
    <x v="10"/>
    <x v="9"/>
    <s v="Trabalhador agropecuário em geral"/>
    <n v="1.18"/>
    <s v="H/H"/>
    <n v="13.0666856765747"/>
    <n v="9.239399999999999E-2"/>
    <n v="1.2072833564014427"/>
  </r>
  <r>
    <n v="8108"/>
    <x v="1"/>
    <s v="Floresta Ombrófila Densa"/>
    <s v="Sudeste"/>
    <s v="Campinas"/>
    <s v="ondulado"/>
    <s v="Manual"/>
    <s v="Macaúba"/>
    <n v="783"/>
    <n v="87"/>
    <s v="fruto"/>
    <x v="0"/>
    <s v="Manutenção"/>
    <x v="11"/>
    <x v="8"/>
    <s v="Aplicador manual"/>
    <n v="2.35"/>
    <s v="H/H"/>
    <n v="9.9000000000000005E-2"/>
    <n v="0.18400500000000003"/>
    <n v="1.8216495000000003E-2"/>
  </r>
  <r>
    <n v="8108"/>
    <x v="1"/>
    <s v="Floresta Ombrófila Densa"/>
    <s v="Sudeste"/>
    <s v="Campinas"/>
    <s v="ondulado"/>
    <s v="Manual"/>
    <s v="Macaúba"/>
    <n v="783"/>
    <n v="87"/>
    <s v="fruto"/>
    <x v="0"/>
    <s v="Manutenção"/>
    <x v="11"/>
    <x v="8"/>
    <s v="Sulfluramida"/>
    <n v="2"/>
    <s v="Kg"/>
    <n v="16.2399997711181"/>
    <n v="0.15659999999999999"/>
    <n v="2.5431839641570941"/>
  </r>
  <r>
    <n v="8108"/>
    <x v="1"/>
    <s v="Floresta Ombrófila Densa"/>
    <s v="Sudeste"/>
    <s v="Campinas"/>
    <s v="ondulado"/>
    <s v="Manual"/>
    <s v="Macaúba"/>
    <n v="783"/>
    <n v="87"/>
    <s v="fruto"/>
    <x v="0"/>
    <s v="Manutenção"/>
    <x v="11"/>
    <x v="8"/>
    <s v="Trabalhador agropecuário em geral"/>
    <n v="2.35"/>
    <s v="H/H"/>
    <n v="13.0666856765747"/>
    <n v="0.18400500000000003"/>
    <n v="2.4043354979181282"/>
  </r>
  <r>
    <n v="8108"/>
    <x v="1"/>
    <s v="Floresta Ombrófila Densa"/>
    <s v="Sudeste"/>
    <s v="Campinas"/>
    <s v="ondulado"/>
    <s v="Manual"/>
    <s v="Macaúba"/>
    <n v="783"/>
    <n v="87"/>
    <s v="fruto"/>
    <x v="0"/>
    <s v="Manutenção"/>
    <x v="11"/>
    <x v="9"/>
    <s v="Trabalhador agropecuário em geral"/>
    <n v="1.18"/>
    <s v="H/H"/>
    <n v="13.0666856765747"/>
    <n v="9.239399999999999E-2"/>
    <n v="1.2072833564014427"/>
  </r>
  <r>
    <n v="8108"/>
    <x v="1"/>
    <s v="Floresta Ombrófila Densa"/>
    <s v="Sudeste"/>
    <s v="Campinas"/>
    <s v="ondulado"/>
    <s v="Manual"/>
    <s v="Macaúba"/>
    <n v="783"/>
    <n v="87"/>
    <s v="fruto"/>
    <x v="0"/>
    <s v="Manutenção"/>
    <x v="12"/>
    <x v="8"/>
    <s v="Aplicador manual"/>
    <n v="2.35"/>
    <s v="H/H"/>
    <n v="9.9000000000000005E-2"/>
    <n v="0.18400500000000003"/>
    <n v="1.8216495000000003E-2"/>
  </r>
  <r>
    <n v="8108"/>
    <x v="1"/>
    <s v="Floresta Ombrófila Densa"/>
    <s v="Sudeste"/>
    <s v="Campinas"/>
    <s v="ondulado"/>
    <s v="Manual"/>
    <s v="Macaúba"/>
    <n v="783"/>
    <n v="87"/>
    <s v="fruto"/>
    <x v="0"/>
    <s v="Manutenção"/>
    <x v="12"/>
    <x v="8"/>
    <s v="Sulfluramida"/>
    <n v="2"/>
    <s v="Kg"/>
    <n v="16.2399997711181"/>
    <n v="0.15659999999999999"/>
    <n v="2.5431839641570941"/>
  </r>
  <r>
    <n v="8108"/>
    <x v="1"/>
    <s v="Floresta Ombrófila Densa"/>
    <s v="Sudeste"/>
    <s v="Campinas"/>
    <s v="ondulado"/>
    <s v="Manual"/>
    <s v="Macaúba"/>
    <n v="783"/>
    <n v="87"/>
    <s v="fruto"/>
    <x v="0"/>
    <s v="Manutenção"/>
    <x v="12"/>
    <x v="8"/>
    <s v="Trabalhador agropecuário em geral"/>
    <n v="2.35"/>
    <s v="H/H"/>
    <n v="13.0666856765747"/>
    <n v="0.18400500000000003"/>
    <n v="2.4043354979181282"/>
  </r>
  <r>
    <n v="8108"/>
    <x v="1"/>
    <s v="Floresta Ombrófila Densa"/>
    <s v="Sudeste"/>
    <s v="Campinas"/>
    <s v="ondulado"/>
    <s v="Manual"/>
    <s v="Macaúba"/>
    <n v="783"/>
    <n v="87"/>
    <s v="fruto"/>
    <x v="0"/>
    <s v="Manutenção"/>
    <x v="12"/>
    <x v="9"/>
    <s v="Trabalhador agropecuário em geral"/>
    <n v="1.18"/>
    <s v="H/H"/>
    <n v="13.0666856765747"/>
    <n v="9.239399999999999E-2"/>
    <n v="1.2072833564014427"/>
  </r>
  <r>
    <n v="8108"/>
    <x v="1"/>
    <s v="Floresta Ombrófila Densa"/>
    <s v="Sudeste"/>
    <s v="Campinas"/>
    <s v="ondulado"/>
    <s v="Manual"/>
    <s v="Macaúba"/>
    <n v="783"/>
    <n v="87"/>
    <s v="fruto"/>
    <x v="0"/>
    <s v="Manutenção"/>
    <x v="13"/>
    <x v="8"/>
    <s v="Aplicador manual"/>
    <n v="2.35"/>
    <s v="H/H"/>
    <n v="9.9000000000000005E-2"/>
    <n v="0.18400500000000003"/>
    <n v="1.8216495000000003E-2"/>
  </r>
  <r>
    <n v="8108"/>
    <x v="1"/>
    <s v="Floresta Ombrófila Densa"/>
    <s v="Sudeste"/>
    <s v="Campinas"/>
    <s v="ondulado"/>
    <s v="Manual"/>
    <s v="Macaúba"/>
    <n v="783"/>
    <n v="87"/>
    <s v="fruto"/>
    <x v="0"/>
    <s v="Manutenção"/>
    <x v="13"/>
    <x v="8"/>
    <s v="Sulfluramida"/>
    <n v="2"/>
    <s v="Kg"/>
    <n v="16.2399997711181"/>
    <n v="0.15659999999999999"/>
    <n v="2.5431839641570941"/>
  </r>
  <r>
    <n v="8108"/>
    <x v="1"/>
    <s v="Floresta Ombrófila Densa"/>
    <s v="Sudeste"/>
    <s v="Campinas"/>
    <s v="ondulado"/>
    <s v="Manual"/>
    <s v="Macaúba"/>
    <n v="783"/>
    <n v="87"/>
    <s v="fruto"/>
    <x v="0"/>
    <s v="Manutenção"/>
    <x v="13"/>
    <x v="8"/>
    <s v="Trabalhador agropecuário em geral"/>
    <n v="2.35"/>
    <s v="H/H"/>
    <n v="13.0666856765747"/>
    <n v="0.18400500000000003"/>
    <n v="2.4043354979181282"/>
  </r>
  <r>
    <n v="8108"/>
    <x v="1"/>
    <s v="Floresta Ombrófila Densa"/>
    <s v="Sudeste"/>
    <s v="Campinas"/>
    <s v="ondulado"/>
    <s v="Manual"/>
    <s v="Macaúba"/>
    <n v="783"/>
    <n v="87"/>
    <s v="fruto"/>
    <x v="0"/>
    <s v="Manutenção"/>
    <x v="13"/>
    <x v="9"/>
    <s v="Trabalhador agropecuário em geral"/>
    <n v="1.18"/>
    <s v="H/H"/>
    <n v="13.0666856765747"/>
    <n v="9.239399999999999E-2"/>
    <n v="1.2072833564014427"/>
  </r>
  <r>
    <n v="8108"/>
    <x v="1"/>
    <s v="Floresta Ombrófila Densa"/>
    <s v="Sudeste"/>
    <s v="Campinas"/>
    <s v="ondulado"/>
    <s v="Manual"/>
    <s v="Macaúba"/>
    <n v="783"/>
    <n v="87"/>
    <s v="fruto"/>
    <x v="0"/>
    <s v="Manutenção"/>
    <x v="14"/>
    <x v="8"/>
    <s v="Aplicador manual"/>
    <n v="2.35"/>
    <s v="H/H"/>
    <n v="9.9000000000000005E-2"/>
    <n v="0.18400500000000003"/>
    <n v="1.8216495000000003E-2"/>
  </r>
  <r>
    <n v="8108"/>
    <x v="1"/>
    <s v="Floresta Ombrófila Densa"/>
    <s v="Sudeste"/>
    <s v="Campinas"/>
    <s v="ondulado"/>
    <s v="Manual"/>
    <s v="Macaúba"/>
    <n v="783"/>
    <n v="87"/>
    <s v="fruto"/>
    <x v="0"/>
    <s v="Manutenção"/>
    <x v="14"/>
    <x v="8"/>
    <s v="Sulfluramida"/>
    <n v="2"/>
    <s v="Kg"/>
    <n v="16.2399997711181"/>
    <n v="0.15659999999999999"/>
    <n v="2.5431839641570941"/>
  </r>
  <r>
    <n v="8108"/>
    <x v="1"/>
    <s v="Floresta Ombrófila Densa"/>
    <s v="Sudeste"/>
    <s v="Campinas"/>
    <s v="ondulado"/>
    <s v="Manual"/>
    <s v="Macaúba"/>
    <n v="783"/>
    <n v="87"/>
    <s v="fruto"/>
    <x v="0"/>
    <s v="Manutenção"/>
    <x v="14"/>
    <x v="8"/>
    <s v="Trabalhador agropecuário em geral"/>
    <n v="2.35"/>
    <s v="H/H"/>
    <n v="13.0666856765747"/>
    <n v="0.18400500000000003"/>
    <n v="2.4043354979181282"/>
  </r>
  <r>
    <n v="8108"/>
    <x v="1"/>
    <s v="Floresta Ombrófila Densa"/>
    <s v="Sudeste"/>
    <s v="Campinas"/>
    <s v="ondulado"/>
    <s v="Manual"/>
    <s v="Macaúba"/>
    <n v="783"/>
    <n v="87"/>
    <s v="fruto"/>
    <x v="0"/>
    <s v="Manutenção"/>
    <x v="14"/>
    <x v="12"/>
    <s v="Técnico florestal"/>
    <n v="23.55"/>
    <s v="H/H"/>
    <n v="5.9209642410278303"/>
    <n v="1.8439650000000001"/>
    <n v="10.918050826706883"/>
  </r>
  <r>
    <n v="8108"/>
    <x v="1"/>
    <s v="Floresta Ombrófila Densa"/>
    <s v="Sudeste"/>
    <s v="Campinas"/>
    <s v="ondulado"/>
    <s v="Manual"/>
    <s v="Macaúba"/>
    <n v="783"/>
    <n v="87"/>
    <s v="fruto"/>
    <x v="0"/>
    <s v="Manutenção"/>
    <x v="14"/>
    <x v="9"/>
    <s v="Trabalhador agropecuário em geral"/>
    <n v="1.18"/>
    <s v="H/H"/>
    <n v="13.0666856765747"/>
    <n v="9.239399999999999E-2"/>
    <n v="1.2072833564014427"/>
  </r>
  <r>
    <n v="8108"/>
    <x v="1"/>
    <s v="Floresta Ombrófila Densa"/>
    <s v="Sudeste"/>
    <s v="Campinas"/>
    <s v="ondulado"/>
    <s v="Manual"/>
    <s v="Macaúba"/>
    <n v="783"/>
    <n v="87"/>
    <s v="fruto"/>
    <x v="0"/>
    <s v="Manutenção"/>
    <x v="15"/>
    <x v="8"/>
    <s v="Aplicador manual"/>
    <n v="2.35"/>
    <s v="H/H"/>
    <n v="9.9000000000000005E-2"/>
    <n v="0.18400500000000003"/>
    <n v="1.8216495000000003E-2"/>
  </r>
  <r>
    <n v="8108"/>
    <x v="1"/>
    <s v="Floresta Ombrófila Densa"/>
    <s v="Sudeste"/>
    <s v="Campinas"/>
    <s v="ondulado"/>
    <s v="Manual"/>
    <s v="Macaúba"/>
    <n v="783"/>
    <n v="87"/>
    <s v="fruto"/>
    <x v="0"/>
    <s v="Manutenção"/>
    <x v="15"/>
    <x v="8"/>
    <s v="Sulfluramida"/>
    <n v="2"/>
    <s v="Kg"/>
    <n v="16.2399997711181"/>
    <n v="0.15659999999999999"/>
    <n v="2.5431839641570941"/>
  </r>
  <r>
    <n v="8108"/>
    <x v="1"/>
    <s v="Floresta Ombrófila Densa"/>
    <s v="Sudeste"/>
    <s v="Campinas"/>
    <s v="ondulado"/>
    <s v="Manual"/>
    <s v="Macaúba"/>
    <n v="783"/>
    <n v="87"/>
    <s v="fruto"/>
    <x v="0"/>
    <s v="Manutenção"/>
    <x v="15"/>
    <x v="8"/>
    <s v="Trabalhador agropecuário em geral"/>
    <n v="2.35"/>
    <s v="H/H"/>
    <n v="13.0666856765747"/>
    <n v="0.18400500000000003"/>
    <n v="2.4043354979181282"/>
  </r>
  <r>
    <n v="8108"/>
    <x v="1"/>
    <s v="Floresta Ombrófila Densa"/>
    <s v="Sudeste"/>
    <s v="Campinas"/>
    <s v="ondulado"/>
    <s v="Manual"/>
    <s v="Macaúba"/>
    <n v="783"/>
    <n v="87"/>
    <s v="fruto"/>
    <x v="0"/>
    <s v="Manutenção"/>
    <x v="15"/>
    <x v="9"/>
    <s v="Trabalhador agropecuário em geral"/>
    <n v="1.18"/>
    <s v="H/H"/>
    <n v="13.0666856765747"/>
    <n v="9.239399999999999E-2"/>
    <n v="1.2072833564014427"/>
  </r>
  <r>
    <n v="8108"/>
    <x v="1"/>
    <s v="Floresta Ombrófila Densa"/>
    <s v="Sudeste"/>
    <s v="Campinas"/>
    <s v="ondulado"/>
    <s v="Manual"/>
    <s v="Macaúba"/>
    <n v="783"/>
    <n v="87"/>
    <s v="fruto"/>
    <x v="0"/>
    <s v="Manutenção"/>
    <x v="16"/>
    <x v="8"/>
    <s v="Aplicador manual"/>
    <n v="2.35"/>
    <s v="H/H"/>
    <n v="9.9000000000000005E-2"/>
    <n v="0.18400500000000003"/>
    <n v="1.8216495000000003E-2"/>
  </r>
  <r>
    <n v="8108"/>
    <x v="1"/>
    <s v="Floresta Ombrófila Densa"/>
    <s v="Sudeste"/>
    <s v="Campinas"/>
    <s v="ondulado"/>
    <s v="Manual"/>
    <s v="Macaúba"/>
    <n v="783"/>
    <n v="87"/>
    <s v="fruto"/>
    <x v="0"/>
    <s v="Manutenção"/>
    <x v="16"/>
    <x v="8"/>
    <s v="Sulfluramida"/>
    <n v="2"/>
    <s v="Kg"/>
    <n v="16.2399997711181"/>
    <n v="0.15659999999999999"/>
    <n v="2.5431839641570941"/>
  </r>
  <r>
    <n v="8108"/>
    <x v="1"/>
    <s v="Floresta Ombrófila Densa"/>
    <s v="Sudeste"/>
    <s v="Campinas"/>
    <s v="ondulado"/>
    <s v="Manual"/>
    <s v="Macaúba"/>
    <n v="783"/>
    <n v="87"/>
    <s v="fruto"/>
    <x v="0"/>
    <s v="Manutenção"/>
    <x v="16"/>
    <x v="8"/>
    <s v="Trabalhador agropecuário em geral"/>
    <n v="2.35"/>
    <s v="H/H"/>
    <n v="13.0666856765747"/>
    <n v="0.18400500000000003"/>
    <n v="2.4043354979181282"/>
  </r>
  <r>
    <n v="8108"/>
    <x v="1"/>
    <s v="Floresta Ombrófila Densa"/>
    <s v="Sudeste"/>
    <s v="Campinas"/>
    <s v="ondulado"/>
    <s v="Manual"/>
    <s v="Macaúba"/>
    <n v="783"/>
    <n v="87"/>
    <s v="fruto"/>
    <x v="0"/>
    <s v="Manutenção"/>
    <x v="16"/>
    <x v="9"/>
    <s v="Trabalhador agropecuário em geral"/>
    <n v="1.18"/>
    <s v="H/H"/>
    <n v="13.0666856765747"/>
    <n v="9.239399999999999E-2"/>
    <n v="1.2072833564014427"/>
  </r>
  <r>
    <n v="8108"/>
    <x v="1"/>
    <s v="Floresta Ombrófila Densa"/>
    <s v="Sudeste"/>
    <s v="Campinas"/>
    <s v="ondulado"/>
    <s v="Manual"/>
    <s v="Macaúba"/>
    <n v="783"/>
    <n v="87"/>
    <s v="fruto"/>
    <x v="0"/>
    <s v="Manutenção"/>
    <x v="17"/>
    <x v="8"/>
    <s v="Aplicador manual"/>
    <n v="2.35"/>
    <s v="H/H"/>
    <n v="9.9000000000000005E-2"/>
    <n v="0.18400500000000003"/>
    <n v="1.8216495000000003E-2"/>
  </r>
  <r>
    <n v="8108"/>
    <x v="1"/>
    <s v="Floresta Ombrófila Densa"/>
    <s v="Sudeste"/>
    <s v="Campinas"/>
    <s v="ondulado"/>
    <s v="Manual"/>
    <s v="Macaúba"/>
    <n v="783"/>
    <n v="87"/>
    <s v="fruto"/>
    <x v="0"/>
    <s v="Manutenção"/>
    <x v="17"/>
    <x v="8"/>
    <s v="Sulfluramida"/>
    <n v="2"/>
    <s v="Kg"/>
    <n v="16.2399997711181"/>
    <n v="0.15659999999999999"/>
    <n v="2.5431839641570941"/>
  </r>
  <r>
    <n v="8108"/>
    <x v="1"/>
    <s v="Floresta Ombrófila Densa"/>
    <s v="Sudeste"/>
    <s v="Campinas"/>
    <s v="ondulado"/>
    <s v="Manual"/>
    <s v="Macaúba"/>
    <n v="783"/>
    <n v="87"/>
    <s v="fruto"/>
    <x v="0"/>
    <s v="Manutenção"/>
    <x v="17"/>
    <x v="8"/>
    <s v="Trabalhador agropecuário em geral"/>
    <n v="2.35"/>
    <s v="H/H"/>
    <n v="13.0666856765747"/>
    <n v="0.18400500000000003"/>
    <n v="2.4043354979181282"/>
  </r>
  <r>
    <n v="8108"/>
    <x v="1"/>
    <s v="Floresta Ombrófila Densa"/>
    <s v="Sudeste"/>
    <s v="Campinas"/>
    <s v="ondulado"/>
    <s v="Manual"/>
    <s v="Macaúba"/>
    <n v="783"/>
    <n v="87"/>
    <s v="fruto"/>
    <x v="0"/>
    <s v="Manutenção"/>
    <x v="17"/>
    <x v="9"/>
    <s v="Trabalhador agropecuário em geral"/>
    <n v="1.18"/>
    <s v="H/H"/>
    <n v="13.0666856765747"/>
    <n v="9.239399999999999E-2"/>
    <n v="1.2072833564014427"/>
  </r>
  <r>
    <n v="8108"/>
    <x v="1"/>
    <s v="Floresta Ombrófila Densa"/>
    <s v="Sudeste"/>
    <s v="Campinas"/>
    <s v="ondulado"/>
    <s v="Manual"/>
    <s v="Macaúba"/>
    <n v="783"/>
    <n v="87"/>
    <s v="fruto"/>
    <x v="0"/>
    <s v="Manutenção"/>
    <x v="18"/>
    <x v="8"/>
    <s v="Aplicador manual"/>
    <n v="2.35"/>
    <s v="H/H"/>
    <n v="9.9000000000000005E-2"/>
    <n v="0.18400500000000003"/>
    <n v="1.8216495000000003E-2"/>
  </r>
  <r>
    <n v="8108"/>
    <x v="1"/>
    <s v="Floresta Ombrófila Densa"/>
    <s v="Sudeste"/>
    <s v="Campinas"/>
    <s v="ondulado"/>
    <s v="Manual"/>
    <s v="Macaúba"/>
    <n v="783"/>
    <n v="87"/>
    <s v="fruto"/>
    <x v="0"/>
    <s v="Manutenção"/>
    <x v="18"/>
    <x v="8"/>
    <s v="Sulfluramida"/>
    <n v="2"/>
    <s v="Kg"/>
    <n v="16.2399997711181"/>
    <n v="0.15659999999999999"/>
    <n v="2.5431839641570941"/>
  </r>
  <r>
    <n v="8108"/>
    <x v="1"/>
    <s v="Floresta Ombrófila Densa"/>
    <s v="Sudeste"/>
    <s v="Campinas"/>
    <s v="ondulado"/>
    <s v="Manual"/>
    <s v="Macaúba"/>
    <n v="783"/>
    <n v="87"/>
    <s v="fruto"/>
    <x v="0"/>
    <s v="Manutenção"/>
    <x v="18"/>
    <x v="8"/>
    <s v="Trabalhador agropecuário em geral"/>
    <n v="2.35"/>
    <s v="H/H"/>
    <n v="13.0666856765747"/>
    <n v="0.18400500000000003"/>
    <n v="2.4043354979181282"/>
  </r>
  <r>
    <n v="8108"/>
    <x v="1"/>
    <s v="Floresta Ombrófila Densa"/>
    <s v="Sudeste"/>
    <s v="Campinas"/>
    <s v="ondulado"/>
    <s v="Manual"/>
    <s v="Macaúba"/>
    <n v="783"/>
    <n v="87"/>
    <s v="fruto"/>
    <x v="0"/>
    <s v="Manutenção"/>
    <x v="18"/>
    <x v="9"/>
    <s v="Trabalhador agropecuário em geral"/>
    <n v="1.18"/>
    <s v="H/H"/>
    <n v="13.0666856765747"/>
    <n v="9.239399999999999E-2"/>
    <n v="1.2072833564014427"/>
  </r>
  <r>
    <n v="8108"/>
    <x v="1"/>
    <s v="Floresta Ombrófila Densa"/>
    <s v="Sudeste"/>
    <s v="Campinas"/>
    <s v="ondulado"/>
    <s v="Manual"/>
    <s v="Macaúba"/>
    <n v="783"/>
    <n v="87"/>
    <s v="fruto"/>
    <x v="0"/>
    <s v="Manutenção"/>
    <x v="19"/>
    <x v="8"/>
    <s v="Aplicador manual"/>
    <n v="2.35"/>
    <s v="H/H"/>
    <n v="9.9000000000000005E-2"/>
    <n v="0.18400500000000003"/>
    <n v="1.8216495000000003E-2"/>
  </r>
  <r>
    <n v="8108"/>
    <x v="1"/>
    <s v="Floresta Ombrófila Densa"/>
    <s v="Sudeste"/>
    <s v="Campinas"/>
    <s v="ondulado"/>
    <s v="Manual"/>
    <s v="Macaúba"/>
    <n v="783"/>
    <n v="87"/>
    <s v="fruto"/>
    <x v="0"/>
    <s v="Manutenção"/>
    <x v="19"/>
    <x v="8"/>
    <s v="Sulfluramida"/>
    <n v="2"/>
    <s v="Kg"/>
    <n v="16.2399997711181"/>
    <n v="0.15659999999999999"/>
    <n v="2.5431839641570941"/>
  </r>
  <r>
    <n v="8108"/>
    <x v="1"/>
    <s v="Floresta Ombrófila Densa"/>
    <s v="Sudeste"/>
    <s v="Campinas"/>
    <s v="ondulado"/>
    <s v="Manual"/>
    <s v="Macaúba"/>
    <n v="783"/>
    <n v="87"/>
    <s v="fruto"/>
    <x v="0"/>
    <s v="Manutenção"/>
    <x v="19"/>
    <x v="8"/>
    <s v="Trabalhador agropecuário em geral"/>
    <n v="2.35"/>
    <s v="H/H"/>
    <n v="13.0666856765747"/>
    <n v="0.18400500000000003"/>
    <n v="2.4043354979181282"/>
  </r>
  <r>
    <n v="8108"/>
    <x v="1"/>
    <s v="Floresta Ombrófila Densa"/>
    <s v="Sudeste"/>
    <s v="Campinas"/>
    <s v="ondulado"/>
    <s v="Manual"/>
    <s v="Macaúba"/>
    <n v="783"/>
    <n v="87"/>
    <s v="fruto"/>
    <x v="0"/>
    <s v="Manutenção"/>
    <x v="19"/>
    <x v="12"/>
    <s v="Técnico florestal"/>
    <n v="23.55"/>
    <s v="H/H"/>
    <n v="5.9209642410278303"/>
    <n v="1.8439650000000001"/>
    <n v="10.918050826706883"/>
  </r>
  <r>
    <n v="8108"/>
    <x v="1"/>
    <s v="Floresta Ombrófila Densa"/>
    <s v="Sudeste"/>
    <s v="Campinas"/>
    <s v="ondulado"/>
    <s v="Manual"/>
    <s v="Macaúba"/>
    <n v="783"/>
    <n v="87"/>
    <s v="fruto"/>
    <x v="0"/>
    <s v="Manutenção"/>
    <x v="19"/>
    <x v="9"/>
    <s v="Trabalhador agropecuário em geral"/>
    <n v="1.18"/>
    <s v="H/H"/>
    <n v="13.0666856765747"/>
    <n v="9.239399999999999E-2"/>
    <n v="1.2072833564014427"/>
  </r>
  <r>
    <n v="8108"/>
    <x v="1"/>
    <s v="Floresta Ombrófila Densa"/>
    <s v="Sudeste"/>
    <s v="Campinas"/>
    <s v="ondulado"/>
    <s v="Manual"/>
    <s v="Macaúba"/>
    <n v="783"/>
    <n v="87"/>
    <s v="fruto"/>
    <x v="0"/>
    <s v="Manutenção"/>
    <x v="20"/>
    <x v="8"/>
    <s v="Aplicador manual"/>
    <n v="2.35"/>
    <s v="H/H"/>
    <n v="9.9000000000000005E-2"/>
    <n v="0.18400500000000003"/>
    <n v="1.8216495000000003E-2"/>
  </r>
  <r>
    <n v="8108"/>
    <x v="1"/>
    <s v="Floresta Ombrófila Densa"/>
    <s v="Sudeste"/>
    <s v="Campinas"/>
    <s v="ondulado"/>
    <s v="Manual"/>
    <s v="Macaúba"/>
    <n v="783"/>
    <n v="87"/>
    <s v="fruto"/>
    <x v="0"/>
    <s v="Manutenção"/>
    <x v="20"/>
    <x v="8"/>
    <s v="Sulfluramida"/>
    <n v="2"/>
    <s v="Kg"/>
    <n v="16.2399997711181"/>
    <n v="0.15659999999999999"/>
    <n v="2.5431839641570941"/>
  </r>
  <r>
    <n v="8108"/>
    <x v="1"/>
    <s v="Floresta Ombrófila Densa"/>
    <s v="Sudeste"/>
    <s v="Campinas"/>
    <s v="ondulado"/>
    <s v="Manual"/>
    <s v="Macaúba"/>
    <n v="783"/>
    <n v="87"/>
    <s v="fruto"/>
    <x v="0"/>
    <s v="Manutenção"/>
    <x v="20"/>
    <x v="8"/>
    <s v="Trabalhador agropecuário em geral"/>
    <n v="2.35"/>
    <s v="H/H"/>
    <n v="13.0666856765747"/>
    <n v="0.18400500000000003"/>
    <n v="2.4043354979181282"/>
  </r>
  <r>
    <n v="8108"/>
    <x v="1"/>
    <s v="Floresta Ombrófila Densa"/>
    <s v="Sudeste"/>
    <s v="Campinas"/>
    <s v="ondulado"/>
    <s v="Manual"/>
    <s v="Macaúba"/>
    <n v="783"/>
    <n v="87"/>
    <s v="fruto"/>
    <x v="0"/>
    <s v="Manutenção"/>
    <x v="20"/>
    <x v="9"/>
    <s v="Trabalhador agropecuário em geral"/>
    <n v="1.18"/>
    <s v="H/H"/>
    <n v="13.0666856765747"/>
    <n v="9.239399999999999E-2"/>
    <n v="1.2072833564014427"/>
  </r>
  <r>
    <n v="8108"/>
    <x v="1"/>
    <s v="Floresta Ombrófila Densa"/>
    <s v="Sudeste"/>
    <s v="Campinas"/>
    <s v="ondulado"/>
    <s v="Manual"/>
    <s v="Macaúba"/>
    <n v="783"/>
    <n v="87"/>
    <s v="fruto"/>
    <x v="0"/>
    <s v="Manutenção"/>
    <x v="21"/>
    <x v="8"/>
    <s v="Aplicador manual"/>
    <n v="2.35"/>
    <s v="H/H"/>
    <n v="9.9000000000000005E-2"/>
    <n v="0.18400500000000003"/>
    <n v="1.8216495000000003E-2"/>
  </r>
  <r>
    <n v="8108"/>
    <x v="1"/>
    <s v="Floresta Ombrófila Densa"/>
    <s v="Sudeste"/>
    <s v="Campinas"/>
    <s v="ondulado"/>
    <s v="Manual"/>
    <s v="Macaúba"/>
    <n v="783"/>
    <n v="87"/>
    <s v="fruto"/>
    <x v="0"/>
    <s v="Manutenção"/>
    <x v="21"/>
    <x v="8"/>
    <s v="Sulfluramida"/>
    <n v="2"/>
    <s v="Kg"/>
    <n v="16.2399997711181"/>
    <n v="0.15659999999999999"/>
    <n v="2.5431839641570941"/>
  </r>
  <r>
    <n v="8108"/>
    <x v="1"/>
    <s v="Floresta Ombrófila Densa"/>
    <s v="Sudeste"/>
    <s v="Campinas"/>
    <s v="ondulado"/>
    <s v="Manual"/>
    <s v="Macaúba"/>
    <n v="783"/>
    <n v="87"/>
    <s v="fruto"/>
    <x v="0"/>
    <s v="Manutenção"/>
    <x v="21"/>
    <x v="8"/>
    <s v="Trabalhador agropecuário em geral"/>
    <n v="2.35"/>
    <s v="H/H"/>
    <n v="13.0666856765747"/>
    <n v="0.18400500000000003"/>
    <n v="2.4043354979181282"/>
  </r>
  <r>
    <n v="8108"/>
    <x v="1"/>
    <s v="Floresta Ombrófila Densa"/>
    <s v="Sudeste"/>
    <s v="Campinas"/>
    <s v="ondulado"/>
    <s v="Manual"/>
    <s v="Macaúba"/>
    <n v="783"/>
    <n v="87"/>
    <s v="fruto"/>
    <x v="0"/>
    <s v="Manutenção"/>
    <x v="21"/>
    <x v="9"/>
    <s v="Trabalhador agropecuário em geral"/>
    <n v="1.18"/>
    <s v="H/H"/>
    <n v="13.0666856765747"/>
    <n v="9.239399999999999E-2"/>
    <n v="1.2072833564014427"/>
  </r>
  <r>
    <n v="8108"/>
    <x v="1"/>
    <s v="Floresta Ombrófila Densa"/>
    <s v="Sudeste"/>
    <s v="Campinas"/>
    <s v="ondulado"/>
    <s v="Manual"/>
    <s v="Macaúba"/>
    <n v="783"/>
    <n v="87"/>
    <s v="fruto"/>
    <x v="0"/>
    <s v="Manutenção"/>
    <x v="22"/>
    <x v="8"/>
    <s v="Aplicador manual"/>
    <n v="2.35"/>
    <s v="H/H"/>
    <n v="9.9000000000000005E-2"/>
    <n v="0.18400500000000003"/>
    <n v="1.8216495000000003E-2"/>
  </r>
  <r>
    <n v="8108"/>
    <x v="1"/>
    <s v="Floresta Ombrófila Densa"/>
    <s v="Sudeste"/>
    <s v="Campinas"/>
    <s v="ondulado"/>
    <s v="Manual"/>
    <s v="Macaúba"/>
    <n v="783"/>
    <n v="87"/>
    <s v="fruto"/>
    <x v="0"/>
    <s v="Manutenção"/>
    <x v="22"/>
    <x v="8"/>
    <s v="Sulfluramida"/>
    <n v="2"/>
    <s v="Kg"/>
    <n v="16.2399997711181"/>
    <n v="0.15659999999999999"/>
    <n v="2.5431839641570941"/>
  </r>
  <r>
    <n v="8108"/>
    <x v="1"/>
    <s v="Floresta Ombrófila Densa"/>
    <s v="Sudeste"/>
    <s v="Campinas"/>
    <s v="ondulado"/>
    <s v="Manual"/>
    <s v="Macaúba"/>
    <n v="783"/>
    <n v="87"/>
    <s v="fruto"/>
    <x v="0"/>
    <s v="Manutenção"/>
    <x v="22"/>
    <x v="8"/>
    <s v="Trabalhador agropecuário em geral"/>
    <n v="2.35"/>
    <s v="H/H"/>
    <n v="13.0666856765747"/>
    <n v="0.18400500000000003"/>
    <n v="2.4043354979181282"/>
  </r>
  <r>
    <n v="8108"/>
    <x v="1"/>
    <s v="Floresta Ombrófila Densa"/>
    <s v="Sudeste"/>
    <s v="Campinas"/>
    <s v="ondulado"/>
    <s v="Manual"/>
    <s v="Macaúba"/>
    <n v="783"/>
    <n v="87"/>
    <s v="fruto"/>
    <x v="0"/>
    <s v="Manutenção"/>
    <x v="22"/>
    <x v="9"/>
    <s v="Trabalhador agropecuário em geral"/>
    <n v="1.18"/>
    <s v="H/H"/>
    <n v="13.0666856765747"/>
    <n v="9.239399999999999E-2"/>
    <n v="1.2072833564014427"/>
  </r>
  <r>
    <n v="8108"/>
    <x v="1"/>
    <s v="Floresta Ombrófila Densa"/>
    <s v="Sudeste"/>
    <s v="Campinas"/>
    <s v="ondulado"/>
    <s v="Manual"/>
    <s v="Macaúba"/>
    <n v="783"/>
    <n v="87"/>
    <s v="fruto"/>
    <x v="0"/>
    <s v="Manutenção"/>
    <x v="23"/>
    <x v="8"/>
    <s v="Aplicador manual"/>
    <n v="2.35"/>
    <s v="H/H"/>
    <n v="9.9000000000000005E-2"/>
    <n v="0.18400500000000003"/>
    <n v="1.8216495000000003E-2"/>
  </r>
  <r>
    <n v="8108"/>
    <x v="1"/>
    <s v="Floresta Ombrófila Densa"/>
    <s v="Sudeste"/>
    <s v="Campinas"/>
    <s v="ondulado"/>
    <s v="Manual"/>
    <s v="Macaúba"/>
    <n v="783"/>
    <n v="87"/>
    <s v="fruto"/>
    <x v="0"/>
    <s v="Manutenção"/>
    <x v="23"/>
    <x v="8"/>
    <s v="Sulfluramida"/>
    <n v="2"/>
    <s v="Kg"/>
    <n v="16.2399997711181"/>
    <n v="0.15659999999999999"/>
    <n v="2.5431839641570941"/>
  </r>
  <r>
    <n v="8108"/>
    <x v="1"/>
    <s v="Floresta Ombrófila Densa"/>
    <s v="Sudeste"/>
    <s v="Campinas"/>
    <s v="ondulado"/>
    <s v="Manual"/>
    <s v="Macaúba"/>
    <n v="783"/>
    <n v="87"/>
    <s v="fruto"/>
    <x v="0"/>
    <s v="Manutenção"/>
    <x v="23"/>
    <x v="8"/>
    <s v="Trabalhador agropecuário em geral"/>
    <n v="2.35"/>
    <s v="H/H"/>
    <n v="13.0666856765747"/>
    <n v="0.18400500000000003"/>
    <n v="2.4043354979181282"/>
  </r>
  <r>
    <n v="8108"/>
    <x v="1"/>
    <s v="Floresta Ombrófila Densa"/>
    <s v="Sudeste"/>
    <s v="Campinas"/>
    <s v="ondulado"/>
    <s v="Manual"/>
    <s v="Macaúba"/>
    <n v="783"/>
    <n v="87"/>
    <s v="fruto"/>
    <x v="0"/>
    <s v="Manutenção"/>
    <x v="23"/>
    <x v="9"/>
    <s v="Trabalhador agropecuário em geral"/>
    <n v="1.18"/>
    <s v="H/H"/>
    <n v="13.0666856765747"/>
    <n v="9.239399999999999E-2"/>
    <n v="1.2072833564014427"/>
  </r>
  <r>
    <n v="8108"/>
    <x v="1"/>
    <s v="Floresta Ombrófila Densa"/>
    <s v="Sudeste"/>
    <s v="Campinas"/>
    <s v="ondulado"/>
    <s v="Manual"/>
    <s v="Macaúba"/>
    <n v="783"/>
    <n v="87"/>
    <s v="fruto"/>
    <x v="0"/>
    <s v="Manutenção"/>
    <x v="24"/>
    <x v="8"/>
    <s v="Aplicador manual"/>
    <n v="2.35"/>
    <s v="H/H"/>
    <n v="9.9000000000000005E-2"/>
    <n v="0.18400500000000003"/>
    <n v="1.8216495000000003E-2"/>
  </r>
  <r>
    <n v="8108"/>
    <x v="1"/>
    <s v="Floresta Ombrófila Densa"/>
    <s v="Sudeste"/>
    <s v="Campinas"/>
    <s v="ondulado"/>
    <s v="Manual"/>
    <s v="Macaúba"/>
    <n v="783"/>
    <n v="87"/>
    <s v="fruto"/>
    <x v="0"/>
    <s v="Manutenção"/>
    <x v="24"/>
    <x v="8"/>
    <s v="Sulfluramida"/>
    <n v="2"/>
    <s v="Kg"/>
    <n v="16.2399997711181"/>
    <n v="0.15659999999999999"/>
    <n v="2.5431839641570941"/>
  </r>
  <r>
    <n v="8108"/>
    <x v="1"/>
    <s v="Floresta Ombrófila Densa"/>
    <s v="Sudeste"/>
    <s v="Campinas"/>
    <s v="ondulado"/>
    <s v="Manual"/>
    <s v="Macaúba"/>
    <n v="783"/>
    <n v="87"/>
    <s v="fruto"/>
    <x v="0"/>
    <s v="Manutenção"/>
    <x v="24"/>
    <x v="8"/>
    <s v="Trabalhador agropecuário em geral"/>
    <n v="2.35"/>
    <s v="H/H"/>
    <n v="13.0666856765747"/>
    <n v="0.18400500000000003"/>
    <n v="2.4043354979181282"/>
  </r>
  <r>
    <n v="8108"/>
    <x v="1"/>
    <s v="Floresta Ombrófila Densa"/>
    <s v="Sudeste"/>
    <s v="Campinas"/>
    <s v="ondulado"/>
    <s v="Manual"/>
    <s v="Macaúba"/>
    <n v="783"/>
    <n v="87"/>
    <s v="fruto"/>
    <x v="0"/>
    <s v="Manutenção"/>
    <x v="24"/>
    <x v="9"/>
    <s v="Trabalhador agropecuário em geral"/>
    <n v="1.18"/>
    <s v="H/H"/>
    <n v="13.0666856765747"/>
    <n v="9.239399999999999E-2"/>
    <n v="1.2072833564014427"/>
  </r>
  <r>
    <n v="8108"/>
    <x v="1"/>
    <s v="Floresta Ombrófila Densa"/>
    <s v="Sudeste"/>
    <s v="Campinas"/>
    <s v="ondulado"/>
    <s v="Manual"/>
    <s v="Macaúba"/>
    <n v="783"/>
    <n v="87"/>
    <s v="fruto"/>
    <x v="0"/>
    <s v="Manutenção"/>
    <x v="25"/>
    <x v="8"/>
    <s v="Aplicador manual"/>
    <n v="2.35"/>
    <s v="H/H"/>
    <n v="9.9000000000000005E-2"/>
    <n v="0.18400500000000003"/>
    <n v="1.8216495000000003E-2"/>
  </r>
  <r>
    <n v="8108"/>
    <x v="1"/>
    <s v="Floresta Ombrófila Densa"/>
    <s v="Sudeste"/>
    <s v="Campinas"/>
    <s v="ondulado"/>
    <s v="Manual"/>
    <s v="Macaúba"/>
    <n v="783"/>
    <n v="87"/>
    <s v="fruto"/>
    <x v="0"/>
    <s v="Manutenção"/>
    <x v="25"/>
    <x v="8"/>
    <s v="Sulfluramida"/>
    <n v="2"/>
    <s v="Kg"/>
    <n v="16.2399997711181"/>
    <n v="0.15659999999999999"/>
    <n v="2.5431839641570941"/>
  </r>
  <r>
    <n v="8108"/>
    <x v="1"/>
    <s v="Floresta Ombrófila Densa"/>
    <s v="Sudeste"/>
    <s v="Campinas"/>
    <s v="ondulado"/>
    <s v="Manual"/>
    <s v="Macaúba"/>
    <n v="783"/>
    <n v="87"/>
    <s v="fruto"/>
    <x v="0"/>
    <s v="Manutenção"/>
    <x v="25"/>
    <x v="8"/>
    <s v="Trabalhador agropecuário em geral"/>
    <n v="2.35"/>
    <s v="H/H"/>
    <n v="13.0666856765747"/>
    <n v="0.18400500000000003"/>
    <n v="2.4043354979181282"/>
  </r>
  <r>
    <n v="8108"/>
    <x v="1"/>
    <s v="Floresta Ombrófila Densa"/>
    <s v="Sudeste"/>
    <s v="Campinas"/>
    <s v="ondulado"/>
    <s v="Manual"/>
    <s v="Macaúba"/>
    <n v="783"/>
    <n v="87"/>
    <s v="fruto"/>
    <x v="0"/>
    <s v="Manutenção"/>
    <x v="25"/>
    <x v="9"/>
    <s v="Trabalhador agropecuário em geral"/>
    <n v="1.18"/>
    <s v="H/H"/>
    <n v="13.0666856765747"/>
    <n v="9.239399999999999E-2"/>
    <n v="1.2072833564014427"/>
  </r>
  <r>
    <n v="8108"/>
    <x v="1"/>
    <s v="Floresta Ombrófila Densa"/>
    <s v="Sudeste"/>
    <s v="Campinas"/>
    <s v="ondulado"/>
    <s v="Manual"/>
    <s v="Macaúba"/>
    <n v="783"/>
    <n v="87"/>
    <s v="fruto"/>
    <x v="0"/>
    <s v="Manutenção"/>
    <x v="26"/>
    <x v="8"/>
    <s v="Aplicador manual"/>
    <n v="2.35"/>
    <s v="H/H"/>
    <n v="9.9000000000000005E-2"/>
    <n v="0.18400500000000003"/>
    <n v="1.8216495000000003E-2"/>
  </r>
  <r>
    <n v="8108"/>
    <x v="1"/>
    <s v="Floresta Ombrófila Densa"/>
    <s v="Sudeste"/>
    <s v="Campinas"/>
    <s v="ondulado"/>
    <s v="Manual"/>
    <s v="Macaúba"/>
    <n v="783"/>
    <n v="87"/>
    <s v="fruto"/>
    <x v="0"/>
    <s v="Manutenção"/>
    <x v="26"/>
    <x v="8"/>
    <s v="Sulfluramida"/>
    <n v="2"/>
    <s v="Kg"/>
    <n v="16.2399997711181"/>
    <n v="0.15659999999999999"/>
    <n v="2.5431839641570941"/>
  </r>
  <r>
    <n v="8108"/>
    <x v="1"/>
    <s v="Floresta Ombrófila Densa"/>
    <s v="Sudeste"/>
    <s v="Campinas"/>
    <s v="ondulado"/>
    <s v="Manual"/>
    <s v="Macaúba"/>
    <n v="783"/>
    <n v="87"/>
    <s v="fruto"/>
    <x v="0"/>
    <s v="Manutenção"/>
    <x v="26"/>
    <x v="8"/>
    <s v="Trabalhador agropecuário em geral"/>
    <n v="2.35"/>
    <s v="H/H"/>
    <n v="13.0666856765747"/>
    <n v="0.18400500000000003"/>
    <n v="2.4043354979181282"/>
  </r>
  <r>
    <n v="8108"/>
    <x v="1"/>
    <s v="Floresta Ombrófila Densa"/>
    <s v="Sudeste"/>
    <s v="Campinas"/>
    <s v="ondulado"/>
    <s v="Manual"/>
    <s v="Macaúba"/>
    <n v="783"/>
    <n v="87"/>
    <s v="fruto"/>
    <x v="0"/>
    <s v="Manutenção"/>
    <x v="26"/>
    <x v="9"/>
    <s v="Trabalhador agropecuário em geral"/>
    <n v="1.18"/>
    <s v="H/H"/>
    <n v="13.0666856765747"/>
    <n v="9.239399999999999E-2"/>
    <n v="1.2072833564014427"/>
  </r>
  <r>
    <n v="8108"/>
    <x v="1"/>
    <s v="Floresta Ombrófila Densa"/>
    <s v="Sudeste"/>
    <s v="Campinas"/>
    <s v="ondulado"/>
    <s v="Manual"/>
    <s v="Macaúba"/>
    <n v="783"/>
    <n v="87"/>
    <s v="fruto"/>
    <x v="0"/>
    <s v="Manutenção"/>
    <x v="27"/>
    <x v="8"/>
    <s v="Aplicador manual"/>
    <n v="2.35"/>
    <s v="H/H"/>
    <n v="9.9000000000000005E-2"/>
    <n v="0.18400500000000003"/>
    <n v="1.8216495000000003E-2"/>
  </r>
  <r>
    <n v="8108"/>
    <x v="1"/>
    <s v="Floresta Ombrófila Densa"/>
    <s v="Sudeste"/>
    <s v="Campinas"/>
    <s v="ondulado"/>
    <s v="Manual"/>
    <s v="Macaúba"/>
    <n v="783"/>
    <n v="87"/>
    <s v="fruto"/>
    <x v="0"/>
    <s v="Manutenção"/>
    <x v="27"/>
    <x v="8"/>
    <s v="Sulfluramida"/>
    <n v="2"/>
    <s v="Kg"/>
    <n v="16.2399997711181"/>
    <n v="0.15659999999999999"/>
    <n v="2.5431839641570941"/>
  </r>
  <r>
    <n v="8108"/>
    <x v="1"/>
    <s v="Floresta Ombrófila Densa"/>
    <s v="Sudeste"/>
    <s v="Campinas"/>
    <s v="ondulado"/>
    <s v="Manual"/>
    <s v="Macaúba"/>
    <n v="783"/>
    <n v="87"/>
    <s v="fruto"/>
    <x v="0"/>
    <s v="Manutenção"/>
    <x v="27"/>
    <x v="8"/>
    <s v="Trabalhador agropecuário em geral"/>
    <n v="2.35"/>
    <s v="H/H"/>
    <n v="13.0666856765747"/>
    <n v="0.18400500000000003"/>
    <n v="2.4043354979181282"/>
  </r>
  <r>
    <n v="8108"/>
    <x v="1"/>
    <s v="Floresta Ombrófila Densa"/>
    <s v="Sudeste"/>
    <s v="Campinas"/>
    <s v="ondulado"/>
    <s v="Manual"/>
    <s v="Macaúba"/>
    <n v="783"/>
    <n v="87"/>
    <s v="fruto"/>
    <x v="0"/>
    <s v="Manutenção"/>
    <x v="27"/>
    <x v="9"/>
    <s v="Trabalhador agropecuário em geral"/>
    <n v="1.18"/>
    <s v="H/H"/>
    <n v="13.0666856765747"/>
    <n v="9.239399999999999E-2"/>
    <n v="1.2072833564014427"/>
  </r>
  <r>
    <n v="8108"/>
    <x v="1"/>
    <s v="Floresta Ombrófila Densa"/>
    <s v="Sudeste"/>
    <s v="Campinas"/>
    <s v="ondulado"/>
    <s v="Manual"/>
    <s v="Macaúba"/>
    <n v="783"/>
    <n v="87"/>
    <s v="fruto"/>
    <x v="0"/>
    <s v="Manutenção"/>
    <x v="28"/>
    <x v="8"/>
    <s v="Aplicador manual"/>
    <n v="2.35"/>
    <s v="H/H"/>
    <n v="9.9000000000000005E-2"/>
    <n v="0.18400500000000003"/>
    <n v="1.8216495000000003E-2"/>
  </r>
  <r>
    <n v="8108"/>
    <x v="1"/>
    <s v="Floresta Ombrófila Densa"/>
    <s v="Sudeste"/>
    <s v="Campinas"/>
    <s v="ondulado"/>
    <s v="Manual"/>
    <s v="Macaúba"/>
    <n v="783"/>
    <n v="87"/>
    <s v="fruto"/>
    <x v="0"/>
    <s v="Manutenção"/>
    <x v="28"/>
    <x v="8"/>
    <s v="Sulfluramida"/>
    <n v="2"/>
    <s v="Kg"/>
    <n v="16.2399997711181"/>
    <n v="0.15659999999999999"/>
    <n v="2.5431839641570941"/>
  </r>
  <r>
    <n v="8108"/>
    <x v="1"/>
    <s v="Floresta Ombrófila Densa"/>
    <s v="Sudeste"/>
    <s v="Campinas"/>
    <s v="ondulado"/>
    <s v="Manual"/>
    <s v="Macaúba"/>
    <n v="783"/>
    <n v="87"/>
    <s v="fruto"/>
    <x v="0"/>
    <s v="Manutenção"/>
    <x v="28"/>
    <x v="8"/>
    <s v="Trabalhador agropecuário em geral"/>
    <n v="2.35"/>
    <s v="H/H"/>
    <n v="13.0666856765747"/>
    <n v="0.18400500000000003"/>
    <n v="2.4043354979181282"/>
  </r>
  <r>
    <n v="8108"/>
    <x v="1"/>
    <s v="Floresta Ombrófila Densa"/>
    <s v="Sudeste"/>
    <s v="Campinas"/>
    <s v="ondulado"/>
    <s v="Manual"/>
    <s v="Macaúba"/>
    <n v="783"/>
    <n v="87"/>
    <s v="fruto"/>
    <x v="0"/>
    <s v="Manutenção"/>
    <x v="28"/>
    <x v="9"/>
    <s v="Trabalhador agropecuário em geral"/>
    <n v="1.18"/>
    <s v="H/H"/>
    <n v="13.0666856765747"/>
    <n v="9.239399999999999E-2"/>
    <n v="1.2072833564014427"/>
  </r>
  <r>
    <n v="8108"/>
    <x v="1"/>
    <s v="Floresta Ombrófila Densa"/>
    <s v="Sudeste"/>
    <s v="Campinas"/>
    <s v="ondulado"/>
    <s v="Manual"/>
    <s v="Macaúba"/>
    <n v="783"/>
    <n v="87"/>
    <s v="fruto"/>
    <x v="0"/>
    <s v="Manutenção"/>
    <x v="29"/>
    <x v="8"/>
    <s v="Aplicador manual"/>
    <n v="2.35"/>
    <s v="H/H"/>
    <n v="9.9000000000000005E-2"/>
    <n v="0.18400500000000003"/>
    <n v="1.8216495000000003E-2"/>
  </r>
  <r>
    <n v="8108"/>
    <x v="1"/>
    <s v="Floresta Ombrófila Densa"/>
    <s v="Sudeste"/>
    <s v="Campinas"/>
    <s v="ondulado"/>
    <s v="Manual"/>
    <s v="Macaúba"/>
    <n v="783"/>
    <n v="87"/>
    <s v="fruto"/>
    <x v="0"/>
    <s v="Manutenção"/>
    <x v="29"/>
    <x v="8"/>
    <s v="Sulfluramida"/>
    <n v="2"/>
    <s v="Kg"/>
    <n v="16.2399997711181"/>
    <n v="0.15659999999999999"/>
    <n v="2.5431839641570941"/>
  </r>
  <r>
    <n v="8108"/>
    <x v="1"/>
    <s v="Floresta Ombrófila Densa"/>
    <s v="Sudeste"/>
    <s v="Campinas"/>
    <s v="ondulado"/>
    <s v="Manual"/>
    <s v="Macaúba"/>
    <n v="783"/>
    <n v="87"/>
    <s v="fruto"/>
    <x v="0"/>
    <s v="Manutenção"/>
    <x v="29"/>
    <x v="8"/>
    <s v="Trabalhador agropecuário em geral"/>
    <n v="2.35"/>
    <s v="H/H"/>
    <n v="13.0666856765747"/>
    <n v="0.18400500000000003"/>
    <n v="2.4043354979181282"/>
  </r>
  <r>
    <n v="8108"/>
    <x v="1"/>
    <s v="Floresta Ombrófila Densa"/>
    <s v="Sudeste"/>
    <s v="Campinas"/>
    <s v="ondulado"/>
    <s v="Manual"/>
    <s v="Macaúba"/>
    <n v="783"/>
    <n v="87"/>
    <s v="fruto"/>
    <x v="0"/>
    <s v="Manutenção"/>
    <x v="29"/>
    <x v="9"/>
    <s v="Trabalhador agropecuário em geral"/>
    <n v="1.18"/>
    <s v="H/H"/>
    <n v="13.0666856765747"/>
    <n v="9.239399999999999E-2"/>
    <n v="1.2072833564014427"/>
  </r>
  <r>
    <n v="8108"/>
    <x v="1"/>
    <s v="Floresta Ombrófila Densa"/>
    <s v="Sudeste"/>
    <s v="Campinas"/>
    <s v="ondulado"/>
    <s v="Manual"/>
    <s v="Macaúba"/>
    <n v="783"/>
    <n v="87"/>
    <s v="fruto"/>
    <x v="0"/>
    <s v="Pós-Plantio"/>
    <x v="0"/>
    <x v="7"/>
    <s v="Enxada"/>
    <n v="38.51"/>
    <s v="H/H"/>
    <n v="1.6E-2"/>
    <n v="3.0153329999999996"/>
    <n v="4.8245327999999997E-2"/>
  </r>
  <r>
    <n v="8108"/>
    <x v="1"/>
    <s v="Floresta Ombrófila Densa"/>
    <s v="Sudeste"/>
    <s v="Campinas"/>
    <s v="ondulado"/>
    <s v="Manual"/>
    <s v="Macaúba"/>
    <n v="783"/>
    <n v="87"/>
    <s v="fruto"/>
    <x v="0"/>
    <s v="Pós-Plantio"/>
    <x v="0"/>
    <x v="7"/>
    <s v="Trabalhador agropecuário em geral"/>
    <n v="38.51"/>
    <s v="H/H"/>
    <n v="13.0666856765747"/>
    <n v="3.0153329999999996"/>
    <n v="39.400408521203012"/>
  </r>
  <r>
    <n v="8108"/>
    <x v="1"/>
    <s v="Floresta Ombrófila Densa"/>
    <s v="Sudeste"/>
    <s v="Campinas"/>
    <s v="ondulado"/>
    <s v="Manual"/>
    <s v="Macaúba"/>
    <n v="783"/>
    <n v="87"/>
    <s v="fruto"/>
    <x v="0"/>
    <s v="Pós-Plantio"/>
    <x v="0"/>
    <x v="8"/>
    <s v="Aplicador manual"/>
    <n v="2.35"/>
    <s v="H/H"/>
    <n v="9.9000000000000005E-2"/>
    <n v="0.18400500000000003"/>
    <n v="1.8216495000000003E-2"/>
  </r>
  <r>
    <n v="8108"/>
    <x v="1"/>
    <s v="Floresta Ombrófila Densa"/>
    <s v="Sudeste"/>
    <s v="Campinas"/>
    <s v="ondulado"/>
    <s v="Manual"/>
    <s v="Macaúba"/>
    <n v="783"/>
    <n v="87"/>
    <s v="fruto"/>
    <x v="0"/>
    <s v="Pós-Plantio"/>
    <x v="0"/>
    <x v="8"/>
    <s v="Sulfluramida"/>
    <n v="2"/>
    <s v="Kg"/>
    <n v="16.2399997711181"/>
    <n v="0.15659999999999999"/>
    <n v="2.5431839641570941"/>
  </r>
  <r>
    <n v="8108"/>
    <x v="1"/>
    <s v="Floresta Ombrófila Densa"/>
    <s v="Sudeste"/>
    <s v="Campinas"/>
    <s v="ondulado"/>
    <s v="Manual"/>
    <s v="Macaúba"/>
    <n v="783"/>
    <n v="87"/>
    <s v="fruto"/>
    <x v="0"/>
    <s v="Pós-Plantio"/>
    <x v="0"/>
    <x v="8"/>
    <s v="Trabalhador agropecuário em geral"/>
    <n v="2.35"/>
    <s v="H/H"/>
    <n v="13.0666856765747"/>
    <n v="0.18400500000000003"/>
    <n v="2.4043354979181282"/>
  </r>
  <r>
    <n v="8108"/>
    <x v="1"/>
    <s v="Floresta Ombrófila Densa"/>
    <s v="Sudeste"/>
    <s v="Campinas"/>
    <s v="ondulado"/>
    <s v="Manual"/>
    <s v="Macaúba"/>
    <n v="783"/>
    <n v="87"/>
    <s v="fruto"/>
    <x v="0"/>
    <s v="Pós-Plantio"/>
    <x v="0"/>
    <x v="9"/>
    <s v="Trabalhador agropecuário em geral"/>
    <n v="1.18"/>
    <s v="H/H"/>
    <n v="13.0666856765747"/>
    <n v="9.239399999999999E-2"/>
    <n v="1.2072833564014427"/>
  </r>
  <r>
    <n v="8108"/>
    <x v="1"/>
    <s v="Floresta Ombrófila Densa"/>
    <s v="Sudeste"/>
    <s v="Campinas"/>
    <s v="ondulado"/>
    <s v="Manual"/>
    <s v="Macaúba"/>
    <n v="783"/>
    <n v="87"/>
    <s v="fruto"/>
    <x v="0"/>
    <s v="Pré-Plantio"/>
    <x v="0"/>
    <x v="0"/>
    <s v="Trator 75 - 125 CV + Carreta"/>
    <n v="2.06"/>
    <s v="H/M"/>
    <n v="149.07000732421801"/>
    <n v="0.161298"/>
    <n v="24.044694041381717"/>
  </r>
  <r>
    <n v="8108"/>
    <x v="1"/>
    <s v="Floresta Ombrófila Densa"/>
    <s v="Sudeste"/>
    <s v="Campinas"/>
    <s v="ondulado"/>
    <s v="Manual"/>
    <s v="Macaúba"/>
    <n v="783"/>
    <n v="87"/>
    <s v="fruto"/>
    <x v="0"/>
    <s v="Pré-Plantio"/>
    <x v="0"/>
    <x v="13"/>
    <s v="Enxadão (alinhamento)"/>
    <n v="28.27"/>
    <s v="H/H"/>
    <n v="1.0999999999999999E-2"/>
    <n v="2.2135410000000002"/>
    <n v="2.4348951000000001E-2"/>
  </r>
  <r>
    <n v="8108"/>
    <x v="1"/>
    <s v="Floresta Ombrófila Densa"/>
    <s v="Sudeste"/>
    <s v="Campinas"/>
    <s v="ondulado"/>
    <s v="Manual"/>
    <s v="Macaúba"/>
    <n v="783"/>
    <n v="87"/>
    <s v="fruto"/>
    <x v="0"/>
    <s v="Pré-Plantio"/>
    <x v="0"/>
    <x v="13"/>
    <s v="Trabalhador agropecuário em geral"/>
    <n v="28.27"/>
    <s v="H/H"/>
    <n v="13.0666856765747"/>
    <n v="2.2135410000000002"/>
    <n v="28.923644479210839"/>
  </r>
  <r>
    <n v="8108"/>
    <x v="1"/>
    <s v="Floresta Ombrófila Densa"/>
    <s v="Sudeste"/>
    <s v="Campinas"/>
    <s v="ondulado"/>
    <s v="Manual"/>
    <s v="Macaúba"/>
    <n v="783"/>
    <n v="87"/>
    <s v="fruto"/>
    <x v="0"/>
    <s v="Pré-Plantio"/>
    <x v="0"/>
    <x v="14"/>
    <s v="Calcário dolomítico"/>
    <n v="0.5"/>
    <s v="t"/>
    <n v="206.169998168945"/>
    <n v="3.9149999999999997E-2"/>
    <n v="8.0715554283141966"/>
  </r>
  <r>
    <n v="8108"/>
    <x v="1"/>
    <s v="Floresta Ombrófila Densa"/>
    <s v="Sudeste"/>
    <s v="Campinas"/>
    <s v="ondulado"/>
    <s v="Manual"/>
    <s v="Macaúba"/>
    <n v="783"/>
    <n v="87"/>
    <s v="fruto"/>
    <x v="0"/>
    <s v="Pré-Plantio"/>
    <x v="0"/>
    <x v="14"/>
    <s v="Trabalhador agropecuário em geral"/>
    <n v="11.78"/>
    <s v="H/H"/>
    <n v="13.0666856765747"/>
    <n v="0.92237400000000003"/>
    <n v="12.052371134244913"/>
  </r>
  <r>
    <n v="8108"/>
    <x v="1"/>
    <s v="Floresta Ombrófila Densa"/>
    <s v="Sudeste"/>
    <s v="Campinas"/>
    <s v="ondulado"/>
    <s v="Manual"/>
    <s v="Macaúba"/>
    <n v="783"/>
    <n v="87"/>
    <s v="fruto"/>
    <x v="0"/>
    <s v="Pré-Plantio"/>
    <x v="0"/>
    <x v="14"/>
    <s v="Trator 75 - 125 CV + Carreta"/>
    <n v="1.94"/>
    <s v="H/M"/>
    <n v="149.07000732421801"/>
    <n v="0.15190200000000001"/>
    <n v="22.644032252563367"/>
  </r>
  <r>
    <n v="8108"/>
    <x v="1"/>
    <s v="Floresta Ombrófila Densa"/>
    <s v="Sudeste"/>
    <s v="Campinas"/>
    <s v="ondulado"/>
    <s v="Manual"/>
    <s v="Macaúba"/>
    <n v="783"/>
    <n v="87"/>
    <s v="fruto"/>
    <x v="0"/>
    <s v="Pré-Plantio"/>
    <x v="0"/>
    <x v="8"/>
    <s v="Aplicador manual"/>
    <n v="4.7"/>
    <s v="H/H"/>
    <n v="9.9000000000000005E-2"/>
    <n v="0.36801000000000006"/>
    <n v="3.6432990000000005E-2"/>
  </r>
  <r>
    <n v="8108"/>
    <x v="1"/>
    <s v="Floresta Ombrófila Densa"/>
    <s v="Sudeste"/>
    <s v="Campinas"/>
    <s v="ondulado"/>
    <s v="Manual"/>
    <s v="Macaúba"/>
    <n v="783"/>
    <n v="87"/>
    <s v="fruto"/>
    <x v="0"/>
    <s v="Pré-Plantio"/>
    <x v="0"/>
    <x v="8"/>
    <s v="Sulfluramida"/>
    <n v="3.5"/>
    <s v="Kg"/>
    <n v="16.2399997711181"/>
    <n v="0.27405000000000002"/>
    <n v="4.4505719372749155"/>
  </r>
  <r>
    <n v="8108"/>
    <x v="1"/>
    <s v="Floresta Ombrófila Densa"/>
    <s v="Sudeste"/>
    <s v="Campinas"/>
    <s v="ondulado"/>
    <s v="Manual"/>
    <s v="Macaúba"/>
    <n v="783"/>
    <n v="87"/>
    <s v="fruto"/>
    <x v="0"/>
    <s v="Pré-Plantio"/>
    <x v="0"/>
    <x v="8"/>
    <s v="Trabalhador agropecuário em geral"/>
    <n v="4.7"/>
    <s v="H/H"/>
    <n v="13.0666856765747"/>
    <n v="0.36801000000000006"/>
    <n v="4.8086709958362563"/>
  </r>
  <r>
    <n v="8108"/>
    <x v="1"/>
    <s v="Floresta Ombrófila Densa"/>
    <s v="Sudeste"/>
    <s v="Campinas"/>
    <s v="ondulado"/>
    <s v="Manual"/>
    <s v="Macaúba"/>
    <n v="783"/>
    <n v="87"/>
    <s v="fruto"/>
    <x v="0"/>
    <s v="Pré-Plantio"/>
    <x v="0"/>
    <x v="15"/>
    <s v="Motocoveadora 2,5 CV"/>
    <n v="28.27"/>
    <s v="H/H"/>
    <n v="6.0519999999999996"/>
    <n v="2.2135410000000002"/>
    <n v="13.396350132"/>
  </r>
  <r>
    <n v="8108"/>
    <x v="1"/>
    <s v="Floresta Ombrófila Densa"/>
    <s v="Sudeste"/>
    <s v="Campinas"/>
    <s v="ondulado"/>
    <s v="Manual"/>
    <s v="Macaúba"/>
    <n v="783"/>
    <n v="87"/>
    <s v="fruto"/>
    <x v="0"/>
    <s v="Pré-Plantio"/>
    <x v="0"/>
    <x v="15"/>
    <s v="Trabalhador agropecuário em geral"/>
    <n v="28.27"/>
    <s v="H/H"/>
    <n v="13.0666856765747"/>
    <n v="2.2135410000000002"/>
    <n v="28.923644479210839"/>
  </r>
  <r>
    <n v="8108"/>
    <x v="1"/>
    <s v="Floresta Ombrófila Densa"/>
    <s v="Sudeste"/>
    <s v="Campinas"/>
    <s v="ondulado"/>
    <s v="Manual"/>
    <s v="Macaúba"/>
    <n v="783"/>
    <n v="87"/>
    <s v="fruto"/>
    <x v="0"/>
    <s v="Pré-Plantio"/>
    <x v="0"/>
    <x v="16"/>
    <s v="Motorroçadeira 2 CV"/>
    <n v="23.55"/>
    <s v="H/H"/>
    <n v="6.4109999999999996"/>
    <n v="1.8439650000000001"/>
    <n v="11.821659615"/>
  </r>
  <r>
    <n v="8108"/>
    <x v="1"/>
    <s v="Floresta Ombrófila Densa"/>
    <s v="Sudeste"/>
    <s v="Campinas"/>
    <s v="ondulado"/>
    <s v="Manual"/>
    <s v="Macaúba"/>
    <n v="783"/>
    <n v="87"/>
    <s v="fruto"/>
    <x v="0"/>
    <s v="Pré-Plantio"/>
    <x v="0"/>
    <x v="16"/>
    <s v="Trabalhador agropecuário em geral"/>
    <n v="23.55"/>
    <s v="H/H"/>
    <n v="13.0666856765747"/>
    <n v="1.8439650000000001"/>
    <n v="24.094511053605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0E4673-DC4E-4FE2-BD2D-5EED45AEFA54}" name="tbDinSilvicultura"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F23" firstHeaderRow="1" firstDataRow="2" firstDataCol="1" rowPageCount="2" colPageCount="1"/>
  <pivotFields count="21">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2">
        <item x="0"/>
        <item t="default"/>
      </items>
    </pivotField>
    <pivotField showAll="0"/>
    <pivotField axis="axisCol"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18">
        <item x="0"/>
        <item x="1"/>
        <item x="6"/>
        <item x="11"/>
        <item x="13"/>
        <item x="14"/>
        <item x="7"/>
        <item x="8"/>
        <item x="15"/>
        <item x="2"/>
        <item x="16"/>
        <item x="12"/>
        <item x="9"/>
        <item x="3"/>
        <item x="4"/>
        <item x="10"/>
        <item x="5"/>
        <item t="default"/>
      </items>
    </pivotField>
    <pivotField showAll="0"/>
    <pivotField showAll="0"/>
    <pivotField showAll="0"/>
    <pivotField numFmtId="166" showAll="0"/>
    <pivotField numFmtId="167" showAll="0"/>
    <pivotField dataField="1" numFmtId="168" showAll="0"/>
  </pivotFields>
  <rowFields count="1">
    <field x="14"/>
  </rowFields>
  <rowItems count="18">
    <i>
      <x/>
    </i>
    <i>
      <x v="1"/>
    </i>
    <i>
      <x v="2"/>
    </i>
    <i>
      <x v="3"/>
    </i>
    <i>
      <x v="4"/>
    </i>
    <i>
      <x v="5"/>
    </i>
    <i>
      <x v="6"/>
    </i>
    <i>
      <x v="7"/>
    </i>
    <i>
      <x v="8"/>
    </i>
    <i>
      <x v="9"/>
    </i>
    <i>
      <x v="10"/>
    </i>
    <i>
      <x v="11"/>
    </i>
    <i>
      <x v="12"/>
    </i>
    <i>
      <x v="13"/>
    </i>
    <i>
      <x v="14"/>
    </i>
    <i>
      <x v="15"/>
    </i>
    <i>
      <x v="16"/>
    </i>
    <i t="grand">
      <x/>
    </i>
  </rowItems>
  <colFields count="1">
    <field x="13"/>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pageFields count="2">
    <pageField fld="1" hier="-1"/>
    <pageField fld="11" hier="-1"/>
  </pageFields>
  <dataFields count="1">
    <dataField name="Sum of ValorEspFaixa" fld="20" baseField="0" baseItem="0"/>
  </dataFields>
  <formats count="2">
    <format dxfId="1">
      <pivotArea collapsedLevelsAreSubtotals="1" fieldPosition="0">
        <references count="1">
          <reference field="14" count="0"/>
        </references>
      </pivotArea>
    </format>
    <format dxfId="0">
      <pivotArea grandRow="1"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B78447-DE80-47F7-8690-3BBE9FA5EE48}" name="tbSilv" displayName="tbSilv" ref="A1:U2" totalsRowShown="0" headerRowDxfId="67" dataDxfId="66">
  <autoFilter ref="A1:U2" xr:uid="{CCB78447-DE80-47F7-8690-3BBE9FA5EE48}"/>
  <tableColumns count="21">
    <tableColumn id="1" xr3:uid="{BBAEEC9F-722C-42B4-ADB3-C9DF8DF4F8D6}" name="idCombinacao" dataDxfId="65"/>
    <tableColumn id="2" xr3:uid="{C4FB7806-CC06-4FFD-89BB-4BB8972B8F16}" name="Faixa" dataDxfId="64"/>
    <tableColumn id="3" xr3:uid="{134D245E-8651-470E-8BC7-428B0E7EB089}" name="FitoFisionomia" dataDxfId="63"/>
    <tableColumn id="4" xr3:uid="{0B9FA726-EF81-48DE-86FB-22BFF3CB63FE}" name="RegiaoEco" dataDxfId="62"/>
    <tableColumn id="5" xr3:uid="{B0D62F80-6504-482A-B143-8621A6FED2B5}" name="RegiaoAdm" dataDxfId="61"/>
    <tableColumn id="6" xr3:uid="{7EAF3B74-A76B-4079-A6CF-09AA7E5D530A}" name="Topografia" dataDxfId="60"/>
    <tableColumn id="7" xr3:uid="{41CFBF27-6D8D-468C-A1E8-F06DF5A6BCF6}" name="Mecanizacao" dataDxfId="59"/>
    <tableColumn id="8" xr3:uid="{87DF0512-8044-490B-9842-6D0026C8680A}" name="Especie" dataDxfId="58"/>
    <tableColumn id="9" xr3:uid="{02C37EC5-59BE-46D6-A15D-603E6B4113B4}" name="areaOcupacao" dataDxfId="57"/>
    <tableColumn id="10" xr3:uid="{11FFCDB0-0830-4371-9032-826F73FF0CCB}" name="numArvores" dataDxfId="56"/>
    <tableColumn id="11" xr3:uid="{74746695-5CCD-4F7E-8BCE-43020A936B7E}" name="Produto" dataDxfId="55"/>
    <tableColumn id="12" xr3:uid="{4DD43B18-232B-4B05-829C-5D96E3B29403}" name="Classe" dataDxfId="54"/>
    <tableColumn id="13" xr3:uid="{217E130F-8BA2-4BCB-A0BD-BB991D2661DB}" name="Etapa" dataDxfId="53"/>
    <tableColumn id="14" xr3:uid="{829A0F2C-6076-4057-940F-8E677960B353}" name="Ano" dataDxfId="52"/>
    <tableColumn id="15" xr3:uid="{A172706D-D827-43F1-8235-8ECECC6F8E29}" name="Operacao" dataDxfId="51"/>
    <tableColumn id="16" xr3:uid="{70ABCD7C-C667-45C8-B98E-72CD28C8FE0E}" name="Recurso" dataDxfId="50"/>
    <tableColumn id="17" xr3:uid="{518521D8-7F08-4EE4-988F-059F32033DA5}" name="qtdRecurso" dataDxfId="49"/>
    <tableColumn id="18" xr3:uid="{18F2E440-9E4A-44BC-8E0B-4B79F9E22535}" name="siglaUnidade" dataDxfId="48"/>
    <tableColumn id="19" xr3:uid="{A180C5EF-79CE-40F4-8816-9FD0589DBFE1}" name="Preco" dataDxfId="47"/>
    <tableColumn id="20" xr3:uid="{C2CAD173-3150-4039-9F57-2778606908D0}" name="qtdRecEspFaixa" dataDxfId="46">
      <calculatedColumnFormula>tbSilv[[#This Row],[qtdRecurso]]*IF(tbSilv[[#This Row],[Produto]]="Mel",VLOOKUP(tbSilv[[#This Row],[Faixa]],tbFaixa[],3,0),tbSilv[[#This Row],[areaOcupacao]])/10000</calculatedColumnFormula>
    </tableColumn>
    <tableColumn id="21" xr3:uid="{62C569F1-C13A-4831-AFC3-F00D01CFB027}" name="ValorEspFaixa" dataDxfId="45">
      <calculatedColumnFormula>tbSilv[[#This Row],[qtdRecEspFaixa]]*tbSilv[[#This Row],[Preco]]</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939649-DB5A-4D40-B30B-70E5ACC3B560}" name="tbRec" displayName="tbRec" ref="A1:O2" totalsRowShown="0">
  <tableColumns count="15">
    <tableColumn id="1" xr3:uid="{EB2A44B9-ABFE-4857-BD2D-72EAF2B3A6CE}" name="idCombinacao"/>
    <tableColumn id="2" xr3:uid="{1828B869-4AFA-4DAD-982C-24DC8BEA0833}" name="Faixa"/>
    <tableColumn id="3" xr3:uid="{1C2E4E51-118C-4173-9E7A-9D8507E616BD}" name="FitoFisionomia"/>
    <tableColumn id="4" xr3:uid="{F2A0DF84-A7ED-4D27-AF28-773538100067}" name="RegiaoEco"/>
    <tableColumn id="5" xr3:uid="{542A5174-A4AD-4D03-803D-005854C8F0F8}" name="RegiaoAdm"/>
    <tableColumn id="6" xr3:uid="{0F17BE2E-20AA-41B7-87A6-8BE3B5EFBB57}" name="Especie"/>
    <tableColumn id="7" xr3:uid="{10763DB3-6C72-485B-B120-7898B1E24EC9}" name="areaOcupacao"/>
    <tableColumn id="13" xr3:uid="{B4447E3A-8684-44E7-BFE7-6009C6A02FEB}" name="numArvores" dataDxfId="44"/>
    <tableColumn id="8" xr3:uid="{393DC92E-FCCD-4129-BB04-4CAB5EA7901C}" name="Produto"/>
    <tableColumn id="9" xr3:uid="{4B81D1B1-E299-40A7-B9F1-11E5E4646071}" name="Idade"/>
    <tableColumn id="10" xr3:uid="{5E37C21E-158C-421A-84F7-3FA96A36D39D}" name="descIntervencao"/>
    <tableColumn id="11" xr3:uid="{A838D7E3-2836-4894-BEA3-066882D0BE53}" name="ProdPlanta" dataDxfId="43"/>
    <tableColumn id="17" xr3:uid="{E1C56FE2-E470-4FE8-A6BA-A8D8D39AAA85}" name="Preco" dataDxfId="42"/>
    <tableColumn id="12" xr3:uid="{9DFE1E18-2F58-4046-A01F-3C162D63A0C6}" name="ProdFaixa" dataDxfId="41">
      <calculatedColumnFormula>tbRec[[#This Row],[numArvores]]*tbRec[[#This Row],[ProdPlanta]]</calculatedColumnFormula>
    </tableColumn>
    <tableColumn id="15" xr3:uid="{93C65DCF-6A12-4D6B-AF38-3090BB48AD94}" name="ValorEspFaixa" dataDxfId="40">
      <calculatedColumnFormula>tbRec[[#This Row],[Preco]]*tbRec[[#This Row],[ProdFaixa]]</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746057-86F0-4AC8-845B-643135072042}" name="tbResumo" displayName="tbResumo" ref="A1:O2" totalsRowShown="0" headerRowDxfId="39" dataDxfId="37" headerRowBorderDxfId="38" tableBorderDxfId="36">
  <autoFilter ref="A1:O2" xr:uid="{C0746057-86F0-4AC8-845B-643135072042}"/>
  <tableColumns count="15">
    <tableColumn id="16" xr3:uid="{E3F1F4CE-BE34-4354-91DC-06DAA863E254}" name="idCombinacao" dataDxfId="35"/>
    <tableColumn id="17" xr3:uid="{DAA6A10C-F7A0-49C3-822F-5427100E58ED}" name="Faixa"/>
    <tableColumn id="1" xr3:uid="{113F328E-28CF-4792-A7CD-50F368BD2914}" name="FitoFisionomia" dataDxfId="34"/>
    <tableColumn id="2" xr3:uid="{C6D1CA27-2EFC-46C1-8A46-28A9C44C58A5}" name="RegiaoEco" dataDxfId="33"/>
    <tableColumn id="3" xr3:uid="{09D999CA-43B5-4976-893C-E07C889C8A64}" name="RegiaoAdm" dataDxfId="32"/>
    <tableColumn id="4" xr3:uid="{D147FEF0-2765-41A5-A7A7-70D4F45ADEF4}" name="Topografia" dataDxfId="31"/>
    <tableColumn id="5" xr3:uid="{26B58E34-ABEE-49EF-9DB3-3197BED21338}" name="Mecanizacao" dataDxfId="30"/>
    <tableColumn id="8" xr3:uid="{6FCA1087-1B25-4E49-B5DB-82CECB9D744C}" name="Ano" dataDxfId="29"/>
    <tableColumn id="9" xr3:uid="{A0CFF8D4-DC8E-4A0E-A57A-6E3369717444}" name="Operacao" dataDxfId="28"/>
    <tableColumn id="10" xr3:uid="{709A40C9-2E96-4F12-ACF2-96955B54D370}" name="Recurso" dataDxfId="27"/>
    <tableColumn id="11" xr3:uid="{2F131479-9AAD-42C6-B024-70C52CA860CC}" name="qtdRecurso" dataDxfId="26">
      <calculatedColumnFormula>SUMIFS(tbSilv[qtdRecurso],tbSilv[idCombinacao],tbResumo[[#This Row],[idCombinacao]],tbSilv[Ano],tbResumo[[#This Row],[Ano]],tbSilv[Operacao],tbResumo[[#This Row],[Operacao]],tbSilv[Recurso],tbResumo[[#This Row],[Recurso]])</calculatedColumnFormula>
    </tableColumn>
    <tableColumn id="12" xr3:uid="{202B8368-4E99-4E18-9EF3-90A8BFC52C7E}" name="siglaUnidade" dataDxfId="25">
      <calculatedColumnFormula>VLOOKUP(tbResumo[[#This Row],[Recurso]],tbUnid[],2,0)</calculatedColumnFormula>
    </tableColumn>
    <tableColumn id="13" xr3:uid="{7D9D2084-A349-4432-A747-B5CA8D2228F8}" name="Preco" dataDxfId="24">
      <calculatedColumnFormula>IFERROR(AVERAGEIFS(tbSilv[Preco],tbSilv[idCombinacao],tbResumo[[#This Row],[idCombinacao]],tbSilv[Ano],tbResumo[[#This Row],[Ano]],tbSilv[Operacao],tbResumo[[#This Row],[Operacao]],tbSilv[Recurso],tbResumo[[#This Row],[Recurso]]),0)</calculatedColumnFormula>
    </tableColumn>
    <tableColumn id="14" xr3:uid="{653B0A91-DB94-4DEA-98A1-942DE66B008F}" name="qtdRecEspFaixa" dataDxfId="23">
      <calculatedColumnFormula>SUMIFS(tbSilv[qtdRecEspFaixa],tbSilv[idCombinacao],tbResumo[[#This Row],[idCombinacao]],tbSilv[Ano],tbResumo[[#This Row],[Ano]],tbSilv[Operacao],tbResumo[[#This Row],[Operacao]],tbSilv[Recurso],tbResumo[[#This Row],[Recurso]])</calculatedColumnFormula>
    </tableColumn>
    <tableColumn id="15" xr3:uid="{83FE2202-B671-46C2-BFB2-259471449E78}" name="ValorEspFaixa" dataDxfId="22">
      <calculatedColumnFormula>SUMIFS(tbSilv[ValorEspFaixa],tbSilv[idCombinacao],tbResumo[[#This Row],[idCombinacao]],tbSilv[Ano],tbResumo[[#This Row],[Ano]],tbSilv[Operacao],tbResumo[[#This Row],[Operacao]],tbSilv[Recurso],tbResumo[[#This Row],[Recurso]])</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4D0D59-9EE1-4A96-B185-71D62CDA580A}" name="tbFcFaixa" displayName="tbFcFaixa" ref="A1:G3" totalsRowCount="1">
  <autoFilter ref="A1:G2" xr:uid="{534D0D59-9EE1-4A96-B185-71D62CDA580A}"/>
  <sortState xmlns:xlrd2="http://schemas.microsoft.com/office/spreadsheetml/2017/richdata2" ref="A2:G2">
    <sortCondition ref="C2"/>
  </sortState>
  <tableColumns count="7">
    <tableColumn id="2" xr3:uid="{819C9744-C8DD-4FC4-95A6-61599AC44207}" name="idCombinacao"/>
    <tableColumn id="7" xr3:uid="{E223C7D8-A3E1-43D5-9EC0-46B060359958}" name="Faixa"/>
    <tableColumn id="3" xr3:uid="{3D9EDF21-05D7-4545-A7F7-DC9844E4036A}" name="ano"/>
    <tableColumn id="8" xr3:uid="{CA4431C6-F88C-4230-9A2E-65942D68AA16}" name="Multiplicador" dataDxfId="21">
      <calculatedColumnFormula>VLOOKUP(tbFcFaixa[[#This Row],[Faixa]],tbFaixa[],2,0)</calculatedColumnFormula>
    </tableColumn>
    <tableColumn id="4" xr3:uid="{0AABE378-5532-4D2F-BE0B-76BEBD410E33}" name="VTReceitas" dataDxfId="20">
      <calculatedColumnFormula>SUMIFS(tbRec[ValorEspFaixa],tbRec[Faixa],tbFcFaixa[[#This Row],[Faixa]],tbRec[Idade],tbFcFaixa[[#This Row],[ano]])</calculatedColumnFormula>
    </tableColumn>
    <tableColumn id="5" xr3:uid="{5198B0B0-16AB-4E0C-A7AF-746C61E2A7BF}" name="VTCustos" dataDxfId="19">
      <calculatedColumnFormula>SUMIFS(tbResumo[ValorEspFaixa],tbResumo[Faixa],tbFcFaixa[[#This Row],[Faixa]],tbResumo[Ano],tbFcFaixa[[#This Row],[ano]])</calculatedColumnFormula>
    </tableColumn>
    <tableColumn id="6" xr3:uid="{223E4A16-FBF0-4551-9B41-20351ACAC035}" name="VTLiquido" totalsRowFunction="sum" dataDxfId="18" totalsRowDxfId="17">
      <calculatedColumnFormula>tbFcFaixa[[#This Row],[VTReceitas]]-tbFcFaixa[[#This Row],[VTCustos]]</calculatedColumnFormula>
    </tableColumn>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79E6BB-FC18-4413-BA32-A3626F0BC757}" name="tbDistribuicao" displayName="tbDistribuicao" ref="BU2:CB3" totalsRowShown="0" headerRowDxfId="16" dataDxfId="15" tableBorderDxfId="14" headerRowCellStyle="Comma" dataCellStyle="Comma">
  <autoFilter ref="BU2:CB3" xr:uid="{8579E6BB-FC18-4413-BA32-A3626F0BC757}"/>
  <tableColumns count="8">
    <tableColumn id="1" xr3:uid="{97F0A431-E53A-4173-B7B6-4F327998E570}" name="Faixa" dataDxfId="13" dataCellStyle="Comma"/>
    <tableColumn id="2" xr3:uid="{20805444-6442-4411-912E-85D698DAB74B}" name="Grupo" dataDxfId="12" dataCellStyle="Comma"/>
    <tableColumn id="3" xr3:uid="{65663903-6B14-441D-83C6-2B6C59DB8D0E}" name="Especie" dataDxfId="11" dataCellStyle="Comma"/>
    <tableColumn id="5" xr3:uid="{E5291598-5B87-4B9B-B2F0-7A1B65646F57}" name="NomeCientifico" dataDxfId="10" dataCellStyle="Comma"/>
    <tableColumn id="4" xr3:uid="{DF6530C5-B271-4164-9526-8AD3E616095D}" name="NrArvores" dataDxfId="9" dataCellStyle="Comma"/>
    <tableColumn id="6" xr3:uid="{C7040264-2B54-42C8-BB53-0F76F32BFAB8}" name="Entrelinhas" dataDxfId="8" dataCellStyle="Comma"/>
    <tableColumn id="7" xr3:uid="{76F77445-708B-435B-B39E-FC6E149D612F}" name="EntrePlantas" dataDxfId="7" dataCellStyle="Comma"/>
    <tableColumn id="8" xr3:uid="{7CE2798A-0B8D-4954-828E-5EC592355F10}" name="AreaOcupacaoIndividual" dataDxfId="6" dataCellStyle="Comma"/>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C085FB-F3AD-424F-8809-C741E0F91E87}" name="tbUnid" displayName="tbUnid" ref="A1:B2" totalsRowShown="0" headerRowDxfId="5" dataDxfId="4">
  <autoFilter ref="A1:B2" xr:uid="{DAC085FB-F3AD-424F-8809-C741E0F91E87}"/>
  <tableColumns count="2">
    <tableColumn id="1" xr3:uid="{C44199EF-5CAF-41DE-AC50-9C8ADD924820}" name="Recurso" dataDxfId="3"/>
    <tableColumn id="2" xr3:uid="{AF9227DF-33D6-480D-9CB7-FD60F7BC1811}" name="Unidade" dataDxfId="2"/>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218212-5786-4CE3-9D48-57844C568F07}" name="tbFaixa" displayName="tbFaixa" ref="D1:F2" totalsRowShown="0">
  <autoFilter ref="D1:F2" xr:uid="{30218212-5786-4CE3-9D48-57844C568F07}"/>
  <tableColumns count="3">
    <tableColumn id="1" xr3:uid="{5225070F-A0F1-4CF3-A935-481024E497FD}" name="Faixa"/>
    <tableColumn id="2" xr3:uid="{6C69967F-8FA3-44ED-BD2A-E02C7A9899F0}" name="QtdFaixas"/>
    <tableColumn id="3" xr3:uid="{B8AE2432-CB46-4CFA-BF32-6429D318C80B}" name="areaFaixa"/>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ice.cnptia.embrapa.br/bitstream/doc/1038211/1/05NUNESForestmanagementinBrazil.pdf" TargetMode="External"/><Relationship Id="rId3" Type="http://schemas.openxmlformats.org/officeDocument/2006/relationships/hyperlink" Target="https://www.conab.gov.br/precos-minimos/pgpm-bio" TargetMode="External"/><Relationship Id="rId7" Type="http://schemas.openxmlformats.org/officeDocument/2006/relationships/hyperlink" Target="https://www.gov.br/mcti/pt-br/acompanhe-o-mcti/noticias/2020/10/4a-comunicacao-nacional-do-brasil-a-convencao-do-clima-das-nacoes-unidas-fortalece-articulacao-institucional" TargetMode="External"/><Relationship Id="rId12" Type="http://schemas.openxmlformats.org/officeDocument/2006/relationships/drawing" Target="../drawings/drawing1.xml"/><Relationship Id="rId2" Type="http://schemas.openxmlformats.org/officeDocument/2006/relationships/hyperlink" Target="https://specieslink.net/search/" TargetMode="External"/><Relationship Id="rId1" Type="http://schemas.openxmlformats.org/officeDocument/2006/relationships/hyperlink" Target="https://www.infraestruturameioambiente.sp.gov.br/institutodebotanica/wp-content/uploads/sites/235/2019/10/lista-especies-rad-2019.pdf" TargetMode="External"/><Relationship Id="rId6" Type="http://schemas.openxmlformats.org/officeDocument/2006/relationships/hyperlink" Target="https://www.itesp.sp.gov.br/wp-content/uploads/2022/06/TABELA-PAB-2022-V1.3.5-CONAB.pdf" TargetMode="External"/><Relationship Id="rId11" Type="http://schemas.openxmlformats.org/officeDocument/2006/relationships/hyperlink" Target="https://www2.ipef.br/geodatabase/" TargetMode="External"/><Relationship Id="rId5" Type="http://schemas.openxmlformats.org/officeDocument/2006/relationships/hyperlink" Target="https://consultaweb.conab.gov.br/consultas/consultaPgpaf.do?method=acaoCarregarConsulta" TargetMode="External"/><Relationship Id="rId10" Type="http://schemas.openxmlformats.org/officeDocument/2006/relationships/hyperlink" Target="http://datageo.ambiente.sp.gov.br/,%20acesso%20em%20abril/2021" TargetMode="External"/><Relationship Id="rId4" Type="http://schemas.openxmlformats.org/officeDocument/2006/relationships/hyperlink" Target="https://www.conab.gov.br/precos-minimos/pgpm-bio" TargetMode="External"/><Relationship Id="rId9" Type="http://schemas.openxmlformats.org/officeDocument/2006/relationships/hyperlink" Target="http://datageo.ambiente.sp.gov.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9119A-C8CF-4C4F-B23D-A50AF1B92E68}">
  <dimension ref="B2:C31"/>
  <sheetViews>
    <sheetView workbookViewId="0">
      <selection activeCell="C26" sqref="C26"/>
    </sheetView>
  </sheetViews>
  <sheetFormatPr defaultColWidth="9.109375" defaultRowHeight="14.4" x14ac:dyDescent="0.3"/>
  <cols>
    <col min="1" max="1" width="2.6640625" style="52" customWidth="1"/>
    <col min="2" max="2" width="111.88671875" style="52" customWidth="1"/>
    <col min="3" max="3" width="13.33203125" style="52" customWidth="1"/>
    <col min="4" max="16384" width="9.109375" style="52"/>
  </cols>
  <sheetData>
    <row r="2" spans="2:3" ht="18" x14ac:dyDescent="0.3">
      <c r="B2" s="79" t="s">
        <v>81</v>
      </c>
    </row>
    <row r="4" spans="2:3" x14ac:dyDescent="0.3">
      <c r="B4" s="62" t="s">
        <v>129</v>
      </c>
    </row>
    <row r="5" spans="2:3" ht="6.6" customHeight="1" x14ac:dyDescent="0.3"/>
    <row r="6" spans="2:3" x14ac:dyDescent="0.3">
      <c r="B6" s="62" t="s">
        <v>82</v>
      </c>
    </row>
    <row r="7" spans="2:3" ht="6.6" customHeight="1" x14ac:dyDescent="0.3"/>
    <row r="8" spans="2:3" ht="28.8" x14ac:dyDescent="0.3">
      <c r="B8" s="63" t="s">
        <v>130</v>
      </c>
    </row>
    <row r="9" spans="2:3" ht="6.6" customHeight="1" x14ac:dyDescent="0.3"/>
    <row r="10" spans="2:3" ht="28.8" x14ac:dyDescent="0.3">
      <c r="B10" s="63" t="s">
        <v>131</v>
      </c>
    </row>
    <row r="11" spans="2:3" ht="6.6" customHeight="1" x14ac:dyDescent="0.3"/>
    <row r="12" spans="2:3" ht="57.6" x14ac:dyDescent="0.3">
      <c r="B12" s="68" t="s">
        <v>136</v>
      </c>
      <c r="C12" s="60"/>
    </row>
    <row r="13" spans="2:3" ht="6.6" customHeight="1" x14ac:dyDescent="0.3">
      <c r="B13" s="69"/>
    </row>
    <row r="14" spans="2:3" ht="28.8" x14ac:dyDescent="0.3">
      <c r="B14" s="68" t="s">
        <v>137</v>
      </c>
    </row>
    <row r="15" spans="2:3" ht="6.6" customHeight="1" x14ac:dyDescent="0.3"/>
    <row r="16" spans="2:3" ht="43.2" x14ac:dyDescent="0.3">
      <c r="B16" s="63" t="s">
        <v>173</v>
      </c>
      <c r="C16" s="60"/>
    </row>
    <row r="17" spans="2:3" ht="6.6" customHeight="1" x14ac:dyDescent="0.3"/>
    <row r="18" spans="2:3" ht="43.2" x14ac:dyDescent="0.3">
      <c r="B18" s="68" t="s">
        <v>132</v>
      </c>
    </row>
    <row r="19" spans="2:3" ht="6.6" customHeight="1" x14ac:dyDescent="0.3">
      <c r="B19" s="69"/>
    </row>
    <row r="20" spans="2:3" ht="43.2" x14ac:dyDescent="0.3">
      <c r="B20" s="68" t="s">
        <v>133</v>
      </c>
    </row>
    <row r="21" spans="2:3" ht="6.6" customHeight="1" x14ac:dyDescent="0.3">
      <c r="B21" s="69"/>
    </row>
    <row r="22" spans="2:3" ht="70.8" customHeight="1" x14ac:dyDescent="0.3">
      <c r="B22" s="68" t="s">
        <v>134</v>
      </c>
    </row>
    <row r="23" spans="2:3" ht="6.6" customHeight="1" x14ac:dyDescent="0.3">
      <c r="B23" s="69"/>
    </row>
    <row r="24" spans="2:3" ht="57.6" x14ac:dyDescent="0.3">
      <c r="B24" s="68" t="s">
        <v>135</v>
      </c>
    </row>
    <row r="25" spans="2:3" ht="6.6" customHeight="1" x14ac:dyDescent="0.3">
      <c r="B25" s="69"/>
    </row>
    <row r="26" spans="2:3" ht="60.6" customHeight="1" x14ac:dyDescent="0.3">
      <c r="B26" s="68" t="s">
        <v>138</v>
      </c>
      <c r="C26" s="57"/>
    </row>
    <row r="27" spans="2:3" ht="6.6" customHeight="1" x14ac:dyDescent="0.3">
      <c r="B27" s="69"/>
    </row>
    <row r="28" spans="2:3" ht="43.2" x14ac:dyDescent="0.3">
      <c r="B28" s="68" t="s">
        <v>139</v>
      </c>
    </row>
    <row r="29" spans="2:3" ht="6.6" customHeight="1" x14ac:dyDescent="0.3">
      <c r="B29" s="69"/>
    </row>
    <row r="30" spans="2:3" ht="22.95" customHeight="1" x14ac:dyDescent="0.3">
      <c r="B30" s="68" t="s">
        <v>140</v>
      </c>
    </row>
    <row r="31" spans="2:3" ht="6.6" customHeigh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0BB3C-41CB-4DEF-A3C1-020862B4D2ED}">
  <dimension ref="A1:H5"/>
  <sheetViews>
    <sheetView workbookViewId="0">
      <selection activeCell="D1" sqref="D1"/>
    </sheetView>
  </sheetViews>
  <sheetFormatPr defaultRowHeight="14.4" x14ac:dyDescent="0.3"/>
  <cols>
    <col min="1" max="1" width="36" bestFit="1" customWidth="1"/>
    <col min="2" max="2" width="10.33203125" bestFit="1" customWidth="1"/>
    <col min="5" max="5" width="11" customWidth="1"/>
  </cols>
  <sheetData>
    <row r="1" spans="1:8" x14ac:dyDescent="0.3">
      <c r="A1" t="s">
        <v>42</v>
      </c>
      <c r="B1" t="s">
        <v>48</v>
      </c>
      <c r="D1" t="s">
        <v>28</v>
      </c>
      <c r="E1" t="s">
        <v>59</v>
      </c>
      <c r="F1" t="s">
        <v>176</v>
      </c>
      <c r="H1" s="11" t="s">
        <v>61</v>
      </c>
    </row>
    <row r="2" spans="1:8" x14ac:dyDescent="0.3">
      <c r="A2" s="4" t="s">
        <v>106</v>
      </c>
      <c r="B2" t="s">
        <v>9</v>
      </c>
      <c r="D2" t="s">
        <v>0</v>
      </c>
      <c r="E2">
        <v>2</v>
      </c>
      <c r="F2">
        <v>2500</v>
      </c>
      <c r="H2" s="50">
        <v>0.12</v>
      </c>
    </row>
    <row r="5" spans="1:8" x14ac:dyDescent="0.3">
      <c r="A5" s="4"/>
    </row>
  </sheetData>
  <sheetProtection formatCells="0" formatColumns="0" formatRows="0" sort="0" autoFilter="0"/>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93FA-109F-4CF0-8F7C-980548B6F30E}">
  <dimension ref="A1:AF23"/>
  <sheetViews>
    <sheetView workbookViewId="0">
      <selection activeCell="K33" sqref="K33"/>
    </sheetView>
  </sheetViews>
  <sheetFormatPr defaultRowHeight="14.4" x14ac:dyDescent="0.3"/>
  <cols>
    <col min="1" max="1" width="34.33203125" bestFit="1" customWidth="1"/>
    <col min="2" max="2" width="15.5546875" bestFit="1" customWidth="1"/>
    <col min="3" max="4" width="5.33203125" bestFit="1" customWidth="1"/>
    <col min="5" max="31" width="4.33203125" bestFit="1" customWidth="1"/>
    <col min="32" max="32" width="10.6640625" bestFit="1" customWidth="1"/>
  </cols>
  <sheetData>
    <row r="1" spans="1:32" x14ac:dyDescent="0.3">
      <c r="A1" s="47" t="s">
        <v>28</v>
      </c>
      <c r="B1" t="s">
        <v>0</v>
      </c>
    </row>
    <row r="2" spans="1:32" x14ac:dyDescent="0.3">
      <c r="A2" s="47" t="s">
        <v>38</v>
      </c>
      <c r="B2" t="s">
        <v>7</v>
      </c>
    </row>
    <row r="4" spans="1:32" x14ac:dyDescent="0.3">
      <c r="A4" s="47" t="s">
        <v>86</v>
      </c>
      <c r="B4" s="47" t="s">
        <v>83</v>
      </c>
    </row>
    <row r="5" spans="1:32" x14ac:dyDescent="0.3">
      <c r="A5" s="47" t="s">
        <v>85</v>
      </c>
      <c r="B5">
        <v>1</v>
      </c>
      <c r="C5">
        <v>2</v>
      </c>
      <c r="D5">
        <v>3</v>
      </c>
      <c r="E5">
        <v>4</v>
      </c>
      <c r="F5">
        <v>5</v>
      </c>
      <c r="G5">
        <v>6</v>
      </c>
      <c r="H5">
        <v>7</v>
      </c>
      <c r="I5">
        <v>8</v>
      </c>
      <c r="J5">
        <v>9</v>
      </c>
      <c r="K5">
        <v>10</v>
      </c>
      <c r="L5">
        <v>11</v>
      </c>
      <c r="M5">
        <v>12</v>
      </c>
      <c r="N5">
        <v>13</v>
      </c>
      <c r="O5">
        <v>14</v>
      </c>
      <c r="P5">
        <v>15</v>
      </c>
      <c r="Q5">
        <v>16</v>
      </c>
      <c r="R5">
        <v>17</v>
      </c>
      <c r="S5">
        <v>18</v>
      </c>
      <c r="T5">
        <v>19</v>
      </c>
      <c r="U5">
        <v>20</v>
      </c>
      <c r="V5">
        <v>21</v>
      </c>
      <c r="W5">
        <v>22</v>
      </c>
      <c r="X5">
        <v>23</v>
      </c>
      <c r="Y5">
        <v>24</v>
      </c>
      <c r="Z5">
        <v>25</v>
      </c>
      <c r="AA5">
        <v>26</v>
      </c>
      <c r="AB5">
        <v>27</v>
      </c>
      <c r="AC5">
        <v>28</v>
      </c>
      <c r="AD5">
        <v>29</v>
      </c>
      <c r="AE5">
        <v>30</v>
      </c>
      <c r="AF5" t="s">
        <v>84</v>
      </c>
    </row>
    <row r="6" spans="1:32" x14ac:dyDescent="0.3">
      <c r="A6" s="48" t="s">
        <v>8</v>
      </c>
      <c r="B6" s="49">
        <v>342.50478564889812</v>
      </c>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v>342.50478564889812</v>
      </c>
    </row>
    <row r="7" spans="1:32" x14ac:dyDescent="0.3">
      <c r="A7" s="48" t="s">
        <v>10</v>
      </c>
      <c r="B7" s="49">
        <v>299.41176043069794</v>
      </c>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v>299.41176043069794</v>
      </c>
    </row>
    <row r="8" spans="1:32" x14ac:dyDescent="0.3">
      <c r="A8" s="48" t="s">
        <v>15</v>
      </c>
      <c r="B8" s="49"/>
      <c r="C8" s="49">
        <v>249.13610192897772</v>
      </c>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v>249.13610192897772</v>
      </c>
    </row>
    <row r="9" spans="1:32" x14ac:dyDescent="0.3">
      <c r="A9" s="48" t="s">
        <v>20</v>
      </c>
      <c r="B9" s="49"/>
      <c r="C9" s="49"/>
      <c r="D9" s="49">
        <v>249.13610192897772</v>
      </c>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v>249.13610192897772</v>
      </c>
    </row>
    <row r="10" spans="1:32" x14ac:dyDescent="0.3">
      <c r="A10" s="48" t="s">
        <v>22</v>
      </c>
      <c r="B10" s="49">
        <v>92.426543519191696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v>92.426543519191696</v>
      </c>
    </row>
    <row r="11" spans="1:32" x14ac:dyDescent="0.3">
      <c r="A11" s="48" t="s">
        <v>23</v>
      </c>
      <c r="B11" s="49">
        <v>136.55159264087635</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v>136.55159264087635</v>
      </c>
    </row>
    <row r="12" spans="1:32" x14ac:dyDescent="0.3">
      <c r="A12" s="48" t="s">
        <v>16</v>
      </c>
      <c r="B12" s="49">
        <v>125.9535563512229</v>
      </c>
      <c r="C12" s="49">
        <v>125.9535563512229</v>
      </c>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v>251.9071127024458</v>
      </c>
    </row>
    <row r="13" spans="1:32" x14ac:dyDescent="0.3">
      <c r="A13" s="48" t="s">
        <v>17</v>
      </c>
      <c r="B13" s="49">
        <v>45.534520690250304</v>
      </c>
      <c r="C13" s="49">
        <v>15.854840220546686</v>
      </c>
      <c r="D13" s="49">
        <v>15.854840220546686</v>
      </c>
      <c r="E13" s="49">
        <v>15.854840220546686</v>
      </c>
      <c r="F13" s="49">
        <v>15.854840220546686</v>
      </c>
      <c r="G13" s="49">
        <v>15.854840220546686</v>
      </c>
      <c r="H13" s="49">
        <v>15.854840220546686</v>
      </c>
      <c r="I13" s="49">
        <v>15.854840220546686</v>
      </c>
      <c r="J13" s="49">
        <v>15.854840220546686</v>
      </c>
      <c r="K13" s="49">
        <v>15.854840220546686</v>
      </c>
      <c r="L13" s="49">
        <v>15.854840220546686</v>
      </c>
      <c r="M13" s="49">
        <v>15.854840220546686</v>
      </c>
      <c r="N13" s="49">
        <v>15.854840220546686</v>
      </c>
      <c r="O13" s="49">
        <v>15.854840220546686</v>
      </c>
      <c r="P13" s="49">
        <v>15.854840220546686</v>
      </c>
      <c r="Q13" s="49">
        <v>15.854840220546686</v>
      </c>
      <c r="R13" s="49">
        <v>15.854840220546686</v>
      </c>
      <c r="S13" s="49">
        <v>15.854840220546686</v>
      </c>
      <c r="T13" s="49">
        <v>15.854840220546686</v>
      </c>
      <c r="U13" s="49">
        <v>15.854840220546686</v>
      </c>
      <c r="V13" s="49">
        <v>15.854840220546686</v>
      </c>
      <c r="W13" s="49">
        <v>15.854840220546686</v>
      </c>
      <c r="X13" s="49">
        <v>15.854840220546686</v>
      </c>
      <c r="Y13" s="49">
        <v>15.854840220546686</v>
      </c>
      <c r="Z13" s="49">
        <v>15.854840220546686</v>
      </c>
      <c r="AA13" s="49">
        <v>15.854840220546686</v>
      </c>
      <c r="AB13" s="49">
        <v>15.854840220546686</v>
      </c>
      <c r="AC13" s="49">
        <v>15.854840220546686</v>
      </c>
      <c r="AD13" s="49">
        <v>15.854840220546686</v>
      </c>
      <c r="AE13" s="49">
        <v>15.854840220546686</v>
      </c>
      <c r="AF13" s="49">
        <v>505.3248870861043</v>
      </c>
    </row>
    <row r="14" spans="1:32" x14ac:dyDescent="0.3">
      <c r="A14" s="48" t="s">
        <v>24</v>
      </c>
      <c r="B14" s="49">
        <v>135.12131101919169</v>
      </c>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v>135.12131101919169</v>
      </c>
    </row>
    <row r="15" spans="1:32" x14ac:dyDescent="0.3">
      <c r="A15" s="48" t="s">
        <v>11</v>
      </c>
      <c r="B15" s="49">
        <v>65.664626684188804</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v>65.664626684188804</v>
      </c>
    </row>
    <row r="16" spans="1:32" x14ac:dyDescent="0.3">
      <c r="A16" s="48" t="s">
        <v>25</v>
      </c>
      <c r="B16" s="49">
        <v>114.67487442083356</v>
      </c>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v>114.67487442083356</v>
      </c>
    </row>
    <row r="17" spans="1:32" x14ac:dyDescent="0.3">
      <c r="A17" s="48" t="s">
        <v>21</v>
      </c>
      <c r="B17" s="49"/>
      <c r="C17" s="49"/>
      <c r="D17" s="49">
        <v>34.859676969051357</v>
      </c>
      <c r="E17" s="49"/>
      <c r="F17" s="49">
        <v>34.859676969051357</v>
      </c>
      <c r="G17" s="49"/>
      <c r="H17" s="49"/>
      <c r="I17" s="49"/>
      <c r="J17" s="49"/>
      <c r="K17" s="49">
        <v>34.859676969051357</v>
      </c>
      <c r="L17" s="49"/>
      <c r="M17" s="49"/>
      <c r="N17" s="49"/>
      <c r="O17" s="49"/>
      <c r="P17" s="49">
        <v>34.859676969051357</v>
      </c>
      <c r="Q17" s="49"/>
      <c r="R17" s="49"/>
      <c r="S17" s="49"/>
      <c r="T17" s="49"/>
      <c r="U17" s="49">
        <v>34.859676969051357</v>
      </c>
      <c r="V17" s="49"/>
      <c r="W17" s="49"/>
      <c r="X17" s="49"/>
      <c r="Y17" s="49"/>
      <c r="Z17" s="49"/>
      <c r="AA17" s="49"/>
      <c r="AB17" s="49"/>
      <c r="AC17" s="49"/>
      <c r="AD17" s="49"/>
      <c r="AE17" s="49"/>
      <c r="AF17" s="49">
        <v>174.29838484525678</v>
      </c>
    </row>
    <row r="18" spans="1:32" x14ac:dyDescent="0.3">
      <c r="A18" s="48" t="s">
        <v>18</v>
      </c>
      <c r="B18" s="49">
        <v>3.8546722745895359</v>
      </c>
      <c r="C18" s="49">
        <v>3.8546722745895359</v>
      </c>
      <c r="D18" s="49">
        <v>3.8546722745895359</v>
      </c>
      <c r="E18" s="49">
        <v>3.8546722745895359</v>
      </c>
      <c r="F18" s="49">
        <v>3.8546722745895359</v>
      </c>
      <c r="G18" s="49">
        <v>3.8546722745895359</v>
      </c>
      <c r="H18" s="49">
        <v>3.8546722745895359</v>
      </c>
      <c r="I18" s="49">
        <v>3.8546722745895359</v>
      </c>
      <c r="J18" s="49">
        <v>3.8546722745895359</v>
      </c>
      <c r="K18" s="49">
        <v>3.8546722745895359</v>
      </c>
      <c r="L18" s="49">
        <v>3.8546722745895359</v>
      </c>
      <c r="M18" s="49">
        <v>3.8546722745895359</v>
      </c>
      <c r="N18" s="49">
        <v>3.8546722745895359</v>
      </c>
      <c r="O18" s="49">
        <v>3.8546722745895359</v>
      </c>
      <c r="P18" s="49">
        <v>3.8546722745895359</v>
      </c>
      <c r="Q18" s="49">
        <v>3.8546722745895359</v>
      </c>
      <c r="R18" s="49">
        <v>3.8546722745895359</v>
      </c>
      <c r="S18" s="49">
        <v>3.8546722745895359</v>
      </c>
      <c r="T18" s="49">
        <v>3.8546722745895359</v>
      </c>
      <c r="U18" s="49">
        <v>3.8546722745895359</v>
      </c>
      <c r="V18" s="49">
        <v>3.8546722745895359</v>
      </c>
      <c r="W18" s="49">
        <v>3.8546722745895359</v>
      </c>
      <c r="X18" s="49">
        <v>3.8546722745895359</v>
      </c>
      <c r="Y18" s="49">
        <v>3.8546722745895359</v>
      </c>
      <c r="Z18" s="49">
        <v>3.8546722745895359</v>
      </c>
      <c r="AA18" s="49">
        <v>3.8546722745895359</v>
      </c>
      <c r="AB18" s="49">
        <v>3.8546722745895359</v>
      </c>
      <c r="AC18" s="49">
        <v>3.8546722745895359</v>
      </c>
      <c r="AD18" s="49">
        <v>3.8546722745895359</v>
      </c>
      <c r="AE18" s="49">
        <v>3.8546722745895359</v>
      </c>
      <c r="AF18" s="49">
        <v>115.640168237686</v>
      </c>
    </row>
    <row r="19" spans="1:32" x14ac:dyDescent="0.3">
      <c r="A19" s="48" t="s">
        <v>12</v>
      </c>
      <c r="B19" s="49">
        <v>170.97756464242926</v>
      </c>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v>170.97756464242926</v>
      </c>
    </row>
    <row r="20" spans="1:32" x14ac:dyDescent="0.3">
      <c r="A20" s="48" t="s">
        <v>13</v>
      </c>
      <c r="B20" s="49">
        <v>347.31068681716914</v>
      </c>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v>347.31068681716914</v>
      </c>
    </row>
    <row r="21" spans="1:32" x14ac:dyDescent="0.3">
      <c r="A21" s="48" t="s">
        <v>19</v>
      </c>
      <c r="B21" s="49"/>
      <c r="C21" s="49">
        <v>68.804924652500119</v>
      </c>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v>68.804924652500119</v>
      </c>
    </row>
    <row r="22" spans="1:32" x14ac:dyDescent="0.3">
      <c r="A22" s="48" t="s">
        <v>14</v>
      </c>
      <c r="B22" s="49">
        <v>1733.090195283889</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v>1733.090195283889</v>
      </c>
    </row>
    <row r="23" spans="1:32" x14ac:dyDescent="0.3">
      <c r="A23" s="48" t="s">
        <v>84</v>
      </c>
      <c r="B23" s="49">
        <v>3613.0766904234288</v>
      </c>
      <c r="C23" s="49">
        <v>463.60409542783697</v>
      </c>
      <c r="D23" s="49">
        <v>303.70529139316528</v>
      </c>
      <c r="E23" s="49">
        <v>19.709512495136224</v>
      </c>
      <c r="F23" s="49">
        <v>54.569189464187573</v>
      </c>
      <c r="G23" s="49">
        <v>19.709512495136224</v>
      </c>
      <c r="H23" s="49">
        <v>19.709512495136224</v>
      </c>
      <c r="I23" s="49">
        <v>19.709512495136224</v>
      </c>
      <c r="J23" s="49">
        <v>19.709512495136224</v>
      </c>
      <c r="K23" s="49">
        <v>54.569189464187573</v>
      </c>
      <c r="L23" s="49">
        <v>19.709512495136224</v>
      </c>
      <c r="M23" s="49">
        <v>19.709512495136224</v>
      </c>
      <c r="N23" s="49">
        <v>19.709512495136224</v>
      </c>
      <c r="O23" s="49">
        <v>19.709512495136224</v>
      </c>
      <c r="P23" s="49">
        <v>54.569189464187573</v>
      </c>
      <c r="Q23" s="49">
        <v>19.709512495136224</v>
      </c>
      <c r="R23" s="49">
        <v>19.709512495136224</v>
      </c>
      <c r="S23" s="49">
        <v>19.709512495136224</v>
      </c>
      <c r="T23" s="49">
        <v>19.709512495136224</v>
      </c>
      <c r="U23" s="49">
        <v>54.569189464187573</v>
      </c>
      <c r="V23" s="49">
        <v>19.709512495136224</v>
      </c>
      <c r="W23" s="49">
        <v>19.709512495136224</v>
      </c>
      <c r="X23" s="49">
        <v>19.709512495136224</v>
      </c>
      <c r="Y23" s="49">
        <v>19.709512495136224</v>
      </c>
      <c r="Z23" s="49">
        <v>19.709512495136224</v>
      </c>
      <c r="AA23" s="49">
        <v>19.709512495136224</v>
      </c>
      <c r="AB23" s="49">
        <v>19.709512495136224</v>
      </c>
      <c r="AC23" s="49">
        <v>19.709512495136224</v>
      </c>
      <c r="AD23" s="49">
        <v>19.709512495136224</v>
      </c>
      <c r="AE23" s="49">
        <v>19.709512495136224</v>
      </c>
      <c r="AF23" s="49">
        <v>5051.9816224893138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81870-465F-4704-9664-FBDB9B54C268}">
  <dimension ref="A2:G239"/>
  <sheetViews>
    <sheetView showGridLines="0" tabSelected="1" topLeftCell="B87" zoomScaleNormal="100" workbookViewId="0">
      <selection activeCell="B100" sqref="B100"/>
    </sheetView>
  </sheetViews>
  <sheetFormatPr defaultColWidth="9.109375" defaultRowHeight="14.4" x14ac:dyDescent="0.3"/>
  <cols>
    <col min="1" max="1" width="7.33203125" style="52" customWidth="1"/>
    <col min="2" max="2" width="128.6640625" style="52" customWidth="1"/>
    <col min="3" max="3" width="9.109375" style="52"/>
    <col min="4" max="4" width="35.21875" style="52" customWidth="1"/>
    <col min="5" max="5" width="55.21875" style="52" bestFit="1" customWidth="1"/>
    <col min="6" max="6" width="23.88671875" style="52" bestFit="1" customWidth="1"/>
    <col min="7" max="7" width="46" style="52" bestFit="1" customWidth="1"/>
    <col min="8" max="16384" width="9.109375" style="52"/>
  </cols>
  <sheetData>
    <row r="2" spans="2:2" ht="15.6" x14ac:dyDescent="0.3">
      <c r="B2" s="142" t="s">
        <v>109</v>
      </c>
    </row>
    <row r="3" spans="2:2" x14ac:dyDescent="0.3">
      <c r="B3" s="53"/>
    </row>
    <row r="4" spans="2:2" ht="28.8" x14ac:dyDescent="0.3">
      <c r="B4" s="54" t="s">
        <v>87</v>
      </c>
    </row>
    <row r="5" spans="2:2" x14ac:dyDescent="0.3">
      <c r="B5" s="55"/>
    </row>
    <row r="6" spans="2:2" x14ac:dyDescent="0.3">
      <c r="B6" s="54" t="s">
        <v>88</v>
      </c>
    </row>
    <row r="7" spans="2:2" x14ac:dyDescent="0.3">
      <c r="B7" s="55"/>
    </row>
    <row r="8" spans="2:2" x14ac:dyDescent="0.3">
      <c r="B8" s="129" t="s">
        <v>177</v>
      </c>
    </row>
    <row r="9" spans="2:2" x14ac:dyDescent="0.3">
      <c r="B9" s="129" t="s">
        <v>178</v>
      </c>
    </row>
    <row r="10" spans="2:2" x14ac:dyDescent="0.3">
      <c r="B10" s="129" t="s">
        <v>179</v>
      </c>
    </row>
    <row r="11" spans="2:2" x14ac:dyDescent="0.3">
      <c r="B11" s="129" t="s">
        <v>180</v>
      </c>
    </row>
    <row r="12" spans="2:2" x14ac:dyDescent="0.3">
      <c r="B12" s="129" t="s">
        <v>181</v>
      </c>
    </row>
    <row r="13" spans="2:2" x14ac:dyDescent="0.3">
      <c r="B13" s="129" t="s">
        <v>182</v>
      </c>
    </row>
    <row r="14" spans="2:2" x14ac:dyDescent="0.3">
      <c r="B14" s="132" t="s">
        <v>183</v>
      </c>
    </row>
    <row r="15" spans="2:2" x14ac:dyDescent="0.3">
      <c r="B15" s="132" t="s">
        <v>184</v>
      </c>
    </row>
    <row r="16" spans="2:2" x14ac:dyDescent="0.3">
      <c r="B16" s="132" t="s">
        <v>185</v>
      </c>
    </row>
    <row r="17" spans="2:2" x14ac:dyDescent="0.3">
      <c r="B17" s="132" t="s">
        <v>186</v>
      </c>
    </row>
    <row r="19" spans="2:2" ht="15.6" x14ac:dyDescent="0.3">
      <c r="B19" s="142" t="s">
        <v>110</v>
      </c>
    </row>
    <row r="20" spans="2:2" x14ac:dyDescent="0.3">
      <c r="B20" s="53"/>
    </row>
    <row r="21" spans="2:2" ht="28.8" x14ac:dyDescent="0.3">
      <c r="B21" s="130" t="s">
        <v>187</v>
      </c>
    </row>
    <row r="22" spans="2:2" x14ac:dyDescent="0.3">
      <c r="B22" s="130"/>
    </row>
    <row r="23" spans="2:2" x14ac:dyDescent="0.3">
      <c r="B23" s="130" t="s">
        <v>188</v>
      </c>
    </row>
    <row r="25" spans="2:2" x14ac:dyDescent="0.3">
      <c r="B25" s="130" t="s">
        <v>189</v>
      </c>
    </row>
    <row r="26" spans="2:2" ht="44.4" customHeight="1" x14ac:dyDescent="0.3">
      <c r="B26" s="130" t="s">
        <v>190</v>
      </c>
    </row>
    <row r="27" spans="2:2" ht="43.2" x14ac:dyDescent="0.3">
      <c r="B27" s="130" t="s">
        <v>191</v>
      </c>
    </row>
    <row r="28" spans="2:2" ht="28.8" x14ac:dyDescent="0.3">
      <c r="B28" s="130" t="s">
        <v>192</v>
      </c>
    </row>
    <row r="29" spans="2:2" ht="28.8" x14ac:dyDescent="0.3">
      <c r="B29" s="130" t="s">
        <v>193</v>
      </c>
    </row>
    <row r="30" spans="2:2" ht="57.6" x14ac:dyDescent="0.3">
      <c r="B30" s="130" t="s">
        <v>194</v>
      </c>
    </row>
    <row r="31" spans="2:2" x14ac:dyDescent="0.3">
      <c r="B31" s="130"/>
    </row>
    <row r="32" spans="2:2" x14ac:dyDescent="0.3">
      <c r="B32" s="130"/>
    </row>
    <row r="33" spans="2:2" x14ac:dyDescent="0.3">
      <c r="B33" s="130"/>
    </row>
    <row r="34" spans="2:2" x14ac:dyDescent="0.3">
      <c r="B34" s="130"/>
    </row>
    <row r="35" spans="2:2" x14ac:dyDescent="0.3">
      <c r="B35" s="130"/>
    </row>
    <row r="36" spans="2:2" x14ac:dyDescent="0.3">
      <c r="B36" s="130"/>
    </row>
    <row r="37" spans="2:2" x14ac:dyDescent="0.3">
      <c r="B37" s="130"/>
    </row>
    <row r="38" spans="2:2" x14ac:dyDescent="0.3">
      <c r="B38" s="130"/>
    </row>
    <row r="39" spans="2:2" x14ac:dyDescent="0.3">
      <c r="B39" s="130"/>
    </row>
    <row r="40" spans="2:2" x14ac:dyDescent="0.3">
      <c r="B40" s="130"/>
    </row>
    <row r="41" spans="2:2" x14ac:dyDescent="0.3">
      <c r="B41" s="130"/>
    </row>
    <row r="42" spans="2:2" x14ac:dyDescent="0.3">
      <c r="B42" s="130"/>
    </row>
    <row r="43" spans="2:2" x14ac:dyDescent="0.3">
      <c r="B43" s="130"/>
    </row>
    <row r="44" spans="2:2" x14ac:dyDescent="0.3">
      <c r="B44" s="130"/>
    </row>
    <row r="45" spans="2:2" x14ac:dyDescent="0.3">
      <c r="B45" s="130"/>
    </row>
    <row r="46" spans="2:2" x14ac:dyDescent="0.3">
      <c r="B46" s="130"/>
    </row>
    <row r="47" spans="2:2" x14ac:dyDescent="0.3">
      <c r="B47" s="130"/>
    </row>
    <row r="48" spans="2:2" x14ac:dyDescent="0.3">
      <c r="B48" s="133" t="s">
        <v>195</v>
      </c>
    </row>
    <row r="49" spans="2:2" x14ac:dyDescent="0.3">
      <c r="B49" s="56"/>
    </row>
    <row r="50" spans="2:2" ht="15.6" x14ac:dyDescent="0.3">
      <c r="B50" s="142" t="s">
        <v>111</v>
      </c>
    </row>
    <row r="51" spans="2:2" x14ac:dyDescent="0.3">
      <c r="B51" s="53"/>
    </row>
    <row r="52" spans="2:2" ht="28.8" x14ac:dyDescent="0.3">
      <c r="B52" s="130" t="s">
        <v>196</v>
      </c>
    </row>
    <row r="53" spans="2:2" x14ac:dyDescent="0.3">
      <c r="B53" s="130"/>
    </row>
    <row r="54" spans="2:2" ht="57.6" x14ac:dyDescent="0.3">
      <c r="B54" s="130" t="s">
        <v>197</v>
      </c>
    </row>
    <row r="55" spans="2:2" x14ac:dyDescent="0.3">
      <c r="B55" s="130"/>
    </row>
    <row r="56" spans="2:2" ht="15.6" x14ac:dyDescent="0.3">
      <c r="B56" s="134" t="s">
        <v>198</v>
      </c>
    </row>
    <row r="57" spans="2:2" x14ac:dyDescent="0.3">
      <c r="B57" s="130"/>
    </row>
    <row r="58" spans="2:2" ht="57.6" x14ac:dyDescent="0.3">
      <c r="B58" s="130" t="s">
        <v>199</v>
      </c>
    </row>
    <row r="59" spans="2:2" x14ac:dyDescent="0.3">
      <c r="B59" s="130"/>
    </row>
    <row r="60" spans="2:2" ht="15.6" x14ac:dyDescent="0.3">
      <c r="B60" s="134" t="s">
        <v>200</v>
      </c>
    </row>
    <row r="61" spans="2:2" x14ac:dyDescent="0.3">
      <c r="B61" s="130"/>
    </row>
    <row r="62" spans="2:2" ht="43.2" x14ac:dyDescent="0.3">
      <c r="B62" s="135" t="s">
        <v>201</v>
      </c>
    </row>
    <row r="63" spans="2:2" x14ac:dyDescent="0.3">
      <c r="B63" s="135"/>
    </row>
    <row r="64" spans="2:2" ht="43.2" x14ac:dyDescent="0.3">
      <c r="B64" s="135" t="s">
        <v>202</v>
      </c>
    </row>
    <row r="65" spans="1:3" x14ac:dyDescent="0.3">
      <c r="B65" s="130"/>
    </row>
    <row r="66" spans="1:3" ht="15.6" x14ac:dyDescent="0.3">
      <c r="B66" s="142" t="s">
        <v>203</v>
      </c>
    </row>
    <row r="67" spans="1:3" x14ac:dyDescent="0.3">
      <c r="B67" s="74"/>
    </row>
    <row r="68" spans="1:3" ht="15.6" x14ac:dyDescent="0.3">
      <c r="A68" s="72"/>
      <c r="B68" s="134" t="s">
        <v>204</v>
      </c>
      <c r="C68" s="73"/>
    </row>
    <row r="69" spans="1:3" x14ac:dyDescent="0.3">
      <c r="A69" s="72"/>
      <c r="B69" s="136"/>
      <c r="C69" s="73"/>
    </row>
    <row r="70" spans="1:3" ht="43.2" x14ac:dyDescent="0.3">
      <c r="A70" s="72"/>
      <c r="B70" s="130" t="s">
        <v>205</v>
      </c>
      <c r="C70" s="73"/>
    </row>
    <row r="71" spans="1:3" x14ac:dyDescent="0.3">
      <c r="A71" s="72"/>
      <c r="B71" s="130" t="s">
        <v>206</v>
      </c>
      <c r="C71" s="73"/>
    </row>
    <row r="72" spans="1:3" x14ac:dyDescent="0.3">
      <c r="A72" s="72"/>
      <c r="B72" s="136"/>
      <c r="C72" s="73"/>
    </row>
    <row r="73" spans="1:3" x14ac:dyDescent="0.3">
      <c r="A73" s="72"/>
      <c r="B73" s="136"/>
      <c r="C73" s="73"/>
    </row>
    <row r="74" spans="1:3" x14ac:dyDescent="0.3">
      <c r="A74" s="72"/>
      <c r="B74" s="136"/>
      <c r="C74" s="73"/>
    </row>
    <row r="75" spans="1:3" x14ac:dyDescent="0.3">
      <c r="A75" s="72"/>
      <c r="B75" s="136"/>
      <c r="C75" s="73"/>
    </row>
    <row r="76" spans="1:3" x14ac:dyDescent="0.3">
      <c r="A76" s="72"/>
      <c r="B76" s="136"/>
      <c r="C76" s="73"/>
    </row>
    <row r="77" spans="1:3" x14ac:dyDescent="0.3">
      <c r="A77" s="72"/>
      <c r="B77" s="136"/>
      <c r="C77" s="73"/>
    </row>
    <row r="78" spans="1:3" x14ac:dyDescent="0.3">
      <c r="A78" s="72"/>
      <c r="B78" s="136"/>
      <c r="C78" s="73"/>
    </row>
    <row r="79" spans="1:3" x14ac:dyDescent="0.3">
      <c r="A79" s="72"/>
      <c r="B79" s="136"/>
      <c r="C79" s="73"/>
    </row>
    <row r="80" spans="1:3" x14ac:dyDescent="0.3">
      <c r="A80" s="72"/>
      <c r="B80" s="136"/>
      <c r="C80" s="73"/>
    </row>
    <row r="81" spans="1:3" x14ac:dyDescent="0.3">
      <c r="A81" s="72"/>
      <c r="B81" s="136"/>
      <c r="C81" s="73"/>
    </row>
    <row r="82" spans="1:3" x14ac:dyDescent="0.3">
      <c r="A82" s="72"/>
      <c r="B82" s="136"/>
      <c r="C82" s="73"/>
    </row>
    <row r="83" spans="1:3" x14ac:dyDescent="0.3">
      <c r="A83" s="72"/>
      <c r="B83" s="136"/>
      <c r="C83" s="73"/>
    </row>
    <row r="84" spans="1:3" x14ac:dyDescent="0.3">
      <c r="A84" s="72"/>
      <c r="B84" s="136"/>
      <c r="C84" s="73"/>
    </row>
    <row r="85" spans="1:3" x14ac:dyDescent="0.3">
      <c r="A85" s="72"/>
      <c r="B85" s="136"/>
      <c r="C85" s="73"/>
    </row>
    <row r="86" spans="1:3" x14ac:dyDescent="0.3">
      <c r="A86" s="72"/>
      <c r="B86" s="136"/>
      <c r="C86" s="73"/>
    </row>
    <row r="87" spans="1:3" x14ac:dyDescent="0.3">
      <c r="A87" s="72"/>
      <c r="B87" s="136"/>
      <c r="C87" s="73"/>
    </row>
    <row r="88" spans="1:3" x14ac:dyDescent="0.3">
      <c r="A88" s="72"/>
      <c r="B88" s="136"/>
      <c r="C88" s="73"/>
    </row>
    <row r="89" spans="1:3" x14ac:dyDescent="0.3">
      <c r="A89" s="72"/>
      <c r="B89" s="133" t="s">
        <v>207</v>
      </c>
      <c r="C89" s="73"/>
    </row>
    <row r="90" spans="1:3" x14ac:dyDescent="0.3">
      <c r="A90" s="72"/>
      <c r="B90" s="133" t="s">
        <v>208</v>
      </c>
      <c r="C90" s="73"/>
    </row>
    <row r="91" spans="1:3" x14ac:dyDescent="0.3">
      <c r="A91" s="72"/>
      <c r="B91" s="136"/>
      <c r="C91" s="73"/>
    </row>
    <row r="92" spans="1:3" ht="15.6" x14ac:dyDescent="0.3">
      <c r="A92" s="72"/>
      <c r="B92" s="142" t="s">
        <v>209</v>
      </c>
      <c r="C92" s="73"/>
    </row>
    <row r="93" spans="1:3" x14ac:dyDescent="0.3">
      <c r="A93" s="72"/>
      <c r="B93" s="136"/>
      <c r="C93" s="73"/>
    </row>
    <row r="94" spans="1:3" x14ac:dyDescent="0.3">
      <c r="A94" s="72"/>
      <c r="B94" s="130" t="s">
        <v>210</v>
      </c>
      <c r="C94" s="73"/>
    </row>
    <row r="95" spans="1:3" ht="21" customHeight="1" x14ac:dyDescent="0.3">
      <c r="A95" s="72"/>
      <c r="B95" s="141" t="s">
        <v>211</v>
      </c>
      <c r="C95" s="73"/>
    </row>
    <row r="96" spans="1:3" ht="28.8" x14ac:dyDescent="0.3">
      <c r="A96" s="72"/>
      <c r="B96" s="205" t="s">
        <v>317</v>
      </c>
      <c r="C96" s="73"/>
    </row>
    <row r="97" spans="1:3" ht="28.8" x14ac:dyDescent="0.3">
      <c r="A97" s="72"/>
      <c r="B97" s="205" t="s">
        <v>318</v>
      </c>
      <c r="C97" s="73"/>
    </row>
    <row r="98" spans="1:3" x14ac:dyDescent="0.3">
      <c r="A98" s="72"/>
      <c r="B98" s="205" t="s">
        <v>319</v>
      </c>
      <c r="C98" s="73"/>
    </row>
    <row r="99" spans="1:3" ht="23.4" customHeight="1" x14ac:dyDescent="0.3">
      <c r="A99" s="72"/>
      <c r="B99" s="141" t="s">
        <v>212</v>
      </c>
      <c r="C99" s="73"/>
    </row>
    <row r="100" spans="1:3" ht="28.8" x14ac:dyDescent="0.3">
      <c r="A100" s="72"/>
      <c r="B100" s="206" t="s">
        <v>320</v>
      </c>
      <c r="C100" s="73"/>
    </row>
    <row r="101" spans="1:3" ht="24" customHeight="1" x14ac:dyDescent="0.3">
      <c r="A101" s="72"/>
      <c r="B101" s="141" t="s">
        <v>213</v>
      </c>
      <c r="C101" s="73"/>
    </row>
    <row r="102" spans="1:3" ht="28.8" x14ac:dyDescent="0.3">
      <c r="A102" s="72"/>
      <c r="B102" s="206" t="s">
        <v>321</v>
      </c>
      <c r="C102" s="73"/>
    </row>
    <row r="103" spans="1:3" ht="23.4" customHeight="1" x14ac:dyDescent="0.3">
      <c r="A103" s="72"/>
      <c r="B103" s="141" t="s">
        <v>214</v>
      </c>
      <c r="C103" s="73"/>
    </row>
    <row r="104" spans="1:3" ht="28.8" x14ac:dyDescent="0.3">
      <c r="A104" s="72"/>
      <c r="B104" s="206" t="s">
        <v>322</v>
      </c>
      <c r="C104" s="73"/>
    </row>
    <row r="105" spans="1:3" x14ac:dyDescent="0.3">
      <c r="A105" s="72"/>
      <c r="B105" s="136"/>
      <c r="C105" s="73"/>
    </row>
    <row r="106" spans="1:3" x14ac:dyDescent="0.3">
      <c r="A106" s="72"/>
      <c r="B106" s="136"/>
      <c r="C106" s="73"/>
    </row>
    <row r="107" spans="1:3" ht="15.6" x14ac:dyDescent="0.3">
      <c r="A107" s="72"/>
      <c r="B107" s="142" t="s">
        <v>216</v>
      </c>
      <c r="C107" s="73"/>
    </row>
    <row r="108" spans="1:3" ht="15.6" x14ac:dyDescent="0.3">
      <c r="A108" s="72"/>
      <c r="B108" s="137"/>
      <c r="C108" s="73"/>
    </row>
    <row r="109" spans="1:3" ht="21" customHeight="1" x14ac:dyDescent="0.3">
      <c r="A109" s="72"/>
      <c r="B109" s="75" t="s">
        <v>171</v>
      </c>
      <c r="C109" s="73"/>
    </row>
    <row r="110" spans="1:3" ht="34.799999999999997" customHeight="1" x14ac:dyDescent="0.3">
      <c r="A110" s="72"/>
      <c r="B110" s="75" t="s">
        <v>146</v>
      </c>
      <c r="C110" s="73"/>
    </row>
    <row r="111" spans="1:3" ht="34.799999999999997" customHeight="1" x14ac:dyDescent="0.3">
      <c r="A111" s="72"/>
      <c r="B111" s="76" t="s">
        <v>147</v>
      </c>
      <c r="C111" s="73"/>
    </row>
    <row r="112" spans="1:3" ht="22.8" customHeight="1" x14ac:dyDescent="0.3">
      <c r="A112" s="72"/>
      <c r="B112" s="75" t="s">
        <v>170</v>
      </c>
      <c r="C112" s="73"/>
    </row>
    <row r="113" spans="1:3" ht="22.8" customHeight="1" x14ac:dyDescent="0.3">
      <c r="A113" s="72"/>
      <c r="B113" s="76" t="s">
        <v>148</v>
      </c>
      <c r="C113" s="73"/>
    </row>
    <row r="114" spans="1:3" ht="22.8" customHeight="1" x14ac:dyDescent="0.3">
      <c r="A114" s="72"/>
      <c r="B114" s="76" t="s">
        <v>149</v>
      </c>
      <c r="C114" s="73"/>
    </row>
    <row r="115" spans="1:3" ht="22.8" customHeight="1" x14ac:dyDescent="0.3">
      <c r="A115" s="72"/>
      <c r="B115" s="76" t="s">
        <v>150</v>
      </c>
      <c r="C115" s="73"/>
    </row>
    <row r="116" spans="1:3" ht="22.8" customHeight="1" x14ac:dyDescent="0.3">
      <c r="A116" s="72"/>
      <c r="B116" s="76" t="s">
        <v>151</v>
      </c>
      <c r="C116" s="73"/>
    </row>
    <row r="117" spans="1:3" ht="22.8" customHeight="1" x14ac:dyDescent="0.3">
      <c r="A117" s="72"/>
      <c r="B117" s="76" t="s">
        <v>152</v>
      </c>
      <c r="C117" s="73"/>
    </row>
    <row r="118" spans="1:3" ht="22.8" customHeight="1" x14ac:dyDescent="0.3">
      <c r="A118" s="72"/>
      <c r="B118" s="76" t="s">
        <v>153</v>
      </c>
      <c r="C118" s="73"/>
    </row>
    <row r="119" spans="1:3" ht="22.8" customHeight="1" x14ac:dyDescent="0.3">
      <c r="A119" s="72"/>
      <c r="B119" s="76" t="s">
        <v>154</v>
      </c>
      <c r="C119" s="73"/>
    </row>
    <row r="120" spans="1:3" ht="22.8" customHeight="1" x14ac:dyDescent="0.3">
      <c r="A120" s="72"/>
      <c r="B120" s="76" t="s">
        <v>155</v>
      </c>
      <c r="C120" s="73"/>
    </row>
    <row r="121" spans="1:3" ht="34.799999999999997" customHeight="1" x14ac:dyDescent="0.3">
      <c r="A121" s="72"/>
      <c r="B121" s="76" t="s">
        <v>156</v>
      </c>
      <c r="C121" s="73"/>
    </row>
    <row r="122" spans="1:3" ht="21" customHeight="1" x14ac:dyDescent="0.3">
      <c r="A122" s="72"/>
      <c r="B122" s="76" t="s">
        <v>157</v>
      </c>
      <c r="C122" s="73"/>
    </row>
    <row r="123" spans="1:3" ht="34.799999999999997" customHeight="1" x14ac:dyDescent="0.3">
      <c r="A123" s="72"/>
      <c r="B123" s="76" t="s">
        <v>158</v>
      </c>
      <c r="C123" s="73"/>
    </row>
    <row r="124" spans="1:3" ht="22.8" customHeight="1" x14ac:dyDescent="0.3">
      <c r="A124" s="72"/>
      <c r="B124" s="76" t="s">
        <v>159</v>
      </c>
      <c r="C124" s="73"/>
    </row>
    <row r="125" spans="1:3" ht="22.8" customHeight="1" x14ac:dyDescent="0.3">
      <c r="A125" s="72"/>
      <c r="B125" s="76" t="s">
        <v>160</v>
      </c>
      <c r="C125" s="73"/>
    </row>
    <row r="126" spans="1:3" ht="22.8" customHeight="1" x14ac:dyDescent="0.3">
      <c r="A126" s="72"/>
      <c r="B126" s="76" t="s">
        <v>161</v>
      </c>
      <c r="C126" s="73"/>
    </row>
    <row r="127" spans="1:3" ht="22.8" customHeight="1" x14ac:dyDescent="0.3">
      <c r="A127" s="72"/>
      <c r="B127" s="76" t="s">
        <v>162</v>
      </c>
      <c r="C127" s="73"/>
    </row>
    <row r="128" spans="1:3" ht="34.799999999999997" customHeight="1" x14ac:dyDescent="0.3">
      <c r="A128" s="72"/>
      <c r="B128" s="76" t="s">
        <v>163</v>
      </c>
      <c r="C128" s="73"/>
    </row>
    <row r="129" spans="1:3" ht="22.8" customHeight="1" x14ac:dyDescent="0.3">
      <c r="A129" s="72"/>
      <c r="B129" s="77" t="s">
        <v>164</v>
      </c>
      <c r="C129" s="73"/>
    </row>
    <row r="130" spans="1:3" ht="34.799999999999997" customHeight="1" x14ac:dyDescent="0.3">
      <c r="A130" s="72"/>
      <c r="B130" s="77" t="s">
        <v>165</v>
      </c>
      <c r="C130" s="73"/>
    </row>
    <row r="131" spans="1:3" ht="22.8" customHeight="1" x14ac:dyDescent="0.3">
      <c r="A131" s="72"/>
      <c r="B131" s="77" t="s">
        <v>166</v>
      </c>
      <c r="C131" s="73"/>
    </row>
    <row r="132" spans="1:3" ht="22.8" customHeight="1" x14ac:dyDescent="0.3">
      <c r="A132" s="72"/>
      <c r="B132" s="77" t="s">
        <v>167</v>
      </c>
      <c r="C132" s="73"/>
    </row>
    <row r="133" spans="1:3" ht="22.8" customHeight="1" x14ac:dyDescent="0.3">
      <c r="A133" s="72"/>
      <c r="B133" s="78" t="s">
        <v>172</v>
      </c>
      <c r="C133" s="73"/>
    </row>
    <row r="134" spans="1:3" ht="34.799999999999997" customHeight="1" x14ac:dyDescent="0.3">
      <c r="A134" s="72"/>
      <c r="B134" s="77" t="s">
        <v>168</v>
      </c>
      <c r="C134" s="73"/>
    </row>
    <row r="135" spans="1:3" ht="22.8" customHeight="1" x14ac:dyDescent="0.3">
      <c r="A135" s="72"/>
      <c r="B135" s="77" t="s">
        <v>169</v>
      </c>
      <c r="C135" s="73"/>
    </row>
    <row r="136" spans="1:3" ht="14.4" customHeight="1" x14ac:dyDescent="0.3">
      <c r="B136" s="142" t="s">
        <v>215</v>
      </c>
    </row>
    <row r="137" spans="1:3" ht="14.4" customHeight="1" x14ac:dyDescent="0.3">
      <c r="B137" s="59"/>
    </row>
    <row r="138" spans="1:3" ht="14.4" customHeight="1" x14ac:dyDescent="0.3">
      <c r="B138" s="61" t="s">
        <v>217</v>
      </c>
    </row>
    <row r="139" spans="1:3" ht="14.4" customHeight="1" x14ac:dyDescent="0.3">
      <c r="B139" s="59"/>
    </row>
    <row r="140" spans="1:3" ht="36.6" customHeight="1" x14ac:dyDescent="0.3">
      <c r="B140" s="130" t="s">
        <v>218</v>
      </c>
    </row>
    <row r="141" spans="1:3" ht="28.8" customHeight="1" x14ac:dyDescent="0.3">
      <c r="B141" s="144" t="s">
        <v>219</v>
      </c>
    </row>
    <row r="142" spans="1:3" ht="14.4" customHeight="1" x14ac:dyDescent="0.3">
      <c r="B142" s="144" t="s">
        <v>220</v>
      </c>
    </row>
    <row r="143" spans="1:3" ht="14.4" customHeight="1" x14ac:dyDescent="0.3">
      <c r="B143" s="130"/>
    </row>
    <row r="144" spans="1:3" ht="28.8" customHeight="1" x14ac:dyDescent="0.3">
      <c r="B144" s="130" t="s">
        <v>221</v>
      </c>
    </row>
    <row r="145" spans="2:2" ht="41.4" customHeight="1" x14ac:dyDescent="0.3">
      <c r="B145" s="130" t="s">
        <v>222</v>
      </c>
    </row>
    <row r="146" spans="2:2" s="145" customFormat="1" ht="14.4" customHeight="1" x14ac:dyDescent="0.3">
      <c r="B146" s="139" t="s">
        <v>223</v>
      </c>
    </row>
    <row r="147" spans="2:2" s="146" customFormat="1" ht="14.4" customHeight="1" x14ac:dyDescent="0.3">
      <c r="B147" s="131" t="s">
        <v>224</v>
      </c>
    </row>
    <row r="148" spans="2:2" s="145" customFormat="1" ht="14.4" customHeight="1" x14ac:dyDescent="0.3">
      <c r="B148" s="139" t="s">
        <v>225</v>
      </c>
    </row>
    <row r="149" spans="2:2" s="146" customFormat="1" ht="14.4" customHeight="1" x14ac:dyDescent="0.3">
      <c r="B149" s="148" t="s">
        <v>226</v>
      </c>
    </row>
    <row r="150" spans="2:2" s="146" customFormat="1" ht="14.4" customHeight="1" x14ac:dyDescent="0.3">
      <c r="B150" s="148" t="s">
        <v>227</v>
      </c>
    </row>
    <row r="151" spans="2:2" ht="14.4" customHeight="1" x14ac:dyDescent="0.3">
      <c r="B151" s="56"/>
    </row>
    <row r="152" spans="2:2" ht="14.4" customHeight="1" x14ac:dyDescent="0.3">
      <c r="B152" s="61" t="s">
        <v>242</v>
      </c>
    </row>
    <row r="153" spans="2:2" ht="14.4" customHeight="1" x14ac:dyDescent="0.3">
      <c r="B153" s="58"/>
    </row>
    <row r="154" spans="2:2" ht="35.4" customHeight="1" x14ac:dyDescent="0.3">
      <c r="B154" s="130" t="s">
        <v>228</v>
      </c>
    </row>
    <row r="155" spans="2:2" ht="49.2" customHeight="1" x14ac:dyDescent="0.3">
      <c r="B155" s="130" t="s">
        <v>229</v>
      </c>
    </row>
    <row r="156" spans="2:2" ht="14.4" customHeight="1" x14ac:dyDescent="0.3">
      <c r="B156" s="149" t="s">
        <v>235</v>
      </c>
    </row>
    <row r="157" spans="2:2" ht="36" customHeight="1" x14ac:dyDescent="0.3">
      <c r="B157" s="130" t="s">
        <v>230</v>
      </c>
    </row>
    <row r="158" spans="2:2" ht="15.6" customHeight="1" x14ac:dyDescent="0.3">
      <c r="B158" s="130" t="s">
        <v>89</v>
      </c>
    </row>
    <row r="159" spans="2:2" x14ac:dyDescent="0.3">
      <c r="B159" s="150" t="s">
        <v>231</v>
      </c>
    </row>
    <row r="160" spans="2:2" x14ac:dyDescent="0.3">
      <c r="B160" s="150" t="s">
        <v>232</v>
      </c>
    </row>
    <row r="161" spans="2:7" x14ac:dyDescent="0.3">
      <c r="B161" s="150" t="s">
        <v>233</v>
      </c>
    </row>
    <row r="162" spans="2:7" x14ac:dyDescent="0.3">
      <c r="B162" s="150" t="s">
        <v>234</v>
      </c>
    </row>
    <row r="163" spans="2:7" ht="20.399999999999999" customHeight="1" x14ac:dyDescent="0.3">
      <c r="B163" s="135" t="s">
        <v>90</v>
      </c>
    </row>
    <row r="164" spans="2:7" ht="16.2" customHeight="1" x14ac:dyDescent="0.3">
      <c r="B164" s="130" t="s">
        <v>91</v>
      </c>
    </row>
    <row r="165" spans="2:7" ht="14.4" customHeight="1" x14ac:dyDescent="0.3">
      <c r="B165" s="149" t="s">
        <v>236</v>
      </c>
    </row>
    <row r="166" spans="2:7" ht="54" customHeight="1" x14ac:dyDescent="0.3">
      <c r="B166" s="130" t="s">
        <v>237</v>
      </c>
    </row>
    <row r="167" spans="2:7" ht="14.4" customHeight="1" x14ac:dyDescent="0.3">
      <c r="B167" s="149" t="s">
        <v>238</v>
      </c>
    </row>
    <row r="168" spans="2:7" ht="64.2" customHeight="1" x14ac:dyDescent="0.3">
      <c r="B168" s="130" t="s">
        <v>239</v>
      </c>
    </row>
    <row r="169" spans="2:7" ht="18" customHeight="1" thickBot="1" x14ac:dyDescent="0.35">
      <c r="B169" s="130" t="s">
        <v>240</v>
      </c>
      <c r="D169" s="52" t="s">
        <v>241</v>
      </c>
    </row>
    <row r="170" spans="2:7" ht="18" customHeight="1" thickBot="1" x14ac:dyDescent="0.35">
      <c r="B170" s="130" t="s">
        <v>313</v>
      </c>
      <c r="D170" s="156" t="s">
        <v>92</v>
      </c>
      <c r="E170" s="157" t="s">
        <v>297</v>
      </c>
      <c r="F170" s="157" t="s">
        <v>93</v>
      </c>
      <c r="G170" s="158" t="s">
        <v>94</v>
      </c>
    </row>
    <row r="171" spans="2:7" ht="19.2" customHeight="1" thickBot="1" x14ac:dyDescent="0.35">
      <c r="B171" s="130"/>
      <c r="D171" s="159" t="s">
        <v>95</v>
      </c>
      <c r="E171" s="160" t="s">
        <v>298</v>
      </c>
      <c r="F171" s="161" t="s">
        <v>299</v>
      </c>
      <c r="G171" s="162" t="s">
        <v>300</v>
      </c>
    </row>
    <row r="172" spans="2:7" ht="15.6" x14ac:dyDescent="0.3">
      <c r="B172" s="61" t="s">
        <v>243</v>
      </c>
      <c r="D172" s="163" t="s">
        <v>96</v>
      </c>
      <c r="E172" s="170" t="s">
        <v>301</v>
      </c>
      <c r="F172" s="172" t="s">
        <v>302</v>
      </c>
      <c r="G172" s="174" t="s">
        <v>303</v>
      </c>
    </row>
    <row r="173" spans="2:7" ht="15" thickBot="1" x14ac:dyDescent="0.35">
      <c r="B173" s="130"/>
      <c r="D173" s="164" t="s">
        <v>97</v>
      </c>
      <c r="E173" s="171"/>
      <c r="F173" s="173"/>
      <c r="G173" s="175"/>
    </row>
    <row r="174" spans="2:7" ht="16.2" thickBot="1" x14ac:dyDescent="0.35">
      <c r="B174" s="149" t="s">
        <v>244</v>
      </c>
      <c r="D174" s="159" t="s">
        <v>304</v>
      </c>
      <c r="E174" s="160" t="s">
        <v>305</v>
      </c>
      <c r="F174" s="161" t="s">
        <v>306</v>
      </c>
      <c r="G174" s="162" t="s">
        <v>307</v>
      </c>
    </row>
    <row r="175" spans="2:7" ht="15" thickBot="1" x14ac:dyDescent="0.35">
      <c r="B175" s="130"/>
      <c r="D175" s="164" t="s">
        <v>98</v>
      </c>
      <c r="E175" s="165" t="s">
        <v>308</v>
      </c>
      <c r="F175" s="166" t="s">
        <v>309</v>
      </c>
      <c r="G175" s="167" t="s">
        <v>310</v>
      </c>
    </row>
    <row r="176" spans="2:7" ht="15" thickBot="1" x14ac:dyDescent="0.35">
      <c r="B176" s="151" t="s">
        <v>245</v>
      </c>
      <c r="D176" s="159" t="s">
        <v>99</v>
      </c>
      <c r="E176" s="160" t="s">
        <v>311</v>
      </c>
      <c r="F176" s="168">
        <v>44866</v>
      </c>
      <c r="G176" s="162" t="s">
        <v>312</v>
      </c>
    </row>
    <row r="177" spans="2:2" ht="28.8" x14ac:dyDescent="0.3">
      <c r="B177" s="130" t="s">
        <v>246</v>
      </c>
    </row>
    <row r="178" spans="2:2" x14ac:dyDescent="0.3">
      <c r="B178" s="147" t="s">
        <v>255</v>
      </c>
    </row>
    <row r="179" spans="2:2" x14ac:dyDescent="0.3">
      <c r="B179" s="147" t="s">
        <v>250</v>
      </c>
    </row>
    <row r="180" spans="2:2" x14ac:dyDescent="0.3">
      <c r="B180" s="147" t="s">
        <v>251</v>
      </c>
    </row>
    <row r="181" spans="2:2" x14ac:dyDescent="0.3">
      <c r="B181" s="147" t="s">
        <v>252</v>
      </c>
    </row>
    <row r="182" spans="2:2" ht="18" customHeight="1" x14ac:dyDescent="0.3">
      <c r="B182" s="130" t="s">
        <v>247</v>
      </c>
    </row>
    <row r="183" spans="2:2" ht="19.2" customHeight="1" x14ac:dyDescent="0.3">
      <c r="B183" s="130" t="s">
        <v>248</v>
      </c>
    </row>
    <row r="184" spans="2:2" x14ac:dyDescent="0.3">
      <c r="B184" s="153" t="s">
        <v>253</v>
      </c>
    </row>
    <row r="185" spans="2:2" x14ac:dyDescent="0.3">
      <c r="B185" s="153" t="s">
        <v>254</v>
      </c>
    </row>
    <row r="186" spans="2:2" x14ac:dyDescent="0.3">
      <c r="B186" s="130" t="s">
        <v>249</v>
      </c>
    </row>
    <row r="187" spans="2:2" x14ac:dyDescent="0.3">
      <c r="B187" s="59"/>
    </row>
    <row r="188" spans="2:2" x14ac:dyDescent="0.3">
      <c r="B188" s="151" t="s">
        <v>256</v>
      </c>
    </row>
    <row r="189" spans="2:2" x14ac:dyDescent="0.3">
      <c r="B189" s="130" t="s">
        <v>257</v>
      </c>
    </row>
    <row r="190" spans="2:2" x14ac:dyDescent="0.3">
      <c r="B190" s="140" t="s">
        <v>258</v>
      </c>
    </row>
    <row r="191" spans="2:2" x14ac:dyDescent="0.3">
      <c r="B191" s="140" t="s">
        <v>259</v>
      </c>
    </row>
    <row r="192" spans="2:2" x14ac:dyDescent="0.3">
      <c r="B192" s="140" t="s">
        <v>260</v>
      </c>
    </row>
    <row r="193" spans="2:2" x14ac:dyDescent="0.3">
      <c r="B193" s="140" t="s">
        <v>261</v>
      </c>
    </row>
    <row r="194" spans="2:2" ht="43.2" x14ac:dyDescent="0.3">
      <c r="B194" s="130" t="s">
        <v>262</v>
      </c>
    </row>
    <row r="195" spans="2:2" x14ac:dyDescent="0.3">
      <c r="B195" s="130" t="s">
        <v>263</v>
      </c>
    </row>
    <row r="196" spans="2:2" x14ac:dyDescent="0.3">
      <c r="B196" s="59"/>
    </row>
    <row r="197" spans="2:2" x14ac:dyDescent="0.3">
      <c r="B197" s="151" t="s">
        <v>264</v>
      </c>
    </row>
    <row r="198" spans="2:2" ht="28.8" x14ac:dyDescent="0.3">
      <c r="B198" s="130" t="s">
        <v>265</v>
      </c>
    </row>
    <row r="199" spans="2:2" x14ac:dyDescent="0.3">
      <c r="B199" s="130"/>
    </row>
    <row r="200" spans="2:2" x14ac:dyDescent="0.3">
      <c r="B200" s="151" t="s">
        <v>266</v>
      </c>
    </row>
    <row r="201" spans="2:2" ht="72" x14ac:dyDescent="0.3">
      <c r="B201" s="60" t="s">
        <v>268</v>
      </c>
    </row>
    <row r="202" spans="2:2" x14ac:dyDescent="0.3">
      <c r="B202" s="143" t="s">
        <v>267</v>
      </c>
    </row>
    <row r="203" spans="2:2" x14ac:dyDescent="0.3">
      <c r="B203" s="59"/>
    </row>
    <row r="204" spans="2:2" ht="15.6" x14ac:dyDescent="0.3">
      <c r="B204" s="149" t="s">
        <v>269</v>
      </c>
    </row>
    <row r="205" spans="2:2" x14ac:dyDescent="0.3">
      <c r="B205" s="151" t="s">
        <v>270</v>
      </c>
    </row>
    <row r="206" spans="2:2" x14ac:dyDescent="0.3">
      <c r="B206" s="130" t="s">
        <v>271</v>
      </c>
    </row>
    <row r="207" spans="2:2" x14ac:dyDescent="0.3">
      <c r="B207" s="152" t="s">
        <v>272</v>
      </c>
    </row>
    <row r="208" spans="2:2" x14ac:dyDescent="0.3">
      <c r="B208" s="152" t="s">
        <v>273</v>
      </c>
    </row>
    <row r="209" spans="2:2" x14ac:dyDescent="0.3">
      <c r="B209" s="152" t="s">
        <v>274</v>
      </c>
    </row>
    <row r="210" spans="2:2" x14ac:dyDescent="0.3">
      <c r="B210" s="152" t="s">
        <v>275</v>
      </c>
    </row>
    <row r="211" spans="2:2" x14ac:dyDescent="0.3">
      <c r="B211" s="130" t="s">
        <v>276</v>
      </c>
    </row>
    <row r="212" spans="2:2" x14ac:dyDescent="0.3">
      <c r="B212" s="130" t="s">
        <v>277</v>
      </c>
    </row>
    <row r="213" spans="2:2" ht="43.2" x14ac:dyDescent="0.3">
      <c r="B213" s="130" t="s">
        <v>278</v>
      </c>
    </row>
    <row r="214" spans="2:2" x14ac:dyDescent="0.3">
      <c r="B214" s="154"/>
    </row>
    <row r="215" spans="2:2" x14ac:dyDescent="0.3">
      <c r="B215" s="151" t="s">
        <v>279</v>
      </c>
    </row>
    <row r="216" spans="2:2" x14ac:dyDescent="0.3">
      <c r="B216" t="s">
        <v>280</v>
      </c>
    </row>
    <row r="217" spans="2:2" x14ac:dyDescent="0.3">
      <c r="B217" s="155" t="s">
        <v>281</v>
      </c>
    </row>
    <row r="218" spans="2:2" x14ac:dyDescent="0.3">
      <c r="B218" s="130" t="s">
        <v>282</v>
      </c>
    </row>
    <row r="219" spans="2:2" x14ac:dyDescent="0.3">
      <c r="B219" s="59"/>
    </row>
    <row r="220" spans="2:2" ht="15.6" x14ac:dyDescent="0.3">
      <c r="B220" s="61" t="s">
        <v>283</v>
      </c>
    </row>
    <row r="221" spans="2:2" x14ac:dyDescent="0.3">
      <c r="B221" s="59"/>
    </row>
    <row r="222" spans="2:2" ht="43.2" x14ac:dyDescent="0.3">
      <c r="B222" s="130" t="s">
        <v>284</v>
      </c>
    </row>
    <row r="223" spans="2:2" x14ac:dyDescent="0.3">
      <c r="B223" s="138" t="s">
        <v>285</v>
      </c>
    </row>
    <row r="224" spans="2:2" ht="57.6" x14ac:dyDescent="0.3">
      <c r="B224" s="130" t="s">
        <v>286</v>
      </c>
    </row>
    <row r="225" spans="2:2" x14ac:dyDescent="0.3">
      <c r="B225" s="59"/>
    </row>
    <row r="226" spans="2:2" ht="15.6" x14ac:dyDescent="0.3">
      <c r="B226" s="61" t="s">
        <v>287</v>
      </c>
    </row>
    <row r="227" spans="2:2" x14ac:dyDescent="0.3">
      <c r="B227" s="59"/>
    </row>
    <row r="228" spans="2:2" ht="15.6" x14ac:dyDescent="0.3">
      <c r="B228" s="149" t="s">
        <v>288</v>
      </c>
    </row>
    <row r="229" spans="2:2" x14ac:dyDescent="0.3">
      <c r="B229" s="130" t="s">
        <v>291</v>
      </c>
    </row>
    <row r="230" spans="2:2" x14ac:dyDescent="0.3">
      <c r="B230" s="143" t="s">
        <v>292</v>
      </c>
    </row>
    <row r="231" spans="2:2" x14ac:dyDescent="0.3">
      <c r="B231" s="59"/>
    </row>
    <row r="232" spans="2:2" ht="15.6" x14ac:dyDescent="0.3">
      <c r="B232" s="149" t="s">
        <v>289</v>
      </c>
    </row>
    <row r="233" spans="2:2" x14ac:dyDescent="0.3">
      <c r="B233" s="130" t="s">
        <v>293</v>
      </c>
    </row>
    <row r="234" spans="2:2" x14ac:dyDescent="0.3">
      <c r="B234" s="143" t="s">
        <v>294</v>
      </c>
    </row>
    <row r="235" spans="2:2" x14ac:dyDescent="0.3">
      <c r="B235" s="59"/>
    </row>
    <row r="236" spans="2:2" ht="15.6" x14ac:dyDescent="0.3">
      <c r="B236" s="149" t="s">
        <v>290</v>
      </c>
    </row>
    <row r="237" spans="2:2" ht="28.8" x14ac:dyDescent="0.3">
      <c r="B237" s="130" t="s">
        <v>295</v>
      </c>
    </row>
    <row r="238" spans="2:2" x14ac:dyDescent="0.3">
      <c r="B238" s="143" t="s">
        <v>296</v>
      </c>
    </row>
    <row r="239" spans="2:2" x14ac:dyDescent="0.3">
      <c r="B239" s="59"/>
    </row>
  </sheetData>
  <mergeCells count="3">
    <mergeCell ref="E172:E173"/>
    <mergeCell ref="F172:F173"/>
    <mergeCell ref="G172:G173"/>
  </mergeCells>
  <hyperlinks>
    <hyperlink ref="B149" r:id="rId1" display="https://www.infraestruturameioambiente.sp.gov.br/institutodebotanica/wp-content/uploads/sites/235/2019/10/lista-especies-rad-2019.pdf" xr:uid="{E2E692A2-90AE-4A74-9ECF-AF9E7A3ED32B}"/>
    <hyperlink ref="B150" r:id="rId2" display="https://specieslink.net/search/" xr:uid="{CDCA0EFF-282E-494C-87B1-4D426C312236}"/>
    <hyperlink ref="B178" r:id="rId3" xr:uid="{59FA372A-7FC2-497B-AA39-E094C34B4122}"/>
    <hyperlink ref="B179" r:id="rId4" xr:uid="{C7EAAB80-2827-4523-9961-13B326164987}"/>
    <hyperlink ref="B180" r:id="rId5" xr:uid="{E2B16017-AD64-422E-814C-7AD4C6DE5D93}"/>
    <hyperlink ref="B181" r:id="rId6" xr:uid="{1F6CFA9D-91C1-4E5C-A44E-37DB9EE23FAC}"/>
    <hyperlink ref="B202" r:id="rId7" xr:uid="{A250AFD8-E0A1-48F9-865C-0C8901B7BA5C}"/>
    <hyperlink ref="B217" r:id="rId8" display="https://www.alice.cnptia.embrapa.br/bitstream/doc/1038211/1/05NUNESForestmanagementinBrazil.pdf" xr:uid="{81759924-418F-413F-B6A9-9DF7559236B9}"/>
    <hyperlink ref="B230" r:id="rId9" xr:uid="{FDCAC0C1-6ACE-4E80-B456-D4CBA3C8F4BC}"/>
    <hyperlink ref="B234" r:id="rId10" xr:uid="{96DA3051-335E-45DF-A552-43B0C2D63C62}"/>
    <hyperlink ref="B238" r:id="rId11" xr:uid="{D7307CA3-8F10-4E55-B98C-37C78258DCF7}"/>
  </hyperlink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690A-A895-4002-97F8-748A1ADF99F4}">
  <dimension ref="A1:H25"/>
  <sheetViews>
    <sheetView showGridLines="0" workbookViewId="0">
      <selection activeCell="K11" sqref="K11"/>
    </sheetView>
  </sheetViews>
  <sheetFormatPr defaultRowHeight="14.4" x14ac:dyDescent="0.3"/>
  <cols>
    <col min="1" max="1" width="1.6640625" customWidth="1"/>
  </cols>
  <sheetData>
    <row r="1" spans="1:8" ht="9.6" customHeight="1" x14ac:dyDescent="0.3"/>
    <row r="2" spans="1:8" x14ac:dyDescent="0.3">
      <c r="A2" s="94"/>
      <c r="B2" s="95"/>
      <c r="C2" s="95"/>
      <c r="D2" s="95"/>
      <c r="E2" s="95"/>
      <c r="F2" s="95"/>
      <c r="G2" s="95"/>
      <c r="H2" s="96"/>
    </row>
    <row r="3" spans="1:8" x14ac:dyDescent="0.3">
      <c r="A3" s="97"/>
      <c r="B3" s="91"/>
      <c r="C3" s="91"/>
      <c r="D3" s="91"/>
      <c r="E3" s="91"/>
      <c r="F3" s="91"/>
      <c r="G3" s="91"/>
      <c r="H3" s="99"/>
    </row>
    <row r="4" spans="1:8" x14ac:dyDescent="0.3">
      <c r="A4" s="97"/>
      <c r="B4" s="91"/>
      <c r="C4" s="91"/>
      <c r="D4" s="91"/>
      <c r="E4" s="91"/>
      <c r="F4" s="91"/>
      <c r="G4" s="91"/>
      <c r="H4" s="99"/>
    </row>
    <row r="5" spans="1:8" x14ac:dyDescent="0.3">
      <c r="A5" s="97"/>
      <c r="B5" s="91"/>
      <c r="C5" s="91"/>
      <c r="D5" s="91"/>
      <c r="E5" s="91"/>
      <c r="F5" s="91"/>
      <c r="G5" s="91"/>
      <c r="H5" s="99"/>
    </row>
    <row r="6" spans="1:8" x14ac:dyDescent="0.3">
      <c r="A6" s="97"/>
      <c r="B6" s="91"/>
      <c r="C6" s="91"/>
      <c r="D6" s="91"/>
      <c r="E6" s="91"/>
      <c r="F6" s="91"/>
      <c r="G6" s="91"/>
      <c r="H6" s="99"/>
    </row>
    <row r="7" spans="1:8" x14ac:dyDescent="0.3">
      <c r="A7" s="97"/>
      <c r="B7" s="91"/>
      <c r="C7" s="91"/>
      <c r="D7" s="91"/>
      <c r="E7" s="91"/>
      <c r="F7" s="91"/>
      <c r="G7" s="91"/>
      <c r="H7" s="99"/>
    </row>
    <row r="8" spans="1:8" x14ac:dyDescent="0.3">
      <c r="A8" s="97"/>
      <c r="B8" s="91"/>
      <c r="C8" s="91"/>
      <c r="D8" s="91"/>
      <c r="E8" s="177" t="s">
        <v>108</v>
      </c>
      <c r="F8" s="177"/>
      <c r="G8" s="177"/>
      <c r="H8" s="178"/>
    </row>
    <row r="9" spans="1:8" x14ac:dyDescent="0.3">
      <c r="A9" s="97"/>
      <c r="B9" s="91"/>
      <c r="C9" s="91"/>
      <c r="D9" s="91"/>
      <c r="E9" s="177"/>
      <c r="F9" s="177"/>
      <c r="G9" s="177"/>
      <c r="H9" s="178"/>
    </row>
    <row r="10" spans="1:8" x14ac:dyDescent="0.3">
      <c r="A10" s="97"/>
      <c r="B10" s="91"/>
      <c r="C10" s="91"/>
      <c r="D10" s="91"/>
      <c r="E10" s="177"/>
      <c r="F10" s="177"/>
      <c r="G10" s="177"/>
      <c r="H10" s="178"/>
    </row>
    <row r="11" spans="1:8" x14ac:dyDescent="0.3">
      <c r="A11" s="100"/>
      <c r="B11" s="101"/>
      <c r="C11" s="101"/>
      <c r="D11" s="101"/>
      <c r="E11" s="101"/>
      <c r="F11" s="101"/>
      <c r="G11" s="101"/>
      <c r="H11" s="103"/>
    </row>
    <row r="12" spans="1:8" ht="11.4" customHeight="1" x14ac:dyDescent="0.3"/>
    <row r="13" spans="1:8" ht="61.95" customHeight="1" x14ac:dyDescent="0.3">
      <c r="A13" s="104"/>
      <c r="B13" s="180" t="s">
        <v>112</v>
      </c>
      <c r="C13" s="180"/>
      <c r="D13" s="180"/>
      <c r="E13" s="180"/>
      <c r="F13" s="180"/>
      <c r="G13" s="180"/>
      <c r="H13" s="181"/>
    </row>
    <row r="14" spans="1:8" ht="11.4" customHeight="1" x14ac:dyDescent="0.3"/>
    <row r="15" spans="1:8" ht="11.4" customHeight="1" x14ac:dyDescent="0.3"/>
    <row r="16" spans="1:8" x14ac:dyDescent="0.3">
      <c r="A16" s="94"/>
      <c r="B16" s="179" t="s">
        <v>73</v>
      </c>
      <c r="C16" s="179"/>
      <c r="D16" s="95" t="s">
        <v>71</v>
      </c>
      <c r="E16" s="95"/>
      <c r="F16" s="95"/>
      <c r="G16" s="95"/>
      <c r="H16" s="96"/>
    </row>
    <row r="17" spans="1:8" x14ac:dyDescent="0.3">
      <c r="A17" s="97"/>
      <c r="B17" s="92" t="s">
        <v>74</v>
      </c>
      <c r="C17" s="92"/>
      <c r="D17" s="93" t="s">
        <v>100</v>
      </c>
      <c r="E17" s="93"/>
      <c r="F17" s="93"/>
      <c r="G17" s="93"/>
      <c r="H17" s="98"/>
    </row>
    <row r="18" spans="1:8" x14ac:dyDescent="0.3">
      <c r="A18" s="97"/>
      <c r="B18" s="92" t="s">
        <v>123</v>
      </c>
      <c r="C18" s="92"/>
      <c r="D18" s="93" t="s">
        <v>124</v>
      </c>
      <c r="E18" s="93"/>
      <c r="F18" s="93"/>
      <c r="G18" s="93"/>
      <c r="H18" s="98"/>
    </row>
    <row r="19" spans="1:8" x14ac:dyDescent="0.3">
      <c r="A19" s="97"/>
      <c r="B19" s="92" t="s">
        <v>75</v>
      </c>
      <c r="C19" s="92"/>
      <c r="D19" s="91"/>
      <c r="E19" s="91"/>
      <c r="F19" s="91"/>
      <c r="G19" s="91"/>
      <c r="H19" s="99"/>
    </row>
    <row r="20" spans="1:8" x14ac:dyDescent="0.3">
      <c r="A20" s="97"/>
      <c r="B20" s="176" t="s">
        <v>76</v>
      </c>
      <c r="C20" s="176"/>
      <c r="D20" s="176"/>
      <c r="E20" s="93" t="s">
        <v>102</v>
      </c>
      <c r="F20" s="93"/>
      <c r="G20" s="93"/>
      <c r="H20" s="98"/>
    </row>
    <row r="21" spans="1:8" x14ac:dyDescent="0.3">
      <c r="A21" s="97"/>
      <c r="B21" s="176" t="s">
        <v>77</v>
      </c>
      <c r="C21" s="176"/>
      <c r="D21" s="176"/>
      <c r="E21" s="93" t="s">
        <v>1</v>
      </c>
      <c r="F21" s="93"/>
      <c r="G21" s="93"/>
      <c r="H21" s="98"/>
    </row>
    <row r="22" spans="1:8" x14ac:dyDescent="0.3">
      <c r="A22" s="97"/>
      <c r="B22" s="176" t="s">
        <v>78</v>
      </c>
      <c r="C22" s="176"/>
      <c r="D22" s="176"/>
      <c r="E22" s="93" t="s">
        <v>2</v>
      </c>
      <c r="F22" s="93"/>
      <c r="G22" s="93"/>
      <c r="H22" s="98"/>
    </row>
    <row r="23" spans="1:8" x14ac:dyDescent="0.3">
      <c r="A23" s="97"/>
      <c r="B23" s="92" t="s">
        <v>79</v>
      </c>
      <c r="C23" s="92"/>
      <c r="D23" s="92"/>
      <c r="E23" s="93" t="s">
        <v>3</v>
      </c>
      <c r="F23" s="93"/>
      <c r="G23" s="93"/>
      <c r="H23" s="98"/>
    </row>
    <row r="24" spans="1:8" x14ac:dyDescent="0.3">
      <c r="A24" s="97"/>
      <c r="B24" s="91" t="s">
        <v>72</v>
      </c>
      <c r="C24" s="91"/>
      <c r="D24" s="93" t="s">
        <v>101</v>
      </c>
      <c r="E24" s="93"/>
      <c r="F24" s="91"/>
      <c r="G24" s="91"/>
      <c r="H24" s="99"/>
    </row>
    <row r="25" spans="1:8" x14ac:dyDescent="0.3">
      <c r="A25" s="100"/>
      <c r="B25" s="101" t="s">
        <v>80</v>
      </c>
      <c r="C25" s="101"/>
      <c r="D25" s="102" t="s">
        <v>4</v>
      </c>
      <c r="E25" s="102"/>
      <c r="F25" s="101"/>
      <c r="G25" s="101"/>
      <c r="H25" s="103"/>
    </row>
  </sheetData>
  <mergeCells count="6">
    <mergeCell ref="B20:D20"/>
    <mergeCell ref="B21:D21"/>
    <mergeCell ref="B22:D22"/>
    <mergeCell ref="E8:H10"/>
    <mergeCell ref="B16:C16"/>
    <mergeCell ref="B13:H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9F686-B36A-43F1-834A-67141242365F}">
  <sheetPr>
    <tabColor theme="4"/>
  </sheetPr>
  <dimension ref="A1:U2"/>
  <sheetViews>
    <sheetView topLeftCell="I1" workbookViewId="0">
      <selection activeCell="T2" sqref="T2"/>
    </sheetView>
  </sheetViews>
  <sheetFormatPr defaultRowHeight="14.4" x14ac:dyDescent="0.3"/>
  <cols>
    <col min="1" max="1" width="15" customWidth="1"/>
    <col min="3" max="3" width="15" customWidth="1"/>
    <col min="4" max="4" width="11.5546875" customWidth="1"/>
    <col min="5" max="5" width="12.5546875" customWidth="1"/>
    <col min="6" max="6" width="17" customWidth="1"/>
    <col min="7" max="7" width="13.88671875" customWidth="1"/>
    <col min="8" max="8" width="18.5546875" bestFit="1" customWidth="1"/>
    <col min="9" max="9" width="15" customWidth="1"/>
    <col min="10" max="10" width="13.33203125" customWidth="1"/>
    <col min="11" max="11" width="10.6640625" customWidth="1"/>
    <col min="12" max="12" width="19.33203125" bestFit="1" customWidth="1"/>
    <col min="13" max="13" width="11.33203125" bestFit="1" customWidth="1"/>
    <col min="15" max="15" width="34.33203125" bestFit="1" customWidth="1"/>
    <col min="16" max="16" width="36" bestFit="1" customWidth="1"/>
    <col min="17" max="17" width="12.44140625" customWidth="1"/>
    <col min="18" max="18" width="13.6640625" customWidth="1"/>
    <col min="19" max="19" width="8.88671875" style="5"/>
    <col min="20" max="20" width="15.88671875" style="6" customWidth="1"/>
    <col min="21" max="21" width="14.44140625" style="1" customWidth="1"/>
  </cols>
  <sheetData>
    <row r="1" spans="1:21" x14ac:dyDescent="0.3">
      <c r="A1" t="s">
        <v>27</v>
      </c>
      <c r="B1" t="s">
        <v>28</v>
      </c>
      <c r="C1" t="s">
        <v>29</v>
      </c>
      <c r="D1" t="s">
        <v>30</v>
      </c>
      <c r="E1" t="s">
        <v>31</v>
      </c>
      <c r="F1" t="s">
        <v>32</v>
      </c>
      <c r="G1" t="s">
        <v>33</v>
      </c>
      <c r="H1" t="s">
        <v>34</v>
      </c>
      <c r="I1" t="s">
        <v>35</v>
      </c>
      <c r="J1" t="s">
        <v>36</v>
      </c>
      <c r="K1" t="s">
        <v>37</v>
      </c>
      <c r="L1" t="s">
        <v>38</v>
      </c>
      <c r="M1" t="s">
        <v>39</v>
      </c>
      <c r="N1" t="s">
        <v>40</v>
      </c>
      <c r="O1" t="s">
        <v>41</v>
      </c>
      <c r="P1" t="s">
        <v>42</v>
      </c>
      <c r="Q1" s="7" t="s">
        <v>43</v>
      </c>
      <c r="R1" t="s">
        <v>44</v>
      </c>
      <c r="S1" s="7" t="s">
        <v>45</v>
      </c>
      <c r="T1" s="6" t="s">
        <v>46</v>
      </c>
      <c r="U1" s="1" t="s">
        <v>47</v>
      </c>
    </row>
    <row r="2" spans="1:21" x14ac:dyDescent="0.3">
      <c r="A2">
        <v>11688</v>
      </c>
      <c r="B2" t="s">
        <v>0</v>
      </c>
      <c r="C2" t="s">
        <v>1</v>
      </c>
      <c r="D2" t="s">
        <v>2</v>
      </c>
      <c r="E2" t="s">
        <v>3</v>
      </c>
      <c r="F2" t="s">
        <v>101</v>
      </c>
      <c r="G2" t="s">
        <v>4</v>
      </c>
      <c r="H2" t="s">
        <v>5</v>
      </c>
      <c r="I2">
        <v>333</v>
      </c>
      <c r="J2">
        <v>37</v>
      </c>
      <c r="K2" t="s">
        <v>6</v>
      </c>
      <c r="L2" t="s">
        <v>103</v>
      </c>
      <c r="M2" t="s">
        <v>104</v>
      </c>
      <c r="N2">
        <v>2</v>
      </c>
      <c r="O2" t="s">
        <v>105</v>
      </c>
      <c r="P2" t="s">
        <v>106</v>
      </c>
      <c r="Q2">
        <v>145.19999999999999</v>
      </c>
      <c r="R2" t="s">
        <v>9</v>
      </c>
      <c r="S2">
        <v>1.0999999999999999E-2</v>
      </c>
      <c r="T2" s="6">
        <f>tbSilv[[#This Row],[qtdRecurso]]*IF(tbSilv[[#This Row],[Produto]]="Mel",VLOOKUP(tbSilv[[#This Row],[Faixa]],tbFaixa[],3,0),tbSilv[[#This Row],[areaOcupacao]])/10000</f>
        <v>4.8351600000000001</v>
      </c>
      <c r="U2" s="1">
        <f>tbSilv[[#This Row],[qtdRecEspFaixa]]*tbSilv[[#This Row],[Preco]]</f>
        <v>5.318676E-2</v>
      </c>
    </row>
  </sheetData>
  <sheetProtection formatCells="0" formatColumns="0" formatRows="0" insertRows="0" deleteRows="0" sort="0" autoFilter="0" pivotTables="0"/>
  <phoneticPr fontId="15"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17925-0FF2-43E7-A0C1-8DC55557D68B}">
  <sheetPr>
    <tabColor theme="4"/>
  </sheetPr>
  <dimension ref="A1:O242"/>
  <sheetViews>
    <sheetView workbookViewId="0">
      <selection activeCell="O2" sqref="O2"/>
    </sheetView>
  </sheetViews>
  <sheetFormatPr defaultRowHeight="14.4" x14ac:dyDescent="0.3"/>
  <cols>
    <col min="1" max="1" width="15" customWidth="1"/>
    <col min="3" max="3" width="22" bestFit="1" customWidth="1"/>
    <col min="4" max="4" width="11.5546875" customWidth="1"/>
    <col min="5" max="5" width="12.5546875" customWidth="1"/>
    <col min="6" max="6" width="19.33203125" customWidth="1"/>
    <col min="7" max="7" width="15.44140625" bestFit="1" customWidth="1"/>
    <col min="8" max="8" width="15.44140625" customWidth="1"/>
    <col min="9" max="9" width="9.6640625" customWidth="1"/>
    <col min="11" max="11" width="14.5546875" customWidth="1"/>
    <col min="12" max="13" width="12.33203125" customWidth="1"/>
    <col min="14" max="14" width="11.109375" style="46" customWidth="1"/>
    <col min="15" max="15" width="14.44140625" style="46" customWidth="1"/>
  </cols>
  <sheetData>
    <row r="1" spans="1:15" x14ac:dyDescent="0.3">
      <c r="A1" t="s">
        <v>27</v>
      </c>
      <c r="B1" t="s">
        <v>28</v>
      </c>
      <c r="C1" t="s">
        <v>29</v>
      </c>
      <c r="D1" t="s">
        <v>30</v>
      </c>
      <c r="E1" t="s">
        <v>31</v>
      </c>
      <c r="F1" t="s">
        <v>34</v>
      </c>
      <c r="G1" t="s">
        <v>35</v>
      </c>
      <c r="H1" t="s">
        <v>36</v>
      </c>
      <c r="I1" t="s">
        <v>37</v>
      </c>
      <c r="J1" t="s">
        <v>49</v>
      </c>
      <c r="K1" t="s">
        <v>107</v>
      </c>
      <c r="L1" s="43" t="s">
        <v>50</v>
      </c>
      <c r="M1" s="43" t="s">
        <v>45</v>
      </c>
      <c r="N1" s="46" t="s">
        <v>51</v>
      </c>
      <c r="O1" s="46" t="s">
        <v>47</v>
      </c>
    </row>
    <row r="2" spans="1:15" x14ac:dyDescent="0.3">
      <c r="A2">
        <v>11688</v>
      </c>
      <c r="B2" t="s">
        <v>0</v>
      </c>
      <c r="C2" t="s">
        <v>1</v>
      </c>
      <c r="D2" t="s">
        <v>2</v>
      </c>
      <c r="E2" t="s">
        <v>3</v>
      </c>
      <c r="F2" t="s">
        <v>5</v>
      </c>
      <c r="G2">
        <v>333</v>
      </c>
      <c r="H2">
        <v>37</v>
      </c>
      <c r="I2" t="s">
        <v>6</v>
      </c>
      <c r="J2">
        <v>6</v>
      </c>
      <c r="K2" t="s">
        <v>104</v>
      </c>
      <c r="L2" s="44">
        <v>45</v>
      </c>
      <c r="M2" s="45">
        <v>4</v>
      </c>
      <c r="N2" s="46">
        <f>tbRec[[#This Row],[numArvores]]*tbRec[[#This Row],[ProdPlanta]]</f>
        <v>1665</v>
      </c>
      <c r="O2" s="46">
        <f>tbRec[[#This Row],[Preco]]*tbRec[[#This Row],[ProdFaixa]]</f>
        <v>6660</v>
      </c>
    </row>
    <row r="3" spans="1:15" x14ac:dyDescent="0.3">
      <c r="L3" s="44"/>
      <c r="M3" s="45"/>
    </row>
    <row r="4" spans="1:15" x14ac:dyDescent="0.3">
      <c r="L4" s="44"/>
      <c r="M4" s="45"/>
    </row>
    <row r="5" spans="1:15" x14ac:dyDescent="0.3">
      <c r="L5" s="44"/>
      <c r="M5" s="45"/>
    </row>
    <row r="6" spans="1:15" x14ac:dyDescent="0.3">
      <c r="L6" s="44"/>
      <c r="M6" s="45"/>
    </row>
    <row r="7" spans="1:15" x14ac:dyDescent="0.3">
      <c r="L7" s="44"/>
      <c r="M7" s="45"/>
    </row>
    <row r="8" spans="1:15" x14ac:dyDescent="0.3">
      <c r="L8" s="44"/>
      <c r="M8" s="45"/>
    </row>
    <row r="9" spans="1:15" x14ac:dyDescent="0.3">
      <c r="L9" s="44"/>
      <c r="M9" s="45"/>
    </row>
    <row r="10" spans="1:15" x14ac:dyDescent="0.3">
      <c r="L10" s="44"/>
      <c r="M10" s="45"/>
    </row>
    <row r="11" spans="1:15" x14ac:dyDescent="0.3">
      <c r="L11" s="44"/>
      <c r="M11" s="45"/>
    </row>
    <row r="12" spans="1:15" x14ac:dyDescent="0.3">
      <c r="L12" s="44"/>
      <c r="M12" s="45"/>
    </row>
    <row r="13" spans="1:15" x14ac:dyDescent="0.3">
      <c r="L13" s="44"/>
      <c r="M13" s="45"/>
    </row>
    <row r="14" spans="1:15" x14ac:dyDescent="0.3">
      <c r="L14" s="44"/>
      <c r="M14" s="45"/>
    </row>
    <row r="15" spans="1:15" x14ac:dyDescent="0.3">
      <c r="L15" s="44"/>
      <c r="M15" s="45"/>
    </row>
    <row r="16" spans="1:15" x14ac:dyDescent="0.3">
      <c r="L16" s="44"/>
      <c r="M16" s="45"/>
    </row>
    <row r="17" spans="12:13" x14ac:dyDescent="0.3">
      <c r="L17" s="44"/>
      <c r="M17" s="45"/>
    </row>
    <row r="18" spans="12:13" x14ac:dyDescent="0.3">
      <c r="L18" s="44"/>
      <c r="M18" s="45"/>
    </row>
    <row r="19" spans="12:13" x14ac:dyDescent="0.3">
      <c r="L19" s="44"/>
      <c r="M19" s="45"/>
    </row>
    <row r="20" spans="12:13" x14ac:dyDescent="0.3">
      <c r="L20" s="44"/>
      <c r="M20" s="45"/>
    </row>
    <row r="21" spans="12:13" x14ac:dyDescent="0.3">
      <c r="L21" s="44"/>
      <c r="M21" s="45"/>
    </row>
    <row r="22" spans="12:13" x14ac:dyDescent="0.3">
      <c r="L22" s="44"/>
      <c r="M22" s="45"/>
    </row>
    <row r="23" spans="12:13" x14ac:dyDescent="0.3">
      <c r="L23" s="44"/>
      <c r="M23" s="45"/>
    </row>
    <row r="24" spans="12:13" x14ac:dyDescent="0.3">
      <c r="L24" s="44"/>
      <c r="M24" s="45"/>
    </row>
    <row r="25" spans="12:13" x14ac:dyDescent="0.3">
      <c r="L25" s="44"/>
      <c r="M25" s="45"/>
    </row>
    <row r="26" spans="12:13" x14ac:dyDescent="0.3">
      <c r="L26" s="44"/>
      <c r="M26" s="45"/>
    </row>
    <row r="27" spans="12:13" x14ac:dyDescent="0.3">
      <c r="L27" s="44"/>
      <c r="M27" s="45"/>
    </row>
    <row r="28" spans="12:13" x14ac:dyDescent="0.3">
      <c r="L28" s="44"/>
      <c r="M28" s="45"/>
    </row>
    <row r="29" spans="12:13" x14ac:dyDescent="0.3">
      <c r="L29" s="44"/>
      <c r="M29" s="45"/>
    </row>
    <row r="30" spans="12:13" x14ac:dyDescent="0.3">
      <c r="L30" s="44"/>
      <c r="M30" s="45"/>
    </row>
    <row r="31" spans="12:13" x14ac:dyDescent="0.3">
      <c r="L31" s="44"/>
      <c r="M31" s="45"/>
    </row>
    <row r="32" spans="12:13" x14ac:dyDescent="0.3">
      <c r="L32" s="44"/>
      <c r="M32" s="45"/>
    </row>
    <row r="33" spans="12:13" x14ac:dyDescent="0.3">
      <c r="L33" s="44"/>
      <c r="M33" s="45"/>
    </row>
    <row r="34" spans="12:13" x14ac:dyDescent="0.3">
      <c r="L34" s="44"/>
      <c r="M34" s="45"/>
    </row>
    <row r="35" spans="12:13" x14ac:dyDescent="0.3">
      <c r="L35" s="44"/>
      <c r="M35" s="45"/>
    </row>
    <row r="36" spans="12:13" x14ac:dyDescent="0.3">
      <c r="L36" s="44"/>
      <c r="M36" s="45"/>
    </row>
    <row r="37" spans="12:13" x14ac:dyDescent="0.3">
      <c r="L37" s="44"/>
      <c r="M37" s="45"/>
    </row>
    <row r="38" spans="12:13" x14ac:dyDescent="0.3">
      <c r="L38" s="44"/>
      <c r="M38" s="45"/>
    </row>
    <row r="39" spans="12:13" x14ac:dyDescent="0.3">
      <c r="L39" s="44"/>
      <c r="M39" s="45"/>
    </row>
    <row r="40" spans="12:13" x14ac:dyDescent="0.3">
      <c r="L40" s="44"/>
      <c r="M40" s="45"/>
    </row>
    <row r="41" spans="12:13" x14ac:dyDescent="0.3">
      <c r="L41" s="44"/>
      <c r="M41" s="45"/>
    </row>
    <row r="42" spans="12:13" x14ac:dyDescent="0.3">
      <c r="L42" s="44"/>
      <c r="M42" s="45"/>
    </row>
    <row r="43" spans="12:13" x14ac:dyDescent="0.3">
      <c r="L43" s="44"/>
      <c r="M43" s="45"/>
    </row>
    <row r="44" spans="12:13" x14ac:dyDescent="0.3">
      <c r="L44" s="44"/>
      <c r="M44" s="45"/>
    </row>
    <row r="45" spans="12:13" x14ac:dyDescent="0.3">
      <c r="L45" s="44"/>
      <c r="M45" s="45"/>
    </row>
    <row r="46" spans="12:13" x14ac:dyDescent="0.3">
      <c r="L46" s="44"/>
      <c r="M46" s="45"/>
    </row>
    <row r="47" spans="12:13" x14ac:dyDescent="0.3">
      <c r="L47" s="44"/>
      <c r="M47" s="45"/>
    </row>
    <row r="48" spans="12:13" x14ac:dyDescent="0.3">
      <c r="L48" s="44"/>
      <c r="M48" s="45"/>
    </row>
    <row r="49" spans="12:13" x14ac:dyDescent="0.3">
      <c r="L49" s="44"/>
      <c r="M49" s="45"/>
    </row>
    <row r="50" spans="12:13" x14ac:dyDescent="0.3">
      <c r="L50" s="44"/>
      <c r="M50" s="45"/>
    </row>
    <row r="51" spans="12:13" x14ac:dyDescent="0.3">
      <c r="L51" s="44"/>
      <c r="M51" s="45"/>
    </row>
    <row r="52" spans="12:13" x14ac:dyDescent="0.3">
      <c r="L52" s="44"/>
      <c r="M52" s="45"/>
    </row>
    <row r="53" spans="12:13" x14ac:dyDescent="0.3">
      <c r="L53" s="44"/>
      <c r="M53" s="45"/>
    </row>
    <row r="54" spans="12:13" x14ac:dyDescent="0.3">
      <c r="L54" s="44"/>
      <c r="M54" s="45"/>
    </row>
    <row r="55" spans="12:13" x14ac:dyDescent="0.3">
      <c r="L55" s="44"/>
      <c r="M55" s="45"/>
    </row>
    <row r="56" spans="12:13" x14ac:dyDescent="0.3">
      <c r="L56" s="44"/>
      <c r="M56" s="45"/>
    </row>
    <row r="57" spans="12:13" x14ac:dyDescent="0.3">
      <c r="L57" s="44"/>
      <c r="M57" s="45"/>
    </row>
    <row r="58" spans="12:13" x14ac:dyDescent="0.3">
      <c r="L58" s="44"/>
      <c r="M58" s="45"/>
    </row>
    <row r="59" spans="12:13" x14ac:dyDescent="0.3">
      <c r="L59" s="44"/>
      <c r="M59" s="45"/>
    </row>
    <row r="60" spans="12:13" x14ac:dyDescent="0.3">
      <c r="L60" s="44"/>
      <c r="M60" s="45"/>
    </row>
    <row r="61" spans="12:13" x14ac:dyDescent="0.3">
      <c r="L61" s="44"/>
      <c r="M61" s="45"/>
    </row>
    <row r="62" spans="12:13" x14ac:dyDescent="0.3">
      <c r="L62" s="44"/>
      <c r="M62" s="45"/>
    </row>
    <row r="63" spans="12:13" x14ac:dyDescent="0.3">
      <c r="L63" s="44"/>
      <c r="M63" s="45"/>
    </row>
    <row r="64" spans="12:13" x14ac:dyDescent="0.3">
      <c r="L64" s="44"/>
      <c r="M64" s="45"/>
    </row>
    <row r="65" spans="12:13" x14ac:dyDescent="0.3">
      <c r="L65" s="44"/>
      <c r="M65" s="45"/>
    </row>
    <row r="66" spans="12:13" x14ac:dyDescent="0.3">
      <c r="L66" s="44"/>
      <c r="M66" s="45"/>
    </row>
    <row r="67" spans="12:13" x14ac:dyDescent="0.3">
      <c r="L67" s="44"/>
      <c r="M67" s="45"/>
    </row>
    <row r="68" spans="12:13" x14ac:dyDescent="0.3">
      <c r="L68" s="44"/>
      <c r="M68" s="45"/>
    </row>
    <row r="69" spans="12:13" x14ac:dyDescent="0.3">
      <c r="L69" s="44"/>
      <c r="M69" s="45"/>
    </row>
    <row r="70" spans="12:13" x14ac:dyDescent="0.3">
      <c r="L70" s="44"/>
      <c r="M70" s="45"/>
    </row>
    <row r="71" spans="12:13" x14ac:dyDescent="0.3">
      <c r="L71" s="44"/>
      <c r="M71" s="45"/>
    </row>
    <row r="72" spans="12:13" x14ac:dyDescent="0.3">
      <c r="L72" s="44"/>
      <c r="M72" s="45"/>
    </row>
    <row r="73" spans="12:13" x14ac:dyDescent="0.3">
      <c r="L73" s="44"/>
      <c r="M73" s="45"/>
    </row>
    <row r="74" spans="12:13" x14ac:dyDescent="0.3">
      <c r="L74" s="44"/>
      <c r="M74" s="45"/>
    </row>
    <row r="75" spans="12:13" x14ac:dyDescent="0.3">
      <c r="L75" s="44"/>
      <c r="M75" s="45"/>
    </row>
    <row r="76" spans="12:13" x14ac:dyDescent="0.3">
      <c r="L76" s="44"/>
      <c r="M76" s="45"/>
    </row>
    <row r="77" spans="12:13" x14ac:dyDescent="0.3">
      <c r="L77" s="44"/>
      <c r="M77" s="45"/>
    </row>
    <row r="78" spans="12:13" x14ac:dyDescent="0.3">
      <c r="L78" s="44"/>
      <c r="M78" s="45"/>
    </row>
    <row r="79" spans="12:13" x14ac:dyDescent="0.3">
      <c r="L79" s="44"/>
      <c r="M79" s="45"/>
    </row>
    <row r="80" spans="12:13" x14ac:dyDescent="0.3">
      <c r="L80" s="44"/>
      <c r="M80" s="45"/>
    </row>
    <row r="81" spans="12:13" x14ac:dyDescent="0.3">
      <c r="L81" s="44"/>
      <c r="M81" s="45"/>
    </row>
    <row r="82" spans="12:13" x14ac:dyDescent="0.3">
      <c r="L82" s="44"/>
      <c r="M82" s="45"/>
    </row>
    <row r="83" spans="12:13" x14ac:dyDescent="0.3">
      <c r="L83" s="44"/>
      <c r="M83" s="45"/>
    </row>
    <row r="84" spans="12:13" x14ac:dyDescent="0.3">
      <c r="L84" s="44"/>
      <c r="M84" s="45"/>
    </row>
    <row r="85" spans="12:13" x14ac:dyDescent="0.3">
      <c r="L85" s="44"/>
      <c r="M85" s="45"/>
    </row>
    <row r="86" spans="12:13" x14ac:dyDescent="0.3">
      <c r="L86" s="44"/>
      <c r="M86" s="45"/>
    </row>
    <row r="87" spans="12:13" x14ac:dyDescent="0.3">
      <c r="L87" s="44"/>
      <c r="M87" s="45"/>
    </row>
    <row r="88" spans="12:13" x14ac:dyDescent="0.3">
      <c r="L88" s="44"/>
      <c r="M88" s="45"/>
    </row>
    <row r="89" spans="12:13" x14ac:dyDescent="0.3">
      <c r="L89" s="44"/>
      <c r="M89" s="45"/>
    </row>
    <row r="90" spans="12:13" x14ac:dyDescent="0.3">
      <c r="L90" s="44"/>
      <c r="M90" s="45"/>
    </row>
    <row r="91" spans="12:13" x14ac:dyDescent="0.3">
      <c r="L91" s="44"/>
      <c r="M91" s="45"/>
    </row>
    <row r="92" spans="12:13" x14ac:dyDescent="0.3">
      <c r="L92" s="44"/>
      <c r="M92" s="45"/>
    </row>
    <row r="93" spans="12:13" x14ac:dyDescent="0.3">
      <c r="L93" s="44"/>
      <c r="M93" s="45"/>
    </row>
    <row r="94" spans="12:13" x14ac:dyDescent="0.3">
      <c r="L94" s="44"/>
      <c r="M94" s="45"/>
    </row>
    <row r="95" spans="12:13" x14ac:dyDescent="0.3">
      <c r="L95" s="44"/>
      <c r="M95" s="45"/>
    </row>
    <row r="96" spans="12:13" x14ac:dyDescent="0.3">
      <c r="L96" s="44"/>
      <c r="M96" s="45"/>
    </row>
    <row r="97" spans="12:13" x14ac:dyDescent="0.3">
      <c r="L97" s="44"/>
      <c r="M97" s="45"/>
    </row>
    <row r="98" spans="12:13" x14ac:dyDescent="0.3">
      <c r="L98" s="44"/>
      <c r="M98" s="45"/>
    </row>
    <row r="99" spans="12:13" x14ac:dyDescent="0.3">
      <c r="L99" s="44"/>
      <c r="M99" s="45"/>
    </row>
    <row r="100" spans="12:13" x14ac:dyDescent="0.3">
      <c r="L100" s="44"/>
      <c r="M100" s="45"/>
    </row>
    <row r="101" spans="12:13" x14ac:dyDescent="0.3">
      <c r="L101" s="44"/>
      <c r="M101" s="45"/>
    </row>
    <row r="102" spans="12:13" x14ac:dyDescent="0.3">
      <c r="L102" s="44"/>
      <c r="M102" s="45"/>
    </row>
    <row r="103" spans="12:13" x14ac:dyDescent="0.3">
      <c r="L103" s="44"/>
      <c r="M103" s="45"/>
    </row>
    <row r="104" spans="12:13" x14ac:dyDescent="0.3">
      <c r="L104" s="44"/>
      <c r="M104" s="45"/>
    </row>
    <row r="105" spans="12:13" x14ac:dyDescent="0.3">
      <c r="L105" s="44"/>
      <c r="M105" s="45"/>
    </row>
    <row r="106" spans="12:13" x14ac:dyDescent="0.3">
      <c r="L106" s="44"/>
      <c r="M106" s="45"/>
    </row>
    <row r="107" spans="12:13" x14ac:dyDescent="0.3">
      <c r="L107" s="44"/>
      <c r="M107" s="45"/>
    </row>
    <row r="108" spans="12:13" x14ac:dyDescent="0.3">
      <c r="L108" s="44"/>
      <c r="M108" s="45"/>
    </row>
    <row r="109" spans="12:13" x14ac:dyDescent="0.3">
      <c r="L109" s="44"/>
      <c r="M109" s="45"/>
    </row>
    <row r="110" spans="12:13" x14ac:dyDescent="0.3">
      <c r="L110" s="44"/>
      <c r="M110" s="45"/>
    </row>
    <row r="111" spans="12:13" x14ac:dyDescent="0.3">
      <c r="L111" s="44"/>
      <c r="M111" s="45"/>
    </row>
    <row r="112" spans="12:13" x14ac:dyDescent="0.3">
      <c r="L112" s="44"/>
      <c r="M112" s="45"/>
    </row>
    <row r="113" spans="12:13" x14ac:dyDescent="0.3">
      <c r="L113" s="44"/>
      <c r="M113" s="45"/>
    </row>
    <row r="114" spans="12:13" x14ac:dyDescent="0.3">
      <c r="L114" s="44"/>
      <c r="M114" s="45"/>
    </row>
    <row r="115" spans="12:13" x14ac:dyDescent="0.3">
      <c r="L115" s="44"/>
      <c r="M115" s="45"/>
    </row>
    <row r="116" spans="12:13" x14ac:dyDescent="0.3">
      <c r="L116" s="44"/>
      <c r="M116" s="45"/>
    </row>
    <row r="117" spans="12:13" x14ac:dyDescent="0.3">
      <c r="L117" s="44"/>
      <c r="M117" s="45"/>
    </row>
    <row r="118" spans="12:13" x14ac:dyDescent="0.3">
      <c r="L118" s="44"/>
      <c r="M118" s="45"/>
    </row>
    <row r="119" spans="12:13" x14ac:dyDescent="0.3">
      <c r="L119" s="44"/>
      <c r="M119" s="45"/>
    </row>
    <row r="120" spans="12:13" x14ac:dyDescent="0.3">
      <c r="L120" s="44"/>
      <c r="M120" s="45"/>
    </row>
    <row r="121" spans="12:13" x14ac:dyDescent="0.3">
      <c r="L121" s="44"/>
      <c r="M121" s="45"/>
    </row>
    <row r="122" spans="12:13" x14ac:dyDescent="0.3">
      <c r="L122" s="44"/>
      <c r="M122" s="45"/>
    </row>
    <row r="123" spans="12:13" x14ac:dyDescent="0.3">
      <c r="L123" s="44"/>
      <c r="M123" s="45"/>
    </row>
    <row r="124" spans="12:13" x14ac:dyDescent="0.3">
      <c r="L124" s="44"/>
      <c r="M124" s="45"/>
    </row>
    <row r="125" spans="12:13" x14ac:dyDescent="0.3">
      <c r="L125" s="44"/>
      <c r="M125" s="45"/>
    </row>
    <row r="126" spans="12:13" x14ac:dyDescent="0.3">
      <c r="L126" s="44"/>
      <c r="M126" s="45"/>
    </row>
    <row r="127" spans="12:13" x14ac:dyDescent="0.3">
      <c r="L127" s="44"/>
      <c r="M127" s="45"/>
    </row>
    <row r="128" spans="12:13" x14ac:dyDescent="0.3">
      <c r="L128" s="44"/>
      <c r="M128" s="45"/>
    </row>
    <row r="129" spans="12:13" x14ac:dyDescent="0.3">
      <c r="L129" s="44"/>
      <c r="M129" s="45"/>
    </row>
    <row r="130" spans="12:13" x14ac:dyDescent="0.3">
      <c r="L130" s="44"/>
      <c r="M130" s="45"/>
    </row>
    <row r="131" spans="12:13" x14ac:dyDescent="0.3">
      <c r="L131" s="44"/>
      <c r="M131" s="45"/>
    </row>
    <row r="132" spans="12:13" x14ac:dyDescent="0.3">
      <c r="L132" s="44"/>
      <c r="M132" s="45"/>
    </row>
    <row r="133" spans="12:13" x14ac:dyDescent="0.3">
      <c r="L133" s="44"/>
      <c r="M133" s="45"/>
    </row>
    <row r="134" spans="12:13" x14ac:dyDescent="0.3">
      <c r="L134" s="44"/>
      <c r="M134" s="45"/>
    </row>
    <row r="135" spans="12:13" x14ac:dyDescent="0.3">
      <c r="L135" s="44"/>
      <c r="M135" s="45"/>
    </row>
    <row r="136" spans="12:13" x14ac:dyDescent="0.3">
      <c r="L136" s="44"/>
      <c r="M136" s="45"/>
    </row>
    <row r="137" spans="12:13" x14ac:dyDescent="0.3">
      <c r="L137" s="44"/>
      <c r="M137" s="45"/>
    </row>
    <row r="138" spans="12:13" x14ac:dyDescent="0.3">
      <c r="L138" s="44"/>
      <c r="M138" s="45"/>
    </row>
    <row r="139" spans="12:13" x14ac:dyDescent="0.3">
      <c r="L139" s="44"/>
      <c r="M139" s="45"/>
    </row>
    <row r="140" spans="12:13" x14ac:dyDescent="0.3">
      <c r="L140" s="44"/>
      <c r="M140" s="45"/>
    </row>
    <row r="141" spans="12:13" x14ac:dyDescent="0.3">
      <c r="L141" s="44"/>
      <c r="M141" s="45"/>
    </row>
    <row r="142" spans="12:13" x14ac:dyDescent="0.3">
      <c r="L142" s="44"/>
      <c r="M142" s="45"/>
    </row>
    <row r="143" spans="12:13" x14ac:dyDescent="0.3">
      <c r="L143" s="44"/>
      <c r="M143" s="45"/>
    </row>
    <row r="144" spans="12:13" x14ac:dyDescent="0.3">
      <c r="L144" s="44"/>
      <c r="M144" s="45"/>
    </row>
    <row r="145" spans="12:13" x14ac:dyDescent="0.3">
      <c r="L145" s="44"/>
      <c r="M145" s="45"/>
    </row>
    <row r="146" spans="12:13" x14ac:dyDescent="0.3">
      <c r="L146" s="44"/>
      <c r="M146" s="45"/>
    </row>
    <row r="147" spans="12:13" x14ac:dyDescent="0.3">
      <c r="L147" s="44"/>
      <c r="M147" s="45"/>
    </row>
    <row r="148" spans="12:13" x14ac:dyDescent="0.3">
      <c r="L148" s="44"/>
      <c r="M148" s="45"/>
    </row>
    <row r="149" spans="12:13" x14ac:dyDescent="0.3">
      <c r="L149" s="44"/>
      <c r="M149" s="45"/>
    </row>
    <row r="150" spans="12:13" x14ac:dyDescent="0.3">
      <c r="L150" s="44"/>
      <c r="M150" s="45"/>
    </row>
    <row r="151" spans="12:13" x14ac:dyDescent="0.3">
      <c r="L151" s="44"/>
      <c r="M151" s="45"/>
    </row>
    <row r="152" spans="12:13" x14ac:dyDescent="0.3">
      <c r="L152" s="44"/>
      <c r="M152" s="45"/>
    </row>
    <row r="153" spans="12:13" x14ac:dyDescent="0.3">
      <c r="L153" s="44"/>
      <c r="M153" s="45"/>
    </row>
    <row r="154" spans="12:13" x14ac:dyDescent="0.3">
      <c r="L154" s="44"/>
      <c r="M154" s="45"/>
    </row>
    <row r="155" spans="12:13" x14ac:dyDescent="0.3">
      <c r="L155" s="44"/>
      <c r="M155" s="45"/>
    </row>
    <row r="156" spans="12:13" x14ac:dyDescent="0.3">
      <c r="L156" s="44"/>
      <c r="M156" s="45"/>
    </row>
    <row r="157" spans="12:13" x14ac:dyDescent="0.3">
      <c r="L157" s="44"/>
      <c r="M157" s="45"/>
    </row>
    <row r="158" spans="12:13" x14ac:dyDescent="0.3">
      <c r="L158" s="44"/>
      <c r="M158" s="45"/>
    </row>
    <row r="159" spans="12:13" x14ac:dyDescent="0.3">
      <c r="L159" s="44"/>
      <c r="M159" s="45"/>
    </row>
    <row r="160" spans="12:13" x14ac:dyDescent="0.3">
      <c r="L160" s="44"/>
      <c r="M160" s="45"/>
    </row>
    <row r="161" spans="12:13" x14ac:dyDescent="0.3">
      <c r="L161" s="44"/>
      <c r="M161" s="45"/>
    </row>
    <row r="162" spans="12:13" x14ac:dyDescent="0.3">
      <c r="L162" s="44"/>
      <c r="M162" s="45"/>
    </row>
    <row r="163" spans="12:13" x14ac:dyDescent="0.3">
      <c r="L163" s="44"/>
      <c r="M163" s="45"/>
    </row>
    <row r="164" spans="12:13" x14ac:dyDescent="0.3">
      <c r="L164" s="44"/>
      <c r="M164" s="45"/>
    </row>
    <row r="165" spans="12:13" x14ac:dyDescent="0.3">
      <c r="L165" s="44"/>
      <c r="M165" s="45"/>
    </row>
    <row r="166" spans="12:13" x14ac:dyDescent="0.3">
      <c r="L166" s="44"/>
      <c r="M166" s="45"/>
    </row>
    <row r="167" spans="12:13" x14ac:dyDescent="0.3">
      <c r="L167" s="44"/>
      <c r="M167" s="45"/>
    </row>
    <row r="168" spans="12:13" x14ac:dyDescent="0.3">
      <c r="L168" s="44"/>
      <c r="M168" s="45"/>
    </row>
    <row r="169" spans="12:13" x14ac:dyDescent="0.3">
      <c r="L169" s="44"/>
      <c r="M169" s="45"/>
    </row>
    <row r="170" spans="12:13" x14ac:dyDescent="0.3">
      <c r="L170" s="44"/>
      <c r="M170" s="45"/>
    </row>
    <row r="171" spans="12:13" x14ac:dyDescent="0.3">
      <c r="L171" s="44"/>
      <c r="M171" s="45"/>
    </row>
    <row r="172" spans="12:13" x14ac:dyDescent="0.3">
      <c r="L172" s="44"/>
      <c r="M172" s="45"/>
    </row>
    <row r="173" spans="12:13" x14ac:dyDescent="0.3">
      <c r="L173" s="44"/>
      <c r="M173" s="45"/>
    </row>
    <row r="174" spans="12:13" x14ac:dyDescent="0.3">
      <c r="L174" s="44"/>
      <c r="M174" s="45"/>
    </row>
    <row r="175" spans="12:13" x14ac:dyDescent="0.3">
      <c r="L175" s="44"/>
      <c r="M175" s="45"/>
    </row>
    <row r="176" spans="12:13" x14ac:dyDescent="0.3">
      <c r="L176" s="44"/>
      <c r="M176" s="45"/>
    </row>
    <row r="177" spans="12:13" x14ac:dyDescent="0.3">
      <c r="L177" s="44"/>
      <c r="M177" s="45"/>
    </row>
    <row r="178" spans="12:13" x14ac:dyDescent="0.3">
      <c r="L178" s="44"/>
      <c r="M178" s="45"/>
    </row>
    <row r="179" spans="12:13" x14ac:dyDescent="0.3">
      <c r="L179" s="44"/>
      <c r="M179" s="45"/>
    </row>
    <row r="180" spans="12:13" x14ac:dyDescent="0.3">
      <c r="L180" s="44"/>
      <c r="M180" s="45"/>
    </row>
    <row r="181" spans="12:13" x14ac:dyDescent="0.3">
      <c r="L181" s="44"/>
      <c r="M181" s="45"/>
    </row>
    <row r="182" spans="12:13" x14ac:dyDescent="0.3">
      <c r="L182" s="44"/>
      <c r="M182" s="45"/>
    </row>
    <row r="183" spans="12:13" x14ac:dyDescent="0.3">
      <c r="L183" s="44"/>
      <c r="M183" s="45"/>
    </row>
    <row r="184" spans="12:13" x14ac:dyDescent="0.3">
      <c r="L184" s="44"/>
      <c r="M184" s="45"/>
    </row>
    <row r="185" spans="12:13" x14ac:dyDescent="0.3">
      <c r="L185" s="44"/>
      <c r="M185" s="45"/>
    </row>
    <row r="186" spans="12:13" x14ac:dyDescent="0.3">
      <c r="L186" s="44"/>
      <c r="M186" s="45"/>
    </row>
    <row r="187" spans="12:13" x14ac:dyDescent="0.3">
      <c r="L187" s="44"/>
      <c r="M187" s="45"/>
    </row>
    <row r="188" spans="12:13" x14ac:dyDescent="0.3">
      <c r="L188" s="44"/>
      <c r="M188" s="45"/>
    </row>
    <row r="189" spans="12:13" x14ac:dyDescent="0.3">
      <c r="L189" s="44"/>
      <c r="M189" s="45"/>
    </row>
    <row r="190" spans="12:13" x14ac:dyDescent="0.3">
      <c r="L190" s="44"/>
      <c r="M190" s="45"/>
    </row>
    <row r="191" spans="12:13" x14ac:dyDescent="0.3">
      <c r="L191" s="44"/>
      <c r="M191" s="45"/>
    </row>
    <row r="192" spans="12:13" x14ac:dyDescent="0.3">
      <c r="L192" s="44"/>
      <c r="M192" s="45"/>
    </row>
    <row r="193" spans="8:13" x14ac:dyDescent="0.3">
      <c r="L193" s="44"/>
      <c r="M193" s="45"/>
    </row>
    <row r="194" spans="8:13" x14ac:dyDescent="0.3">
      <c r="L194" s="44"/>
      <c r="M194" s="45"/>
    </row>
    <row r="195" spans="8:13" x14ac:dyDescent="0.3">
      <c r="L195" s="44"/>
      <c r="M195" s="45"/>
    </row>
    <row r="196" spans="8:13" x14ac:dyDescent="0.3">
      <c r="L196" s="44"/>
      <c r="M196" s="45"/>
    </row>
    <row r="197" spans="8:13" x14ac:dyDescent="0.3">
      <c r="L197" s="44"/>
      <c r="M197" s="45"/>
    </row>
    <row r="198" spans="8:13" x14ac:dyDescent="0.3">
      <c r="L198" s="44"/>
      <c r="M198" s="45"/>
    </row>
    <row r="199" spans="8:13" x14ac:dyDescent="0.3">
      <c r="L199" s="44"/>
      <c r="M199" s="45"/>
    </row>
    <row r="200" spans="8:13" x14ac:dyDescent="0.3">
      <c r="H200" s="44"/>
      <c r="L200" s="44"/>
      <c r="M200" s="45"/>
    </row>
    <row r="201" spans="8:13" x14ac:dyDescent="0.3">
      <c r="H201" s="44"/>
      <c r="L201" s="44"/>
      <c r="M201" s="45"/>
    </row>
    <row r="202" spans="8:13" x14ac:dyDescent="0.3">
      <c r="H202" s="44"/>
      <c r="L202" s="44"/>
      <c r="M202" s="45"/>
    </row>
    <row r="203" spans="8:13" x14ac:dyDescent="0.3">
      <c r="H203" s="44"/>
      <c r="L203" s="44"/>
      <c r="M203" s="45"/>
    </row>
    <row r="204" spans="8:13" x14ac:dyDescent="0.3">
      <c r="H204" s="44"/>
      <c r="L204" s="44"/>
      <c r="M204" s="45"/>
    </row>
    <row r="205" spans="8:13" x14ac:dyDescent="0.3">
      <c r="H205" s="44"/>
      <c r="L205" s="44"/>
      <c r="M205" s="45"/>
    </row>
    <row r="206" spans="8:13" x14ac:dyDescent="0.3">
      <c r="H206" s="44"/>
      <c r="L206" s="44"/>
      <c r="M206" s="45"/>
    </row>
    <row r="207" spans="8:13" x14ac:dyDescent="0.3">
      <c r="H207" s="44"/>
      <c r="L207" s="44"/>
      <c r="M207" s="45"/>
    </row>
    <row r="208" spans="8:13" x14ac:dyDescent="0.3">
      <c r="H208" s="44"/>
      <c r="L208" s="44"/>
      <c r="M208" s="45"/>
    </row>
    <row r="209" spans="8:13" x14ac:dyDescent="0.3">
      <c r="H209" s="44"/>
      <c r="L209" s="44"/>
      <c r="M209" s="45"/>
    </row>
    <row r="210" spans="8:13" x14ac:dyDescent="0.3">
      <c r="H210" s="44"/>
      <c r="L210" s="44"/>
      <c r="M210" s="45"/>
    </row>
    <row r="211" spans="8:13" x14ac:dyDescent="0.3">
      <c r="H211" s="44"/>
      <c r="L211" s="44"/>
      <c r="M211" s="45"/>
    </row>
    <row r="212" spans="8:13" x14ac:dyDescent="0.3">
      <c r="H212" s="44"/>
      <c r="L212" s="44"/>
      <c r="M212" s="45"/>
    </row>
    <row r="213" spans="8:13" x14ac:dyDescent="0.3">
      <c r="H213" s="44"/>
      <c r="L213" s="44"/>
      <c r="M213" s="45"/>
    </row>
    <row r="214" spans="8:13" x14ac:dyDescent="0.3">
      <c r="H214" s="44"/>
      <c r="L214" s="44"/>
      <c r="M214" s="45"/>
    </row>
    <row r="215" spans="8:13" x14ac:dyDescent="0.3">
      <c r="H215" s="44"/>
      <c r="L215" s="44"/>
      <c r="M215" s="45"/>
    </row>
    <row r="216" spans="8:13" x14ac:dyDescent="0.3">
      <c r="H216" s="44"/>
      <c r="L216" s="44"/>
      <c r="M216" s="45"/>
    </row>
    <row r="217" spans="8:13" x14ac:dyDescent="0.3">
      <c r="H217" s="44"/>
      <c r="L217" s="44"/>
      <c r="M217" s="45"/>
    </row>
    <row r="218" spans="8:13" x14ac:dyDescent="0.3">
      <c r="H218" s="44"/>
      <c r="L218" s="44"/>
      <c r="M218" s="45"/>
    </row>
    <row r="219" spans="8:13" x14ac:dyDescent="0.3">
      <c r="H219" s="44"/>
      <c r="L219" s="44"/>
      <c r="M219" s="45"/>
    </row>
    <row r="220" spans="8:13" x14ac:dyDescent="0.3">
      <c r="H220" s="44"/>
      <c r="L220" s="44"/>
      <c r="M220" s="45"/>
    </row>
    <row r="221" spans="8:13" x14ac:dyDescent="0.3">
      <c r="H221" s="44"/>
      <c r="L221" s="44"/>
      <c r="M221" s="45"/>
    </row>
    <row r="222" spans="8:13" x14ac:dyDescent="0.3">
      <c r="H222" s="44"/>
      <c r="L222" s="44"/>
      <c r="M222" s="45"/>
    </row>
    <row r="223" spans="8:13" x14ac:dyDescent="0.3">
      <c r="H223" s="44"/>
      <c r="L223" s="44"/>
      <c r="M223" s="45"/>
    </row>
    <row r="224" spans="8:13" x14ac:dyDescent="0.3">
      <c r="H224" s="44"/>
      <c r="L224" s="44"/>
      <c r="M224" s="45"/>
    </row>
    <row r="225" spans="8:13" x14ac:dyDescent="0.3">
      <c r="H225" s="44"/>
      <c r="L225" s="44"/>
      <c r="M225" s="45"/>
    </row>
    <row r="226" spans="8:13" x14ac:dyDescent="0.3">
      <c r="H226" s="44"/>
      <c r="L226" s="44"/>
      <c r="M226" s="45"/>
    </row>
    <row r="227" spans="8:13" x14ac:dyDescent="0.3">
      <c r="H227" s="44"/>
      <c r="L227" s="44"/>
      <c r="M227" s="45"/>
    </row>
    <row r="228" spans="8:13" x14ac:dyDescent="0.3">
      <c r="H228" s="44"/>
      <c r="L228" s="44"/>
      <c r="M228" s="45"/>
    </row>
    <row r="229" spans="8:13" x14ac:dyDescent="0.3">
      <c r="H229" s="44"/>
      <c r="L229" s="44"/>
      <c r="M229" s="45"/>
    </row>
    <row r="230" spans="8:13" x14ac:dyDescent="0.3">
      <c r="H230" s="44"/>
      <c r="L230" s="44"/>
      <c r="M230" s="45"/>
    </row>
    <row r="231" spans="8:13" x14ac:dyDescent="0.3">
      <c r="H231" s="44"/>
      <c r="L231" s="44"/>
      <c r="M231" s="45"/>
    </row>
    <row r="232" spans="8:13" x14ac:dyDescent="0.3">
      <c r="H232" s="44"/>
      <c r="L232" s="44"/>
      <c r="M232" s="45"/>
    </row>
    <row r="233" spans="8:13" x14ac:dyDescent="0.3">
      <c r="H233" s="44"/>
      <c r="L233" s="44"/>
      <c r="M233" s="45"/>
    </row>
    <row r="234" spans="8:13" x14ac:dyDescent="0.3">
      <c r="H234" s="44"/>
      <c r="L234" s="44"/>
      <c r="M234" s="45"/>
    </row>
    <row r="235" spans="8:13" x14ac:dyDescent="0.3">
      <c r="H235" s="44"/>
      <c r="L235" s="44"/>
      <c r="M235" s="45"/>
    </row>
    <row r="236" spans="8:13" x14ac:dyDescent="0.3">
      <c r="H236" s="44"/>
      <c r="L236" s="44"/>
      <c r="M236" s="45"/>
    </row>
    <row r="237" spans="8:13" x14ac:dyDescent="0.3">
      <c r="H237" s="44"/>
      <c r="L237" s="44"/>
      <c r="M237" s="45"/>
    </row>
    <row r="238" spans="8:13" x14ac:dyDescent="0.3">
      <c r="H238" s="44"/>
      <c r="L238" s="44"/>
      <c r="M238" s="45"/>
    </row>
    <row r="239" spans="8:13" x14ac:dyDescent="0.3">
      <c r="H239" s="44"/>
      <c r="L239" s="44"/>
      <c r="M239" s="45"/>
    </row>
    <row r="240" spans="8:13" x14ac:dyDescent="0.3">
      <c r="H240" s="44"/>
      <c r="L240" s="44"/>
      <c r="M240" s="45"/>
    </row>
    <row r="241" spans="8:13" x14ac:dyDescent="0.3">
      <c r="H241" s="44"/>
      <c r="L241" s="44"/>
      <c r="M241" s="45"/>
    </row>
    <row r="242" spans="8:13" x14ac:dyDescent="0.3">
      <c r="H242" s="44"/>
      <c r="L242" s="44"/>
      <c r="M242" s="45"/>
    </row>
  </sheetData>
  <sheetProtection formatCells="0" formatColumns="0" formatRows="0" insertRows="0" deleteRows="0" sort="0" autoFilter="0" pivotTables="0"/>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9B13-BB5B-443B-A43C-7118C8E4A051}">
  <dimension ref="A1:O2"/>
  <sheetViews>
    <sheetView topLeftCell="C1" workbookViewId="0">
      <selection activeCell="O2" sqref="O2"/>
    </sheetView>
  </sheetViews>
  <sheetFormatPr defaultRowHeight="14.4" x14ac:dyDescent="0.3"/>
  <cols>
    <col min="3" max="3" width="15" customWidth="1"/>
    <col min="4" max="4" width="11.5546875" customWidth="1"/>
    <col min="5" max="5" width="12.5546875" customWidth="1"/>
    <col min="6" max="6" width="18.109375" customWidth="1"/>
    <col min="7" max="7" width="13.88671875" customWidth="1"/>
    <col min="9" max="9" width="34.33203125" bestFit="1" customWidth="1"/>
    <col min="10" max="10" width="36" bestFit="1" customWidth="1"/>
    <col min="11" max="11" width="12.44140625" style="1" customWidth="1"/>
    <col min="12" max="12" width="13.6640625" customWidth="1"/>
    <col min="13" max="13" width="8.88671875" style="9"/>
    <col min="14" max="14" width="15.88671875" style="1" customWidth="1"/>
    <col min="15" max="15" width="14.44140625" style="9" customWidth="1"/>
  </cols>
  <sheetData>
    <row r="1" spans="1:15" x14ac:dyDescent="0.3">
      <c r="A1" s="51" t="s">
        <v>27</v>
      </c>
      <c r="B1" t="s">
        <v>28</v>
      </c>
      <c r="C1" s="2" t="s">
        <v>29</v>
      </c>
      <c r="D1" s="2" t="s">
        <v>30</v>
      </c>
      <c r="E1" s="2" t="s">
        <v>31</v>
      </c>
      <c r="F1" s="2" t="s">
        <v>32</v>
      </c>
      <c r="G1" s="2" t="s">
        <v>33</v>
      </c>
      <c r="H1" s="2" t="s">
        <v>40</v>
      </c>
      <c r="I1" s="2" t="s">
        <v>41</v>
      </c>
      <c r="J1" s="2" t="s">
        <v>42</v>
      </c>
      <c r="K1" s="3" t="s">
        <v>43</v>
      </c>
      <c r="L1" s="2" t="s">
        <v>44</v>
      </c>
      <c r="M1" s="8" t="s">
        <v>45</v>
      </c>
      <c r="N1" s="3" t="s">
        <v>46</v>
      </c>
      <c r="O1" s="10" t="s">
        <v>47</v>
      </c>
    </row>
    <row r="2" spans="1:15" x14ac:dyDescent="0.3">
      <c r="A2">
        <v>11688</v>
      </c>
      <c r="B2" t="s">
        <v>0</v>
      </c>
      <c r="C2" t="s">
        <v>1</v>
      </c>
      <c r="D2" t="s">
        <v>2</v>
      </c>
      <c r="E2" t="s">
        <v>3</v>
      </c>
      <c r="F2" t="s">
        <v>101</v>
      </c>
      <c r="G2" t="s">
        <v>4</v>
      </c>
      <c r="H2">
        <v>2</v>
      </c>
      <c r="I2" t="s">
        <v>105</v>
      </c>
      <c r="J2" s="4" t="s">
        <v>106</v>
      </c>
      <c r="K2" s="1">
        <f>SUMIFS(tbSilv[qtdRecurso],tbSilv[idCombinacao],tbResumo[[#This Row],[idCombinacao]],tbSilv[Ano],tbResumo[[#This Row],[Ano]],tbSilv[Operacao],tbResumo[[#This Row],[Operacao]],tbSilv[Recurso],tbResumo[[#This Row],[Recurso]])</f>
        <v>145.19999999999999</v>
      </c>
      <c r="L2" t="str">
        <f>VLOOKUP(tbResumo[[#This Row],[Recurso]],tbUnid[],2,0)</f>
        <v>H/H</v>
      </c>
      <c r="M2" s="9">
        <f>IFERROR(AVERAGEIFS(tbSilv[Preco],tbSilv[idCombinacao],tbResumo[[#This Row],[idCombinacao]],tbSilv[Ano],tbResumo[[#This Row],[Ano]],tbSilv[Operacao],tbResumo[[#This Row],[Operacao]],tbSilv[Recurso],tbResumo[[#This Row],[Recurso]]),0)</f>
        <v>1.0999999999999999E-2</v>
      </c>
      <c r="N2" s="1">
        <f>SUMIFS(tbSilv[qtdRecEspFaixa],tbSilv[idCombinacao],tbResumo[[#This Row],[idCombinacao]],tbSilv[Ano],tbResumo[[#This Row],[Ano]],tbSilv[Operacao],tbResumo[[#This Row],[Operacao]],tbSilv[Recurso],tbResumo[[#This Row],[Recurso]])</f>
        <v>4.8351600000000001</v>
      </c>
      <c r="O2" s="9">
        <f>SUMIFS(tbSilv[ValorEspFaixa],tbSilv[idCombinacao],tbResumo[[#This Row],[idCombinacao]],tbSilv[Ano],tbResumo[[#This Row],[Ano]],tbSilv[Operacao],tbResumo[[#This Row],[Operacao]],tbSilv[Recurso],tbResumo[[#This Row],[Recurso]])</f>
        <v>5.318676E-2</v>
      </c>
    </row>
  </sheetData>
  <sheetProtection formatCells="0" formatColumns="0" formatRows="0" insertRows="0" deleteRows="0" sort="0" autoFilter="0" pivotTables="0"/>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6455A-F41F-4310-8940-CD76838258E6}">
  <dimension ref="A1:J3"/>
  <sheetViews>
    <sheetView workbookViewId="0">
      <selection activeCell="E2" sqref="E2"/>
    </sheetView>
  </sheetViews>
  <sheetFormatPr defaultRowHeight="14.4" x14ac:dyDescent="0.3"/>
  <cols>
    <col min="1" max="2" width="15" customWidth="1"/>
    <col min="5" max="5" width="12" style="12" customWidth="1"/>
    <col min="6" max="6" width="10.6640625" style="12" customWidth="1"/>
    <col min="7" max="7" width="11.33203125" style="12" customWidth="1"/>
    <col min="10" max="10" width="11.5546875" bestFit="1" customWidth="1"/>
  </cols>
  <sheetData>
    <row r="1" spans="1:10" x14ac:dyDescent="0.3">
      <c r="A1" t="s">
        <v>27</v>
      </c>
      <c r="B1" t="s">
        <v>28</v>
      </c>
      <c r="C1" t="s">
        <v>52</v>
      </c>
      <c r="D1" t="s">
        <v>60</v>
      </c>
      <c r="E1" s="12" t="s">
        <v>53</v>
      </c>
      <c r="F1" s="12" t="s">
        <v>54</v>
      </c>
      <c r="G1" s="12" t="s">
        <v>55</v>
      </c>
    </row>
    <row r="2" spans="1:10" x14ac:dyDescent="0.3">
      <c r="A2">
        <v>11688</v>
      </c>
      <c r="B2" t="s">
        <v>26</v>
      </c>
      <c r="C2">
        <v>1</v>
      </c>
      <c r="D2" t="e">
        <f>VLOOKUP(tbFcFaixa[[#This Row],[Faixa]],tbFaixa[],2,0)</f>
        <v>#N/A</v>
      </c>
      <c r="E2" s="12">
        <f>SUMIFS(tbRec[ValorEspFaixa],tbRec[Faixa],tbFcFaixa[[#This Row],[Faixa]],tbRec[Idade],tbFcFaixa[[#This Row],[ano]])</f>
        <v>0</v>
      </c>
      <c r="F2" s="12">
        <f>SUMIFS(tbResumo[ValorEspFaixa],tbResumo[Faixa],tbFcFaixa[[#This Row],[Faixa]],tbResumo[Ano],tbFcFaixa[[#This Row],[ano]])</f>
        <v>0</v>
      </c>
      <c r="G2" s="12">
        <f>tbFcFaixa[[#This Row],[VTReceitas]]-tbFcFaixa[[#This Row],[VTCustos]]</f>
        <v>0</v>
      </c>
      <c r="J2" s="13"/>
    </row>
    <row r="3" spans="1:10" x14ac:dyDescent="0.3">
      <c r="E3"/>
      <c r="F3"/>
      <c r="G3" s="17">
        <f>SUBTOTAL(109,tbFcFaixa[VTLiquido])</f>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BF8E-2710-4D4E-B34B-677E5C2E0561}">
  <dimension ref="A1:N32"/>
  <sheetViews>
    <sheetView workbookViewId="0">
      <selection activeCell="I10" sqref="I10"/>
    </sheetView>
  </sheetViews>
  <sheetFormatPr defaultRowHeight="14.4" x14ac:dyDescent="0.3"/>
  <cols>
    <col min="2" max="2" width="13.6640625" style="12" bestFit="1" customWidth="1"/>
    <col min="3" max="3" width="10.6640625" style="17" customWidth="1"/>
    <col min="4" max="4" width="11.33203125" style="17" customWidth="1"/>
    <col min="5" max="5" width="12.109375" style="17" customWidth="1"/>
    <col min="6" max="6" width="10.6640625" style="17" customWidth="1"/>
    <col min="7" max="7" width="11.44140625" style="17" customWidth="1"/>
    <col min="8" max="8" width="14" style="17" customWidth="1"/>
    <col min="9" max="9" width="24.44140625" style="18" customWidth="1"/>
    <col min="11" max="11" width="6.33203125" customWidth="1"/>
    <col min="13" max="13" width="12" bestFit="1" customWidth="1"/>
  </cols>
  <sheetData>
    <row r="1" spans="1:14" x14ac:dyDescent="0.3">
      <c r="A1" s="42" t="s">
        <v>70</v>
      </c>
      <c r="B1" s="41">
        <f t="shared" ref="B1:G1" si="0">SUM(B3:B32)</f>
        <v>0</v>
      </c>
      <c r="C1" s="41">
        <f t="shared" si="0"/>
        <v>0</v>
      </c>
      <c r="D1" s="41">
        <f t="shared" si="0"/>
        <v>0</v>
      </c>
      <c r="E1" s="41">
        <f t="shared" si="0"/>
        <v>0</v>
      </c>
      <c r="F1" s="41">
        <f t="shared" si="0"/>
        <v>0</v>
      </c>
      <c r="G1" s="41">
        <f t="shared" si="0"/>
        <v>0</v>
      </c>
      <c r="H1" s="41">
        <f>H32</f>
        <v>0</v>
      </c>
      <c r="I1" s="41">
        <f>I32</f>
        <v>0</v>
      </c>
    </row>
    <row r="2" spans="1:14" x14ac:dyDescent="0.3">
      <c r="A2" s="14" t="s">
        <v>52</v>
      </c>
      <c r="B2" s="15" t="s">
        <v>53</v>
      </c>
      <c r="C2" s="15" t="s">
        <v>54</v>
      </c>
      <c r="D2" s="15" t="s">
        <v>55</v>
      </c>
      <c r="E2" s="15" t="s">
        <v>56</v>
      </c>
      <c r="F2" s="15" t="s">
        <v>57</v>
      </c>
      <c r="G2" s="15" t="s">
        <v>58</v>
      </c>
      <c r="H2" s="16" t="s">
        <v>68</v>
      </c>
      <c r="I2" s="31" t="s">
        <v>67</v>
      </c>
    </row>
    <row r="3" spans="1:14" x14ac:dyDescent="0.3">
      <c r="A3" s="34">
        <v>1</v>
      </c>
      <c r="B3" s="35">
        <f>SUMIFS(tbFcFaixa[VTReceitas],tbFcFaixa[ano],FluxoCaixaModelo!$A3)</f>
        <v>0</v>
      </c>
      <c r="C3" s="36">
        <f>SUMIFS(tbFcFaixa[VTCustos],tbFcFaixa[ano],FluxoCaixaModelo!$A3)</f>
        <v>0</v>
      </c>
      <c r="D3" s="36">
        <f>FluxoCaixaModelo!$B3-FluxoCaixaModelo!$C3</f>
        <v>0</v>
      </c>
      <c r="E3" s="36">
        <f>B3/POWER((1+TxDsc),FluxoCaixaModelo!$A3)</f>
        <v>0</v>
      </c>
      <c r="F3" s="36">
        <f>C3/POWER((1+TxDsc),FluxoCaixaModelo!$A3)</f>
        <v>0</v>
      </c>
      <c r="G3" s="36">
        <f>E3-F3</f>
        <v>0</v>
      </c>
      <c r="H3" s="37">
        <f>D3</f>
        <v>0</v>
      </c>
      <c r="I3" s="18">
        <f>IF(A3&lt;$M$4,0,IF(A3=$M$4,$M$5,1))</f>
        <v>0</v>
      </c>
      <c r="K3" s="19" t="s">
        <v>62</v>
      </c>
      <c r="L3" s="20"/>
      <c r="M3" s="28" t="e">
        <f>IRR(D3:D32)</f>
        <v>#NUM!</v>
      </c>
      <c r="N3" s="21"/>
    </row>
    <row r="4" spans="1:14" x14ac:dyDescent="0.3">
      <c r="A4" s="34">
        <v>2</v>
      </c>
      <c r="B4" s="35">
        <f>SUMIFS(tbFcFaixa[VTReceitas],tbFcFaixa[ano],FluxoCaixaModelo!$A4)</f>
        <v>0</v>
      </c>
      <c r="C4" s="36">
        <f>SUMIFS(tbFcFaixa[VTCustos],tbFcFaixa[ano],FluxoCaixaModelo!$A4)</f>
        <v>0</v>
      </c>
      <c r="D4" s="36">
        <f>FluxoCaixaModelo!$B4-FluxoCaixaModelo!$C4</f>
        <v>0</v>
      </c>
      <c r="E4" s="36">
        <f>B4/POWER((1+TxDsc),FluxoCaixaModelo!$A4)</f>
        <v>0</v>
      </c>
      <c r="F4" s="36">
        <f>C4/POWER((1+TxDsc),FluxoCaixaModelo!$A4)</f>
        <v>0</v>
      </c>
      <c r="G4" s="36">
        <f t="shared" ref="G4:G32" si="1">E4-F4</f>
        <v>0</v>
      </c>
      <c r="H4" s="37">
        <f>H3+D4</f>
        <v>0</v>
      </c>
      <c r="I4" s="18">
        <f>IF(A4&lt;$M$4,0,IF(A4=$M$4,$M$5,I3*(1+$M$8)))</f>
        <v>0</v>
      </c>
      <c r="K4" s="22" t="s">
        <v>63</v>
      </c>
      <c r="L4" s="23"/>
      <c r="M4" s="29">
        <f>COUNTIF($H$3:$H$32,"&lt;0")+1</f>
        <v>1</v>
      </c>
      <c r="N4" s="24" t="s">
        <v>65</v>
      </c>
    </row>
    <row r="5" spans="1:14" x14ac:dyDescent="0.3">
      <c r="A5" s="34">
        <v>3</v>
      </c>
      <c r="B5" s="35">
        <f>SUMIFS(tbFcFaixa[VTReceitas],tbFcFaixa[ano],FluxoCaixaModelo!$A5)</f>
        <v>0</v>
      </c>
      <c r="C5" s="36">
        <f>SUMIFS(tbFcFaixa[VTCustos],tbFcFaixa[ano],FluxoCaixaModelo!$A5)</f>
        <v>0</v>
      </c>
      <c r="D5" s="36">
        <f>FluxoCaixaModelo!$B5-FluxoCaixaModelo!$C5</f>
        <v>0</v>
      </c>
      <c r="E5" s="36">
        <f>B5/POWER((1+TxDsc),FluxoCaixaModelo!$A5)</f>
        <v>0</v>
      </c>
      <c r="F5" s="36">
        <f>C5/POWER((1+TxDsc),FluxoCaixaModelo!$A5)</f>
        <v>0</v>
      </c>
      <c r="G5" s="36">
        <f t="shared" si="1"/>
        <v>0</v>
      </c>
      <c r="H5" s="37">
        <f t="shared" ref="H5:H32" si="2">H4+D5</f>
        <v>0</v>
      </c>
      <c r="I5" s="18">
        <f t="shared" ref="I5:I32" si="3">IF(A5&lt;$M$4,0,IF(A5=$M$4,$M$5,I4*(1+$M$8)))</f>
        <v>0</v>
      </c>
      <c r="K5" s="22" t="s">
        <v>64</v>
      </c>
      <c r="L5" s="23"/>
      <c r="M5" s="29">
        <f>-MIN(H3:H32)</f>
        <v>0</v>
      </c>
      <c r="N5" s="24" t="s">
        <v>66</v>
      </c>
    </row>
    <row r="6" spans="1:14" x14ac:dyDescent="0.3">
      <c r="A6" s="34">
        <v>4</v>
      </c>
      <c r="B6" s="35">
        <f>SUMIFS(tbFcFaixa[VTReceitas],tbFcFaixa[ano],FluxoCaixaModelo!$A6)</f>
        <v>0</v>
      </c>
      <c r="C6" s="36">
        <f>SUMIFS(tbFcFaixa[VTCustos],tbFcFaixa[ano],FluxoCaixaModelo!$A6)</f>
        <v>0</v>
      </c>
      <c r="D6" s="36">
        <f>FluxoCaixaModelo!$B6-FluxoCaixaModelo!$C6</f>
        <v>0</v>
      </c>
      <c r="E6" s="36">
        <f>B6/POWER((1+TxDsc),FluxoCaixaModelo!$A6)</f>
        <v>0</v>
      </c>
      <c r="F6" s="36">
        <f>C6/POWER((1+TxDsc),FluxoCaixaModelo!$A6)</f>
        <v>0</v>
      </c>
      <c r="G6" s="36">
        <f t="shared" si="1"/>
        <v>0</v>
      </c>
      <c r="H6" s="37">
        <f t="shared" si="2"/>
        <v>0</v>
      </c>
      <c r="I6" s="18">
        <f t="shared" si="3"/>
        <v>0</v>
      </c>
      <c r="K6" s="25" t="str">
        <f>"VPL "</f>
        <v xml:space="preserve">VPL </v>
      </c>
      <c r="L6" s="26">
        <f>TxDsc</f>
        <v>0.12</v>
      </c>
      <c r="M6" s="30">
        <f>SUM($G$3:$G$32)</f>
        <v>0</v>
      </c>
      <c r="N6" s="27" t="s">
        <v>66</v>
      </c>
    </row>
    <row r="7" spans="1:14" x14ac:dyDescent="0.3">
      <c r="A7" s="34">
        <v>5</v>
      </c>
      <c r="B7" s="35">
        <f>SUMIFS(tbFcFaixa[VTReceitas],tbFcFaixa[ano],FluxoCaixaModelo!$A7)</f>
        <v>0</v>
      </c>
      <c r="C7" s="36">
        <f>SUMIFS(tbFcFaixa[VTCustos],tbFcFaixa[ano],FluxoCaixaModelo!$A7)</f>
        <v>0</v>
      </c>
      <c r="D7" s="36">
        <f>FluxoCaixaModelo!$B7-FluxoCaixaModelo!$C7</f>
        <v>0</v>
      </c>
      <c r="E7" s="36">
        <f>B7/POWER((1+TxDsc),FluxoCaixaModelo!$A7)</f>
        <v>0</v>
      </c>
      <c r="F7" s="36">
        <f>C7/POWER((1+TxDsc),FluxoCaixaModelo!$A7)</f>
        <v>0</v>
      </c>
      <c r="G7" s="36">
        <f t="shared" si="1"/>
        <v>0</v>
      </c>
      <c r="H7" s="37">
        <f t="shared" si="2"/>
        <v>0</v>
      </c>
      <c r="I7" s="18">
        <f t="shared" si="3"/>
        <v>0</v>
      </c>
    </row>
    <row r="8" spans="1:14" x14ac:dyDescent="0.3">
      <c r="A8" s="34">
        <v>6</v>
      </c>
      <c r="B8" s="35">
        <f>SUMIFS(tbFcFaixa[VTReceitas],tbFcFaixa[ano],FluxoCaixaModelo!$A8)</f>
        <v>0</v>
      </c>
      <c r="C8" s="36">
        <f>SUMIFS(tbFcFaixa[VTCustos],tbFcFaixa[ano],FluxoCaixaModelo!$A8)</f>
        <v>0</v>
      </c>
      <c r="D8" s="36">
        <f>FluxoCaixaModelo!$B8-FluxoCaixaModelo!$C8</f>
        <v>0</v>
      </c>
      <c r="E8" s="36">
        <f>B8/POWER((1+TxDsc),FluxoCaixaModelo!$A8)</f>
        <v>0</v>
      </c>
      <c r="F8" s="36">
        <f>C8/POWER((1+TxDsc),FluxoCaixaModelo!$A8)</f>
        <v>0</v>
      </c>
      <c r="G8" s="36">
        <f t="shared" si="1"/>
        <v>0</v>
      </c>
      <c r="H8" s="37">
        <f t="shared" si="2"/>
        <v>0</v>
      </c>
      <c r="I8" s="18">
        <f t="shared" si="3"/>
        <v>0</v>
      </c>
      <c r="K8" s="182" t="s">
        <v>69</v>
      </c>
      <c r="L8" s="183"/>
      <c r="M8" s="32">
        <v>7.8899999999999998E-2</v>
      </c>
      <c r="N8" s="33"/>
    </row>
    <row r="9" spans="1:14" x14ac:dyDescent="0.3">
      <c r="A9" s="34">
        <v>7</v>
      </c>
      <c r="B9" s="35">
        <f>SUMIFS(tbFcFaixa[VTReceitas],tbFcFaixa[ano],FluxoCaixaModelo!$A9)</f>
        <v>0</v>
      </c>
      <c r="C9" s="36">
        <f>SUMIFS(tbFcFaixa[VTCustos],tbFcFaixa[ano],FluxoCaixaModelo!$A9)</f>
        <v>0</v>
      </c>
      <c r="D9" s="36">
        <f>FluxoCaixaModelo!$B9-FluxoCaixaModelo!$C9</f>
        <v>0</v>
      </c>
      <c r="E9" s="36">
        <f>B9/POWER((1+TxDsc),FluxoCaixaModelo!$A9)</f>
        <v>0</v>
      </c>
      <c r="F9" s="36">
        <f>C9/POWER((1+TxDsc),FluxoCaixaModelo!$A9)</f>
        <v>0</v>
      </c>
      <c r="G9" s="36">
        <f t="shared" si="1"/>
        <v>0</v>
      </c>
      <c r="H9" s="37">
        <f t="shared" si="2"/>
        <v>0</v>
      </c>
      <c r="I9" s="18">
        <f t="shared" si="3"/>
        <v>0</v>
      </c>
    </row>
    <row r="10" spans="1:14" x14ac:dyDescent="0.3">
      <c r="A10" s="34">
        <v>8</v>
      </c>
      <c r="B10" s="35">
        <f>SUMIFS(tbFcFaixa[VTReceitas],tbFcFaixa[ano],FluxoCaixaModelo!$A10)</f>
        <v>0</v>
      </c>
      <c r="C10" s="36">
        <f>SUMIFS(tbFcFaixa[VTCustos],tbFcFaixa[ano],FluxoCaixaModelo!$A10)</f>
        <v>0</v>
      </c>
      <c r="D10" s="36">
        <f>FluxoCaixaModelo!$B10-FluxoCaixaModelo!$C10</f>
        <v>0</v>
      </c>
      <c r="E10" s="36">
        <f>B10/POWER((1+TxDsc),FluxoCaixaModelo!$A10)</f>
        <v>0</v>
      </c>
      <c r="F10" s="36">
        <f>C10/POWER((1+TxDsc),FluxoCaixaModelo!$A10)</f>
        <v>0</v>
      </c>
      <c r="G10" s="36">
        <f t="shared" si="1"/>
        <v>0</v>
      </c>
      <c r="H10" s="37">
        <f t="shared" si="2"/>
        <v>0</v>
      </c>
      <c r="I10" s="18">
        <f t="shared" si="3"/>
        <v>0</v>
      </c>
    </row>
    <row r="11" spans="1:14" x14ac:dyDescent="0.3">
      <c r="A11" s="34">
        <v>9</v>
      </c>
      <c r="B11" s="35">
        <f>SUMIFS(tbFcFaixa[VTReceitas],tbFcFaixa[ano],FluxoCaixaModelo!$A11)</f>
        <v>0</v>
      </c>
      <c r="C11" s="36">
        <f>SUMIFS(tbFcFaixa[VTCustos],tbFcFaixa[ano],FluxoCaixaModelo!$A11)</f>
        <v>0</v>
      </c>
      <c r="D11" s="36">
        <f>FluxoCaixaModelo!$B11-FluxoCaixaModelo!$C11</f>
        <v>0</v>
      </c>
      <c r="E11" s="36">
        <f>B11/POWER((1+TxDsc),FluxoCaixaModelo!$A11)</f>
        <v>0</v>
      </c>
      <c r="F11" s="36">
        <f>C11/POWER((1+TxDsc),FluxoCaixaModelo!$A11)</f>
        <v>0</v>
      </c>
      <c r="G11" s="36">
        <f t="shared" si="1"/>
        <v>0</v>
      </c>
      <c r="H11" s="37">
        <f t="shared" si="2"/>
        <v>0</v>
      </c>
      <c r="I11" s="18">
        <f t="shared" si="3"/>
        <v>0</v>
      </c>
    </row>
    <row r="12" spans="1:14" x14ac:dyDescent="0.3">
      <c r="A12" s="34">
        <v>10</v>
      </c>
      <c r="B12" s="35">
        <f>SUMIFS(tbFcFaixa[VTReceitas],tbFcFaixa[ano],FluxoCaixaModelo!$A12)</f>
        <v>0</v>
      </c>
      <c r="C12" s="36">
        <f>SUMIFS(tbFcFaixa[VTCustos],tbFcFaixa[ano],FluxoCaixaModelo!$A12)</f>
        <v>0</v>
      </c>
      <c r="D12" s="36">
        <f>FluxoCaixaModelo!$B12-FluxoCaixaModelo!$C12</f>
        <v>0</v>
      </c>
      <c r="E12" s="36">
        <f>B12/POWER((1+TxDsc),FluxoCaixaModelo!$A12)</f>
        <v>0</v>
      </c>
      <c r="F12" s="36">
        <f>C12/POWER((1+TxDsc),FluxoCaixaModelo!$A12)</f>
        <v>0</v>
      </c>
      <c r="G12" s="36">
        <f t="shared" si="1"/>
        <v>0</v>
      </c>
      <c r="H12" s="37">
        <f t="shared" si="2"/>
        <v>0</v>
      </c>
      <c r="I12" s="18">
        <f t="shared" si="3"/>
        <v>0</v>
      </c>
    </row>
    <row r="13" spans="1:14" x14ac:dyDescent="0.3">
      <c r="A13" s="34">
        <v>11</v>
      </c>
      <c r="B13" s="35">
        <f>SUMIFS(tbFcFaixa[VTReceitas],tbFcFaixa[ano],FluxoCaixaModelo!$A13)</f>
        <v>0</v>
      </c>
      <c r="C13" s="36">
        <f>SUMIFS(tbFcFaixa[VTCustos],tbFcFaixa[ano],FluxoCaixaModelo!$A13)</f>
        <v>0</v>
      </c>
      <c r="D13" s="36">
        <f>FluxoCaixaModelo!$B13-FluxoCaixaModelo!$C13</f>
        <v>0</v>
      </c>
      <c r="E13" s="36">
        <f>B13/POWER((1+TxDsc),FluxoCaixaModelo!$A13)</f>
        <v>0</v>
      </c>
      <c r="F13" s="36">
        <f>C13/POWER((1+TxDsc),FluxoCaixaModelo!$A13)</f>
        <v>0</v>
      </c>
      <c r="G13" s="36">
        <f t="shared" si="1"/>
        <v>0</v>
      </c>
      <c r="H13" s="37">
        <f t="shared" si="2"/>
        <v>0</v>
      </c>
      <c r="I13" s="18">
        <f t="shared" si="3"/>
        <v>0</v>
      </c>
    </row>
    <row r="14" spans="1:14" x14ac:dyDescent="0.3">
      <c r="A14" s="34">
        <v>12</v>
      </c>
      <c r="B14" s="35">
        <f>SUMIFS(tbFcFaixa[VTReceitas],tbFcFaixa[ano],FluxoCaixaModelo!$A14)</f>
        <v>0</v>
      </c>
      <c r="C14" s="36">
        <f>SUMIFS(tbFcFaixa[VTCustos],tbFcFaixa[ano],FluxoCaixaModelo!$A14)</f>
        <v>0</v>
      </c>
      <c r="D14" s="36">
        <f>FluxoCaixaModelo!$B14-FluxoCaixaModelo!$C14</f>
        <v>0</v>
      </c>
      <c r="E14" s="36">
        <f>B14/POWER((1+TxDsc),FluxoCaixaModelo!$A14)</f>
        <v>0</v>
      </c>
      <c r="F14" s="36">
        <f>C14/POWER((1+TxDsc),FluxoCaixaModelo!$A14)</f>
        <v>0</v>
      </c>
      <c r="G14" s="36">
        <f t="shared" si="1"/>
        <v>0</v>
      </c>
      <c r="H14" s="37">
        <f t="shared" si="2"/>
        <v>0</v>
      </c>
      <c r="I14" s="18">
        <f t="shared" si="3"/>
        <v>0</v>
      </c>
    </row>
    <row r="15" spans="1:14" x14ac:dyDescent="0.3">
      <c r="A15" s="34">
        <v>13</v>
      </c>
      <c r="B15" s="35">
        <f>SUMIFS(tbFcFaixa[VTReceitas],tbFcFaixa[ano],FluxoCaixaModelo!$A15)</f>
        <v>0</v>
      </c>
      <c r="C15" s="36">
        <f>SUMIFS(tbFcFaixa[VTCustos],tbFcFaixa[ano],FluxoCaixaModelo!$A15)</f>
        <v>0</v>
      </c>
      <c r="D15" s="36">
        <f>FluxoCaixaModelo!$B15-FluxoCaixaModelo!$C15</f>
        <v>0</v>
      </c>
      <c r="E15" s="36">
        <f>B15/POWER((1+TxDsc),FluxoCaixaModelo!$A15)</f>
        <v>0</v>
      </c>
      <c r="F15" s="36">
        <f>C15/POWER((1+TxDsc),FluxoCaixaModelo!$A15)</f>
        <v>0</v>
      </c>
      <c r="G15" s="36">
        <f t="shared" si="1"/>
        <v>0</v>
      </c>
      <c r="H15" s="37">
        <f t="shared" si="2"/>
        <v>0</v>
      </c>
      <c r="I15" s="18">
        <f t="shared" si="3"/>
        <v>0</v>
      </c>
    </row>
    <row r="16" spans="1:14" x14ac:dyDescent="0.3">
      <c r="A16" s="34">
        <v>14</v>
      </c>
      <c r="B16" s="35">
        <f>SUMIFS(tbFcFaixa[VTReceitas],tbFcFaixa[ano],FluxoCaixaModelo!$A16)</f>
        <v>0</v>
      </c>
      <c r="C16" s="36">
        <f>SUMIFS(tbFcFaixa[VTCustos],tbFcFaixa[ano],FluxoCaixaModelo!$A16)</f>
        <v>0</v>
      </c>
      <c r="D16" s="36">
        <f>FluxoCaixaModelo!$B16-FluxoCaixaModelo!$C16</f>
        <v>0</v>
      </c>
      <c r="E16" s="36">
        <f>B16/POWER((1+TxDsc),FluxoCaixaModelo!$A16)</f>
        <v>0</v>
      </c>
      <c r="F16" s="36">
        <f>C16/POWER((1+TxDsc),FluxoCaixaModelo!$A16)</f>
        <v>0</v>
      </c>
      <c r="G16" s="36">
        <f t="shared" si="1"/>
        <v>0</v>
      </c>
      <c r="H16" s="37">
        <f t="shared" si="2"/>
        <v>0</v>
      </c>
      <c r="I16" s="18">
        <f t="shared" si="3"/>
        <v>0</v>
      </c>
    </row>
    <row r="17" spans="1:9" x14ac:dyDescent="0.3">
      <c r="A17" s="34">
        <v>15</v>
      </c>
      <c r="B17" s="35">
        <f>SUMIFS(tbFcFaixa[VTReceitas],tbFcFaixa[ano],FluxoCaixaModelo!$A17)</f>
        <v>0</v>
      </c>
      <c r="C17" s="36">
        <f>SUMIFS(tbFcFaixa[VTCustos],tbFcFaixa[ano],FluxoCaixaModelo!$A17)</f>
        <v>0</v>
      </c>
      <c r="D17" s="36">
        <f>FluxoCaixaModelo!$B17-FluxoCaixaModelo!$C17</f>
        <v>0</v>
      </c>
      <c r="E17" s="36">
        <f>B17/POWER((1+TxDsc),FluxoCaixaModelo!$A17)</f>
        <v>0</v>
      </c>
      <c r="F17" s="36">
        <f>C17/POWER((1+TxDsc),FluxoCaixaModelo!$A17)</f>
        <v>0</v>
      </c>
      <c r="G17" s="36">
        <f t="shared" si="1"/>
        <v>0</v>
      </c>
      <c r="H17" s="37">
        <f t="shared" si="2"/>
        <v>0</v>
      </c>
      <c r="I17" s="18">
        <f t="shared" si="3"/>
        <v>0</v>
      </c>
    </row>
    <row r="18" spans="1:9" x14ac:dyDescent="0.3">
      <c r="A18" s="34">
        <v>16</v>
      </c>
      <c r="B18" s="35">
        <f>SUMIFS(tbFcFaixa[VTReceitas],tbFcFaixa[ano],FluxoCaixaModelo!$A18)</f>
        <v>0</v>
      </c>
      <c r="C18" s="36">
        <f>SUMIFS(tbFcFaixa[VTCustos],tbFcFaixa[ano],FluxoCaixaModelo!$A18)</f>
        <v>0</v>
      </c>
      <c r="D18" s="36">
        <f>FluxoCaixaModelo!$B18-FluxoCaixaModelo!$C18</f>
        <v>0</v>
      </c>
      <c r="E18" s="36">
        <f>B18/POWER((1+TxDsc),FluxoCaixaModelo!$A18)</f>
        <v>0</v>
      </c>
      <c r="F18" s="36">
        <f>C18/POWER((1+TxDsc),FluxoCaixaModelo!$A18)</f>
        <v>0</v>
      </c>
      <c r="G18" s="36">
        <f t="shared" si="1"/>
        <v>0</v>
      </c>
      <c r="H18" s="37">
        <f t="shared" si="2"/>
        <v>0</v>
      </c>
      <c r="I18" s="18">
        <f t="shared" si="3"/>
        <v>0</v>
      </c>
    </row>
    <row r="19" spans="1:9" x14ac:dyDescent="0.3">
      <c r="A19" s="34">
        <v>17</v>
      </c>
      <c r="B19" s="35">
        <f>SUMIFS(tbFcFaixa[VTReceitas],tbFcFaixa[ano],FluxoCaixaModelo!$A19)</f>
        <v>0</v>
      </c>
      <c r="C19" s="36">
        <f>SUMIFS(tbFcFaixa[VTCustos],tbFcFaixa[ano],FluxoCaixaModelo!$A19)</f>
        <v>0</v>
      </c>
      <c r="D19" s="36">
        <f>FluxoCaixaModelo!$B19-FluxoCaixaModelo!$C19</f>
        <v>0</v>
      </c>
      <c r="E19" s="36">
        <f>B19/POWER((1+TxDsc),FluxoCaixaModelo!$A19)</f>
        <v>0</v>
      </c>
      <c r="F19" s="36">
        <f>C19/POWER((1+TxDsc),FluxoCaixaModelo!$A19)</f>
        <v>0</v>
      </c>
      <c r="G19" s="36">
        <f t="shared" si="1"/>
        <v>0</v>
      </c>
      <c r="H19" s="37">
        <f t="shared" si="2"/>
        <v>0</v>
      </c>
      <c r="I19" s="18">
        <f t="shared" si="3"/>
        <v>0</v>
      </c>
    </row>
    <row r="20" spans="1:9" x14ac:dyDescent="0.3">
      <c r="A20" s="34">
        <v>18</v>
      </c>
      <c r="B20" s="35">
        <f>SUMIFS(tbFcFaixa[VTReceitas],tbFcFaixa[ano],FluxoCaixaModelo!$A20)</f>
        <v>0</v>
      </c>
      <c r="C20" s="36">
        <f>SUMIFS(tbFcFaixa[VTCustos],tbFcFaixa[ano],FluxoCaixaModelo!$A20)</f>
        <v>0</v>
      </c>
      <c r="D20" s="36">
        <f>FluxoCaixaModelo!$B20-FluxoCaixaModelo!$C20</f>
        <v>0</v>
      </c>
      <c r="E20" s="36">
        <f>B20/POWER((1+TxDsc),FluxoCaixaModelo!$A20)</f>
        <v>0</v>
      </c>
      <c r="F20" s="36">
        <f>C20/POWER((1+TxDsc),FluxoCaixaModelo!$A20)</f>
        <v>0</v>
      </c>
      <c r="G20" s="36">
        <f t="shared" si="1"/>
        <v>0</v>
      </c>
      <c r="H20" s="37">
        <f t="shared" si="2"/>
        <v>0</v>
      </c>
      <c r="I20" s="18">
        <f t="shared" si="3"/>
        <v>0</v>
      </c>
    </row>
    <row r="21" spans="1:9" x14ac:dyDescent="0.3">
      <c r="A21" s="34">
        <v>19</v>
      </c>
      <c r="B21" s="35">
        <f>SUMIFS(tbFcFaixa[VTReceitas],tbFcFaixa[ano],FluxoCaixaModelo!$A21)</f>
        <v>0</v>
      </c>
      <c r="C21" s="36">
        <f>SUMIFS(tbFcFaixa[VTCustos],tbFcFaixa[ano],FluxoCaixaModelo!$A21)</f>
        <v>0</v>
      </c>
      <c r="D21" s="36">
        <f>FluxoCaixaModelo!$B21-FluxoCaixaModelo!$C21</f>
        <v>0</v>
      </c>
      <c r="E21" s="36">
        <f>B21/POWER((1+TxDsc),FluxoCaixaModelo!$A21)</f>
        <v>0</v>
      </c>
      <c r="F21" s="36">
        <f>C21/POWER((1+TxDsc),FluxoCaixaModelo!$A21)</f>
        <v>0</v>
      </c>
      <c r="G21" s="36">
        <f t="shared" si="1"/>
        <v>0</v>
      </c>
      <c r="H21" s="37">
        <f t="shared" si="2"/>
        <v>0</v>
      </c>
      <c r="I21" s="18">
        <f t="shared" si="3"/>
        <v>0</v>
      </c>
    </row>
    <row r="22" spans="1:9" x14ac:dyDescent="0.3">
      <c r="A22" s="34">
        <v>20</v>
      </c>
      <c r="B22" s="35">
        <f>SUMIFS(tbFcFaixa[VTReceitas],tbFcFaixa[ano],FluxoCaixaModelo!$A22)</f>
        <v>0</v>
      </c>
      <c r="C22" s="36">
        <f>SUMIFS(tbFcFaixa[VTCustos],tbFcFaixa[ano],FluxoCaixaModelo!$A22)</f>
        <v>0</v>
      </c>
      <c r="D22" s="36">
        <f>FluxoCaixaModelo!$B22-FluxoCaixaModelo!$C22</f>
        <v>0</v>
      </c>
      <c r="E22" s="36">
        <f>B22/POWER((1+TxDsc),FluxoCaixaModelo!$A22)</f>
        <v>0</v>
      </c>
      <c r="F22" s="36">
        <f>C22/POWER((1+TxDsc),FluxoCaixaModelo!$A22)</f>
        <v>0</v>
      </c>
      <c r="G22" s="36">
        <f t="shared" si="1"/>
        <v>0</v>
      </c>
      <c r="H22" s="37">
        <f t="shared" si="2"/>
        <v>0</v>
      </c>
      <c r="I22" s="18">
        <f t="shared" si="3"/>
        <v>0</v>
      </c>
    </row>
    <row r="23" spans="1:9" x14ac:dyDescent="0.3">
      <c r="A23" s="34">
        <v>21</v>
      </c>
      <c r="B23" s="35">
        <f>SUMIFS(tbFcFaixa[VTReceitas],tbFcFaixa[ano],FluxoCaixaModelo!$A23)</f>
        <v>0</v>
      </c>
      <c r="C23" s="36">
        <f>SUMIFS(tbFcFaixa[VTCustos],tbFcFaixa[ano],FluxoCaixaModelo!$A23)</f>
        <v>0</v>
      </c>
      <c r="D23" s="36">
        <f>FluxoCaixaModelo!$B23-FluxoCaixaModelo!$C23</f>
        <v>0</v>
      </c>
      <c r="E23" s="36">
        <f>B23/POWER((1+TxDsc),FluxoCaixaModelo!$A23)</f>
        <v>0</v>
      </c>
      <c r="F23" s="36">
        <f>C23/POWER((1+TxDsc),FluxoCaixaModelo!$A23)</f>
        <v>0</v>
      </c>
      <c r="G23" s="36">
        <f t="shared" si="1"/>
        <v>0</v>
      </c>
      <c r="H23" s="37">
        <f t="shared" si="2"/>
        <v>0</v>
      </c>
      <c r="I23" s="18">
        <f t="shared" si="3"/>
        <v>0</v>
      </c>
    </row>
    <row r="24" spans="1:9" x14ac:dyDescent="0.3">
      <c r="A24" s="34">
        <v>22</v>
      </c>
      <c r="B24" s="35">
        <f>SUMIFS(tbFcFaixa[VTReceitas],tbFcFaixa[ano],FluxoCaixaModelo!$A24)</f>
        <v>0</v>
      </c>
      <c r="C24" s="36">
        <f>SUMIFS(tbFcFaixa[VTCustos],tbFcFaixa[ano],FluxoCaixaModelo!$A24)</f>
        <v>0</v>
      </c>
      <c r="D24" s="36">
        <f>FluxoCaixaModelo!$B24-FluxoCaixaModelo!$C24</f>
        <v>0</v>
      </c>
      <c r="E24" s="36">
        <f>B24/POWER((1+TxDsc),FluxoCaixaModelo!$A24)</f>
        <v>0</v>
      </c>
      <c r="F24" s="36">
        <f>C24/POWER((1+TxDsc),FluxoCaixaModelo!$A24)</f>
        <v>0</v>
      </c>
      <c r="G24" s="36">
        <f t="shared" si="1"/>
        <v>0</v>
      </c>
      <c r="H24" s="37">
        <f t="shared" si="2"/>
        <v>0</v>
      </c>
      <c r="I24" s="18">
        <f t="shared" si="3"/>
        <v>0</v>
      </c>
    </row>
    <row r="25" spans="1:9" x14ac:dyDescent="0.3">
      <c r="A25" s="34">
        <v>23</v>
      </c>
      <c r="B25" s="35">
        <f>SUMIFS(tbFcFaixa[VTReceitas],tbFcFaixa[ano],FluxoCaixaModelo!$A25)</f>
        <v>0</v>
      </c>
      <c r="C25" s="36">
        <f>SUMIFS(tbFcFaixa[VTCustos],tbFcFaixa[ano],FluxoCaixaModelo!$A25)</f>
        <v>0</v>
      </c>
      <c r="D25" s="36">
        <f>FluxoCaixaModelo!$B25-FluxoCaixaModelo!$C25</f>
        <v>0</v>
      </c>
      <c r="E25" s="36">
        <f>B25/POWER((1+TxDsc),FluxoCaixaModelo!$A25)</f>
        <v>0</v>
      </c>
      <c r="F25" s="36">
        <f>C25/POWER((1+TxDsc),FluxoCaixaModelo!$A25)</f>
        <v>0</v>
      </c>
      <c r="G25" s="36">
        <f t="shared" si="1"/>
        <v>0</v>
      </c>
      <c r="H25" s="37">
        <f t="shared" si="2"/>
        <v>0</v>
      </c>
      <c r="I25" s="18">
        <f t="shared" si="3"/>
        <v>0</v>
      </c>
    </row>
    <row r="26" spans="1:9" x14ac:dyDescent="0.3">
      <c r="A26" s="34">
        <v>24</v>
      </c>
      <c r="B26" s="35">
        <f>SUMIFS(tbFcFaixa[VTReceitas],tbFcFaixa[ano],FluxoCaixaModelo!$A26)</f>
        <v>0</v>
      </c>
      <c r="C26" s="36">
        <f>SUMIFS(tbFcFaixa[VTCustos],tbFcFaixa[ano],FluxoCaixaModelo!$A26)</f>
        <v>0</v>
      </c>
      <c r="D26" s="36">
        <f>FluxoCaixaModelo!$B26-FluxoCaixaModelo!$C26</f>
        <v>0</v>
      </c>
      <c r="E26" s="36">
        <f>B26/POWER((1+TxDsc),FluxoCaixaModelo!$A26)</f>
        <v>0</v>
      </c>
      <c r="F26" s="36">
        <f>C26/POWER((1+TxDsc),FluxoCaixaModelo!$A26)</f>
        <v>0</v>
      </c>
      <c r="G26" s="36">
        <f t="shared" si="1"/>
        <v>0</v>
      </c>
      <c r="H26" s="37">
        <f t="shared" si="2"/>
        <v>0</v>
      </c>
      <c r="I26" s="18">
        <f t="shared" si="3"/>
        <v>0</v>
      </c>
    </row>
    <row r="27" spans="1:9" x14ac:dyDescent="0.3">
      <c r="A27" s="34">
        <v>25</v>
      </c>
      <c r="B27" s="35">
        <f>SUMIFS(tbFcFaixa[VTReceitas],tbFcFaixa[ano],FluxoCaixaModelo!$A27)</f>
        <v>0</v>
      </c>
      <c r="C27" s="36">
        <f>SUMIFS(tbFcFaixa[VTCustos],tbFcFaixa[ano],FluxoCaixaModelo!$A27)</f>
        <v>0</v>
      </c>
      <c r="D27" s="36">
        <f>FluxoCaixaModelo!$B27-FluxoCaixaModelo!$C27</f>
        <v>0</v>
      </c>
      <c r="E27" s="36">
        <f>B27/POWER((1+TxDsc),FluxoCaixaModelo!$A27)</f>
        <v>0</v>
      </c>
      <c r="F27" s="36">
        <f>C27/POWER((1+TxDsc),FluxoCaixaModelo!$A27)</f>
        <v>0</v>
      </c>
      <c r="G27" s="36">
        <f t="shared" si="1"/>
        <v>0</v>
      </c>
      <c r="H27" s="37">
        <f t="shared" si="2"/>
        <v>0</v>
      </c>
      <c r="I27" s="18">
        <f t="shared" si="3"/>
        <v>0</v>
      </c>
    </row>
    <row r="28" spans="1:9" x14ac:dyDescent="0.3">
      <c r="A28" s="34">
        <v>26</v>
      </c>
      <c r="B28" s="35">
        <f>SUMIFS(tbFcFaixa[VTReceitas],tbFcFaixa[ano],FluxoCaixaModelo!$A28)</f>
        <v>0</v>
      </c>
      <c r="C28" s="36">
        <f>SUMIFS(tbFcFaixa[VTCustos],tbFcFaixa[ano],FluxoCaixaModelo!$A28)</f>
        <v>0</v>
      </c>
      <c r="D28" s="36">
        <f>FluxoCaixaModelo!$B28-FluxoCaixaModelo!$C28</f>
        <v>0</v>
      </c>
      <c r="E28" s="36">
        <f>B28/POWER((1+TxDsc),FluxoCaixaModelo!$A28)</f>
        <v>0</v>
      </c>
      <c r="F28" s="36">
        <f>C28/POWER((1+TxDsc),FluxoCaixaModelo!$A28)</f>
        <v>0</v>
      </c>
      <c r="G28" s="36">
        <f t="shared" si="1"/>
        <v>0</v>
      </c>
      <c r="H28" s="37">
        <f t="shared" si="2"/>
        <v>0</v>
      </c>
      <c r="I28" s="18">
        <f t="shared" si="3"/>
        <v>0</v>
      </c>
    </row>
    <row r="29" spans="1:9" x14ac:dyDescent="0.3">
      <c r="A29" s="34">
        <v>27</v>
      </c>
      <c r="B29" s="35">
        <f>SUMIFS(tbFcFaixa[VTReceitas],tbFcFaixa[ano],FluxoCaixaModelo!$A29)</f>
        <v>0</v>
      </c>
      <c r="C29" s="36">
        <f>SUMIFS(tbFcFaixa[VTCustos],tbFcFaixa[ano],FluxoCaixaModelo!$A29)</f>
        <v>0</v>
      </c>
      <c r="D29" s="36">
        <f>FluxoCaixaModelo!$B29-FluxoCaixaModelo!$C29</f>
        <v>0</v>
      </c>
      <c r="E29" s="36">
        <f>B29/POWER((1+TxDsc),FluxoCaixaModelo!$A29)</f>
        <v>0</v>
      </c>
      <c r="F29" s="36">
        <f>C29/POWER((1+TxDsc),FluxoCaixaModelo!$A29)</f>
        <v>0</v>
      </c>
      <c r="G29" s="36">
        <f t="shared" si="1"/>
        <v>0</v>
      </c>
      <c r="H29" s="37">
        <f t="shared" si="2"/>
        <v>0</v>
      </c>
      <c r="I29" s="18">
        <f t="shared" si="3"/>
        <v>0</v>
      </c>
    </row>
    <row r="30" spans="1:9" x14ac:dyDescent="0.3">
      <c r="A30" s="34">
        <v>28</v>
      </c>
      <c r="B30" s="35">
        <f>SUMIFS(tbFcFaixa[VTReceitas],tbFcFaixa[ano],FluxoCaixaModelo!$A30)</f>
        <v>0</v>
      </c>
      <c r="C30" s="36">
        <f>SUMIFS(tbFcFaixa[VTCustos],tbFcFaixa[ano],FluxoCaixaModelo!$A30)</f>
        <v>0</v>
      </c>
      <c r="D30" s="36">
        <f>FluxoCaixaModelo!$B30-FluxoCaixaModelo!$C30</f>
        <v>0</v>
      </c>
      <c r="E30" s="36">
        <f>B30/POWER((1+TxDsc),FluxoCaixaModelo!$A30)</f>
        <v>0</v>
      </c>
      <c r="F30" s="36">
        <f>C30/POWER((1+TxDsc),FluxoCaixaModelo!$A30)</f>
        <v>0</v>
      </c>
      <c r="G30" s="36">
        <f t="shared" si="1"/>
        <v>0</v>
      </c>
      <c r="H30" s="37">
        <f t="shared" si="2"/>
        <v>0</v>
      </c>
      <c r="I30" s="18">
        <f t="shared" si="3"/>
        <v>0</v>
      </c>
    </row>
    <row r="31" spans="1:9" x14ac:dyDescent="0.3">
      <c r="A31" s="34">
        <v>29</v>
      </c>
      <c r="B31" s="35">
        <f>SUMIFS(tbFcFaixa[VTReceitas],tbFcFaixa[ano],FluxoCaixaModelo!$A31)</f>
        <v>0</v>
      </c>
      <c r="C31" s="36">
        <f>SUMIFS(tbFcFaixa[VTCustos],tbFcFaixa[ano],FluxoCaixaModelo!$A31)</f>
        <v>0</v>
      </c>
      <c r="D31" s="36">
        <f>FluxoCaixaModelo!$B31-FluxoCaixaModelo!$C31</f>
        <v>0</v>
      </c>
      <c r="E31" s="36">
        <f>B31/POWER((1+TxDsc),FluxoCaixaModelo!$A31)</f>
        <v>0</v>
      </c>
      <c r="F31" s="36">
        <f>C31/POWER((1+TxDsc),FluxoCaixaModelo!$A31)</f>
        <v>0</v>
      </c>
      <c r="G31" s="36">
        <f t="shared" si="1"/>
        <v>0</v>
      </c>
      <c r="H31" s="37">
        <f t="shared" si="2"/>
        <v>0</v>
      </c>
      <c r="I31" s="18">
        <f t="shared" si="3"/>
        <v>0</v>
      </c>
    </row>
    <row r="32" spans="1:9" x14ac:dyDescent="0.3">
      <c r="A32" s="38">
        <v>30</v>
      </c>
      <c r="B32" s="39">
        <f>SUMIFS(tbFcFaixa[VTReceitas],tbFcFaixa[ano],FluxoCaixaModelo!$A32)</f>
        <v>0</v>
      </c>
      <c r="C32" s="40">
        <f>SUMIFS(tbFcFaixa[VTCustos],tbFcFaixa[ano],FluxoCaixaModelo!$A32)</f>
        <v>0</v>
      </c>
      <c r="D32" s="40">
        <f>FluxoCaixaModelo!$B32-FluxoCaixaModelo!$C32</f>
        <v>0</v>
      </c>
      <c r="E32" s="36">
        <f>B32/POWER((1+TxDsc),FluxoCaixaModelo!$A32)</f>
        <v>0</v>
      </c>
      <c r="F32" s="36">
        <f>C32/POWER((1+TxDsc),FluxoCaixaModelo!$A32)</f>
        <v>0</v>
      </c>
      <c r="G32" s="36">
        <f t="shared" si="1"/>
        <v>0</v>
      </c>
      <c r="H32" s="37">
        <f t="shared" si="2"/>
        <v>0</v>
      </c>
      <c r="I32" s="18">
        <f t="shared" si="3"/>
        <v>0</v>
      </c>
    </row>
  </sheetData>
  <mergeCells count="1">
    <mergeCell ref="K8:L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A992-D83A-4210-ACEC-3D751E1F72C2}">
  <dimension ref="B1:CZ46"/>
  <sheetViews>
    <sheetView showGridLines="0" workbookViewId="0">
      <selection activeCell="CB2" sqref="CB2"/>
    </sheetView>
  </sheetViews>
  <sheetFormatPr defaultRowHeight="14.4" x14ac:dyDescent="0.3"/>
  <cols>
    <col min="1" max="37" width="2.77734375" customWidth="1"/>
    <col min="38" max="38" width="3" bestFit="1" customWidth="1"/>
    <col min="39" max="39" width="1.44140625" customWidth="1"/>
    <col min="40" max="71" width="2.77734375" style="64" customWidth="1"/>
    <col min="72" max="72" width="7.21875" customWidth="1"/>
    <col min="73" max="73" width="7.77734375" bestFit="1" customWidth="1"/>
    <col min="74" max="74" width="14.44140625" bestFit="1" customWidth="1"/>
    <col min="75" max="75" width="19.33203125" bestFit="1" customWidth="1"/>
    <col min="76" max="76" width="37.21875" bestFit="1" customWidth="1"/>
    <col min="77" max="77" width="13.33203125" bestFit="1" customWidth="1"/>
    <col min="78" max="78" width="16.88671875" bestFit="1" customWidth="1"/>
    <col min="79" max="79" width="18" bestFit="1" customWidth="1"/>
  </cols>
  <sheetData>
    <row r="1" spans="2:104" ht="18" customHeight="1" x14ac:dyDescent="0.3">
      <c r="B1" s="198" t="s">
        <v>143</v>
      </c>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200"/>
      <c r="AN1" s="184" t="s">
        <v>174</v>
      </c>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c r="BO1" s="185"/>
      <c r="BP1" s="185"/>
      <c r="BQ1" s="185"/>
      <c r="BR1" s="185"/>
      <c r="BS1" s="186"/>
      <c r="BU1" s="187" t="s">
        <v>175</v>
      </c>
      <c r="BV1" s="188"/>
      <c r="BW1" s="188"/>
      <c r="BX1" s="188"/>
      <c r="BY1" s="188"/>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90"/>
    </row>
    <row r="2" spans="2:104" x14ac:dyDescent="0.3">
      <c r="B2" s="201"/>
      <c r="C2" s="202"/>
      <c r="D2" s="202"/>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2"/>
      <c r="AE2" s="202"/>
      <c r="AF2" s="202"/>
      <c r="AG2" s="202"/>
      <c r="AH2" s="202"/>
      <c r="AI2" s="202"/>
      <c r="AJ2" s="203"/>
      <c r="AN2" s="80" t="s">
        <v>113</v>
      </c>
      <c r="AO2" s="81" t="s">
        <v>114</v>
      </c>
      <c r="AP2" s="82" t="s">
        <v>115</v>
      </c>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3"/>
      <c r="BU2" s="65" t="s">
        <v>28</v>
      </c>
      <c r="BV2" s="65" t="s">
        <v>125</v>
      </c>
      <c r="BW2" s="65" t="s">
        <v>34</v>
      </c>
      <c r="BX2" s="65" t="s">
        <v>141</v>
      </c>
      <c r="BY2" s="66" t="s">
        <v>126</v>
      </c>
      <c r="BZ2" s="169" t="s">
        <v>314</v>
      </c>
      <c r="CA2" s="169" t="s">
        <v>315</v>
      </c>
      <c r="CB2" s="169" t="s">
        <v>316</v>
      </c>
    </row>
    <row r="3" spans="2:104" x14ac:dyDescent="0.3">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N3" s="80" t="s">
        <v>145</v>
      </c>
      <c r="AO3" s="81" t="s">
        <v>114</v>
      </c>
      <c r="AP3" s="82" t="s">
        <v>117</v>
      </c>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3"/>
      <c r="BU3" s="35" t="s">
        <v>0</v>
      </c>
      <c r="BV3" s="35" t="s">
        <v>128</v>
      </c>
      <c r="BW3" s="35" t="s">
        <v>5</v>
      </c>
      <c r="BX3" s="35" t="s">
        <v>142</v>
      </c>
      <c r="BY3" s="67">
        <v>74</v>
      </c>
      <c r="BZ3" s="65"/>
      <c r="CA3" s="65"/>
      <c r="CB3" s="65"/>
    </row>
    <row r="4" spans="2:104" ht="14.4" customHeight="1" x14ac:dyDescent="0.3">
      <c r="B4" s="189" t="s">
        <v>144</v>
      </c>
      <c r="C4" s="190"/>
      <c r="D4" s="190"/>
      <c r="E4" s="190"/>
      <c r="F4" s="190"/>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0"/>
      <c r="AI4" s="190"/>
      <c r="AJ4" s="191"/>
      <c r="AN4" s="84" t="s">
        <v>118</v>
      </c>
      <c r="AO4" s="81" t="s">
        <v>114</v>
      </c>
      <c r="AP4" s="82" t="s">
        <v>119</v>
      </c>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3"/>
    </row>
    <row r="5" spans="2:104" x14ac:dyDescent="0.3">
      <c r="B5" s="192"/>
      <c r="C5" s="193"/>
      <c r="D5" s="193"/>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4"/>
      <c r="AN5" s="85" t="s">
        <v>122</v>
      </c>
      <c r="AO5" s="86" t="s">
        <v>114</v>
      </c>
      <c r="AP5" s="87" t="s">
        <v>127</v>
      </c>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8"/>
    </row>
    <row r="6" spans="2:104" x14ac:dyDescent="0.3">
      <c r="B6" s="192"/>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4"/>
      <c r="AM6" s="64"/>
      <c r="BS6"/>
    </row>
    <row r="7" spans="2:104" x14ac:dyDescent="0.3">
      <c r="B7" s="192"/>
      <c r="C7" s="193"/>
      <c r="D7" s="193"/>
      <c r="E7" s="193"/>
      <c r="F7" s="193"/>
      <c r="G7" s="193"/>
      <c r="H7" s="193"/>
      <c r="I7" s="193"/>
      <c r="J7" s="193"/>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4"/>
      <c r="AN7" s="204" t="s">
        <v>120</v>
      </c>
      <c r="AO7" s="204"/>
      <c r="AP7" s="204"/>
      <c r="AQ7" s="204"/>
      <c r="AR7" s="204"/>
      <c r="AS7" s="204"/>
      <c r="AT7" s="204"/>
      <c r="AU7" s="204"/>
      <c r="AV7" s="204" t="s">
        <v>121</v>
      </c>
      <c r="AW7" s="204"/>
      <c r="AX7" s="204"/>
      <c r="AY7" s="204"/>
      <c r="AZ7" s="204"/>
      <c r="BA7" s="204"/>
      <c r="BB7" s="204"/>
      <c r="BC7" s="204"/>
      <c r="BD7" s="204" t="s">
        <v>120</v>
      </c>
      <c r="BE7" s="204"/>
      <c r="BF7" s="204"/>
      <c r="BG7" s="204"/>
      <c r="BH7" s="204"/>
      <c r="BI7" s="204"/>
      <c r="BJ7" s="204"/>
      <c r="BK7" s="204"/>
      <c r="BL7" s="204" t="s">
        <v>121</v>
      </c>
      <c r="BM7" s="204"/>
      <c r="BN7" s="204"/>
      <c r="BO7" s="204"/>
      <c r="BP7" s="204"/>
      <c r="BQ7" s="204"/>
      <c r="BR7" s="204"/>
      <c r="BS7" s="204"/>
    </row>
    <row r="8" spans="2:104" x14ac:dyDescent="0.3">
      <c r="B8" s="192"/>
      <c r="C8" s="193"/>
      <c r="D8" s="193"/>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c r="AE8" s="193"/>
      <c r="AF8" s="193"/>
      <c r="AG8" s="193"/>
      <c r="AH8" s="193"/>
      <c r="AI8" s="193"/>
      <c r="AJ8" s="194"/>
      <c r="AN8" s="105">
        <v>1</v>
      </c>
      <c r="AO8" s="106">
        <v>2</v>
      </c>
      <c r="AP8" s="106">
        <v>3</v>
      </c>
      <c r="AQ8" s="106">
        <v>4</v>
      </c>
      <c r="AR8" s="106">
        <v>5</v>
      </c>
      <c r="AS8" s="106">
        <v>6</v>
      </c>
      <c r="AT8" s="106">
        <v>7</v>
      </c>
      <c r="AU8" s="107">
        <v>8</v>
      </c>
      <c r="AV8" s="108">
        <v>16</v>
      </c>
      <c r="AW8" s="109">
        <v>15</v>
      </c>
      <c r="AX8" s="109">
        <v>14</v>
      </c>
      <c r="AY8" s="109">
        <v>13</v>
      </c>
      <c r="AZ8" s="109">
        <v>12</v>
      </c>
      <c r="BA8" s="109">
        <v>11</v>
      </c>
      <c r="BB8" s="109">
        <v>10</v>
      </c>
      <c r="BC8" s="110">
        <v>9</v>
      </c>
      <c r="BD8" s="105">
        <v>9</v>
      </c>
      <c r="BE8" s="106">
        <v>10</v>
      </c>
      <c r="BF8" s="106">
        <v>11</v>
      </c>
      <c r="BG8" s="106">
        <v>12</v>
      </c>
      <c r="BH8" s="106">
        <v>13</v>
      </c>
      <c r="BI8" s="106">
        <v>14</v>
      </c>
      <c r="BJ8" s="106">
        <v>15</v>
      </c>
      <c r="BK8" s="107">
        <v>16</v>
      </c>
      <c r="BL8" s="108">
        <v>8</v>
      </c>
      <c r="BM8" s="109">
        <v>7</v>
      </c>
      <c r="BN8" s="109">
        <v>6</v>
      </c>
      <c r="BO8" s="109">
        <v>5</v>
      </c>
      <c r="BP8" s="109">
        <v>4</v>
      </c>
      <c r="BQ8" s="109">
        <v>3</v>
      </c>
      <c r="BR8" s="109">
        <v>2</v>
      </c>
      <c r="BS8" s="110">
        <v>1</v>
      </c>
    </row>
    <row r="9" spans="2:104" x14ac:dyDescent="0.3">
      <c r="B9" s="192"/>
      <c r="C9" s="193"/>
      <c r="D9" s="193"/>
      <c r="E9" s="193"/>
      <c r="F9" s="193"/>
      <c r="G9" s="193"/>
      <c r="H9" s="193"/>
      <c r="I9" s="193"/>
      <c r="J9" s="193"/>
      <c r="K9" s="193"/>
      <c r="L9" s="193"/>
      <c r="M9" s="193"/>
      <c r="N9" s="193"/>
      <c r="O9" s="193"/>
      <c r="P9" s="193"/>
      <c r="Q9" s="193"/>
      <c r="R9" s="193"/>
      <c r="S9" s="193"/>
      <c r="T9" s="193"/>
      <c r="U9" s="193"/>
      <c r="V9" s="193"/>
      <c r="W9" s="193"/>
      <c r="X9" s="193"/>
      <c r="Y9" s="193"/>
      <c r="Z9" s="193"/>
      <c r="AA9" s="193"/>
      <c r="AB9" s="193"/>
      <c r="AC9" s="193"/>
      <c r="AD9" s="193"/>
      <c r="AE9" s="193"/>
      <c r="AF9" s="193"/>
      <c r="AG9" s="193"/>
      <c r="AH9" s="193"/>
      <c r="AI9" s="193"/>
      <c r="AJ9" s="194"/>
    </row>
    <row r="10" spans="2:104" x14ac:dyDescent="0.3">
      <c r="B10" s="192"/>
      <c r="C10" s="193"/>
      <c r="D10" s="193"/>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4"/>
      <c r="AL10" s="126">
        <v>1</v>
      </c>
      <c r="AN10" s="111" t="s">
        <v>118</v>
      </c>
      <c r="AO10" s="112" t="s">
        <v>118</v>
      </c>
      <c r="AP10" s="112" t="s">
        <v>118</v>
      </c>
      <c r="AQ10" s="112" t="s">
        <v>118</v>
      </c>
      <c r="AR10" s="112" t="s">
        <v>118</v>
      </c>
      <c r="AS10" s="112" t="s">
        <v>118</v>
      </c>
      <c r="AT10" s="112" t="s">
        <v>118</v>
      </c>
      <c r="AU10" s="113" t="s">
        <v>118</v>
      </c>
      <c r="AV10" s="114" t="s">
        <v>118</v>
      </c>
      <c r="AW10" s="114" t="s">
        <v>118</v>
      </c>
      <c r="AX10" s="114" t="s">
        <v>118</v>
      </c>
      <c r="AY10" s="114" t="s">
        <v>118</v>
      </c>
      <c r="AZ10" s="114" t="s">
        <v>145</v>
      </c>
      <c r="BA10" s="114" t="s">
        <v>145</v>
      </c>
      <c r="BB10" s="114" t="s">
        <v>118</v>
      </c>
      <c r="BC10" s="114" t="s">
        <v>118</v>
      </c>
      <c r="BD10" s="112" t="s">
        <v>118</v>
      </c>
      <c r="BE10" s="112" t="s">
        <v>118</v>
      </c>
      <c r="BF10" s="112" t="s">
        <v>118</v>
      </c>
      <c r="BG10" s="112" t="s">
        <v>118</v>
      </c>
      <c r="BH10" s="112" t="s">
        <v>118</v>
      </c>
      <c r="BI10" s="112" t="s">
        <v>118</v>
      </c>
      <c r="BJ10" s="112" t="s">
        <v>118</v>
      </c>
      <c r="BK10" s="113" t="s">
        <v>118</v>
      </c>
      <c r="BL10" s="114" t="s">
        <v>145</v>
      </c>
      <c r="BM10" s="114" t="s">
        <v>145</v>
      </c>
      <c r="BN10" s="114" t="s">
        <v>118</v>
      </c>
      <c r="BO10" s="114" t="s">
        <v>118</v>
      </c>
      <c r="BP10" s="114" t="s">
        <v>145</v>
      </c>
      <c r="BQ10" s="114" t="s">
        <v>145</v>
      </c>
      <c r="BR10" s="114" t="s">
        <v>113</v>
      </c>
      <c r="BS10" s="115" t="s">
        <v>113</v>
      </c>
    </row>
    <row r="11" spans="2:104" x14ac:dyDescent="0.3">
      <c r="B11" s="192"/>
      <c r="C11" s="193"/>
      <c r="D11" s="193"/>
      <c r="E11" s="193"/>
      <c r="F11" s="193"/>
      <c r="G11" s="193"/>
      <c r="H11" s="193"/>
      <c r="I11" s="193"/>
      <c r="J11" s="193"/>
      <c r="K11" s="193"/>
      <c r="L11" s="193"/>
      <c r="M11" s="193"/>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4"/>
      <c r="AL11" s="127">
        <v>2</v>
      </c>
      <c r="AN11" s="116" t="s">
        <v>118</v>
      </c>
      <c r="AO11" s="117" t="s">
        <v>118</v>
      </c>
      <c r="AP11" s="117" t="s">
        <v>118</v>
      </c>
      <c r="AQ11" s="117" t="s">
        <v>118</v>
      </c>
      <c r="AR11" s="117" t="s">
        <v>118</v>
      </c>
      <c r="AS11" s="117" t="s">
        <v>118</v>
      </c>
      <c r="AT11" s="117" t="s">
        <v>118</v>
      </c>
      <c r="AU11" s="118" t="s">
        <v>118</v>
      </c>
      <c r="AV11" s="119" t="s">
        <v>118</v>
      </c>
      <c r="AW11" s="119" t="s">
        <v>118</v>
      </c>
      <c r="AX11" s="119" t="s">
        <v>118</v>
      </c>
      <c r="AY11" s="119" t="s">
        <v>118</v>
      </c>
      <c r="AZ11" s="70" t="s">
        <v>145</v>
      </c>
      <c r="BA11" s="70" t="s">
        <v>145</v>
      </c>
      <c r="BB11" s="119" t="s">
        <v>118</v>
      </c>
      <c r="BC11" s="119" t="s">
        <v>118</v>
      </c>
      <c r="BD11" s="118" t="s">
        <v>118</v>
      </c>
      <c r="BE11" s="117" t="s">
        <v>118</v>
      </c>
      <c r="BF11" s="117" t="s">
        <v>118</v>
      </c>
      <c r="BG11" s="117" t="s">
        <v>118</v>
      </c>
      <c r="BH11" s="117" t="s">
        <v>118</v>
      </c>
      <c r="BI11" s="117" t="s">
        <v>118</v>
      </c>
      <c r="BJ11" s="117" t="s">
        <v>118</v>
      </c>
      <c r="BK11" s="118" t="s">
        <v>118</v>
      </c>
      <c r="BL11" s="70" t="s">
        <v>145</v>
      </c>
      <c r="BM11" s="70" t="s">
        <v>145</v>
      </c>
      <c r="BN11" s="119" t="s">
        <v>118</v>
      </c>
      <c r="BO11" s="119" t="s">
        <v>118</v>
      </c>
      <c r="BP11" s="70" t="s">
        <v>145</v>
      </c>
      <c r="BQ11" s="70" t="s">
        <v>145</v>
      </c>
      <c r="BR11" s="119" t="s">
        <v>113</v>
      </c>
      <c r="BS11" s="120" t="s">
        <v>113</v>
      </c>
    </row>
    <row r="12" spans="2:104" x14ac:dyDescent="0.3">
      <c r="B12" s="192"/>
      <c r="C12" s="193"/>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4"/>
      <c r="AL12" s="127">
        <v>3</v>
      </c>
      <c r="AN12" s="116" t="s">
        <v>118</v>
      </c>
      <c r="AO12" s="117" t="s">
        <v>118</v>
      </c>
      <c r="AP12" s="117" t="s">
        <v>118</v>
      </c>
      <c r="AQ12" s="117" t="s">
        <v>118</v>
      </c>
      <c r="AR12" s="117" t="s">
        <v>118</v>
      </c>
      <c r="AS12" s="117" t="s">
        <v>118</v>
      </c>
      <c r="AT12" s="117" t="s">
        <v>118</v>
      </c>
      <c r="AU12" s="118" t="s">
        <v>118</v>
      </c>
      <c r="AV12" s="119" t="s">
        <v>118</v>
      </c>
      <c r="AW12" s="119" t="s">
        <v>118</v>
      </c>
      <c r="AX12" s="119" t="s">
        <v>118</v>
      </c>
      <c r="AY12" s="119" t="s">
        <v>118</v>
      </c>
      <c r="AZ12" s="70" t="s">
        <v>145</v>
      </c>
      <c r="BA12" s="70" t="s">
        <v>145</v>
      </c>
      <c r="BB12" s="119" t="s">
        <v>118</v>
      </c>
      <c r="BC12" s="119" t="s">
        <v>118</v>
      </c>
      <c r="BD12" s="118" t="s">
        <v>118</v>
      </c>
      <c r="BE12" s="117" t="s">
        <v>118</v>
      </c>
      <c r="BF12" s="117" t="s">
        <v>118</v>
      </c>
      <c r="BG12" s="117" t="s">
        <v>118</v>
      </c>
      <c r="BH12" s="117" t="s">
        <v>118</v>
      </c>
      <c r="BI12" s="117" t="s">
        <v>118</v>
      </c>
      <c r="BJ12" s="117" t="s">
        <v>118</v>
      </c>
      <c r="BK12" s="118" t="s">
        <v>118</v>
      </c>
      <c r="BL12" s="70" t="s">
        <v>145</v>
      </c>
      <c r="BM12" s="70" t="s">
        <v>145</v>
      </c>
      <c r="BN12" s="119" t="s">
        <v>118</v>
      </c>
      <c r="BO12" s="119" t="s">
        <v>118</v>
      </c>
      <c r="BP12" s="70" t="s">
        <v>145</v>
      </c>
      <c r="BQ12" s="70" t="s">
        <v>145</v>
      </c>
      <c r="BR12" s="119" t="s">
        <v>113</v>
      </c>
      <c r="BS12" s="120" t="s">
        <v>113</v>
      </c>
    </row>
    <row r="13" spans="2:104" x14ac:dyDescent="0.3">
      <c r="B13" s="192"/>
      <c r="C13" s="193"/>
      <c r="D13" s="193"/>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4"/>
      <c r="AL13" s="127">
        <v>4</v>
      </c>
      <c r="AN13" s="116" t="s">
        <v>118</v>
      </c>
      <c r="AO13" s="117" t="s">
        <v>118</v>
      </c>
      <c r="AP13" s="117" t="s">
        <v>118</v>
      </c>
      <c r="AQ13" s="117" t="s">
        <v>118</v>
      </c>
      <c r="AR13" s="117" t="s">
        <v>118</v>
      </c>
      <c r="AS13" s="117" t="s">
        <v>118</v>
      </c>
      <c r="AT13" s="117" t="s">
        <v>118</v>
      </c>
      <c r="AU13" s="118" t="s">
        <v>118</v>
      </c>
      <c r="AV13" s="119" t="s">
        <v>118</v>
      </c>
      <c r="AW13" s="119" t="s">
        <v>118</v>
      </c>
      <c r="AX13" s="119" t="s">
        <v>118</v>
      </c>
      <c r="AY13" s="119" t="s">
        <v>118</v>
      </c>
      <c r="AZ13" s="70" t="s">
        <v>145</v>
      </c>
      <c r="BA13" s="70" t="s">
        <v>145</v>
      </c>
      <c r="BB13" s="119" t="s">
        <v>118</v>
      </c>
      <c r="BC13" s="119" t="s">
        <v>118</v>
      </c>
      <c r="BD13" s="118" t="s">
        <v>118</v>
      </c>
      <c r="BE13" s="117" t="s">
        <v>118</v>
      </c>
      <c r="BF13" s="117" t="s">
        <v>118</v>
      </c>
      <c r="BG13" s="117" t="s">
        <v>118</v>
      </c>
      <c r="BH13" s="117" t="s">
        <v>118</v>
      </c>
      <c r="BI13" s="117" t="s">
        <v>118</v>
      </c>
      <c r="BJ13" s="117" t="s">
        <v>118</v>
      </c>
      <c r="BK13" s="118" t="s">
        <v>118</v>
      </c>
      <c r="BL13" s="70" t="s">
        <v>145</v>
      </c>
      <c r="BM13" s="70" t="s">
        <v>145</v>
      </c>
      <c r="BN13" s="119" t="s">
        <v>118</v>
      </c>
      <c r="BO13" s="119" t="s">
        <v>118</v>
      </c>
      <c r="BP13" s="70" t="s">
        <v>145</v>
      </c>
      <c r="BQ13" s="70" t="s">
        <v>145</v>
      </c>
      <c r="BR13" s="119" t="s">
        <v>113</v>
      </c>
      <c r="BS13" s="120" t="s">
        <v>113</v>
      </c>
    </row>
    <row r="14" spans="2:104" x14ac:dyDescent="0.3">
      <c r="B14" s="192"/>
      <c r="C14" s="193"/>
      <c r="D14" s="193"/>
      <c r="E14" s="193"/>
      <c r="F14" s="193"/>
      <c r="G14" s="193"/>
      <c r="H14" s="193"/>
      <c r="I14" s="193"/>
      <c r="J14" s="193"/>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4"/>
      <c r="AL14" s="127">
        <v>5</v>
      </c>
      <c r="AN14" s="116" t="s">
        <v>118</v>
      </c>
      <c r="AO14" s="117" t="s">
        <v>118</v>
      </c>
      <c r="AP14" s="117" t="s">
        <v>118</v>
      </c>
      <c r="AQ14" s="117" t="s">
        <v>118</v>
      </c>
      <c r="AR14" s="117" t="s">
        <v>118</v>
      </c>
      <c r="AS14" s="117" t="s">
        <v>118</v>
      </c>
      <c r="AT14" s="117" t="s">
        <v>118</v>
      </c>
      <c r="AU14" s="118" t="s">
        <v>118</v>
      </c>
      <c r="AV14" s="119" t="s">
        <v>118</v>
      </c>
      <c r="AW14" s="119" t="s">
        <v>118</v>
      </c>
      <c r="AX14" s="119" t="s">
        <v>118</v>
      </c>
      <c r="AY14" s="119" t="s">
        <v>118</v>
      </c>
      <c r="AZ14" s="70" t="s">
        <v>145</v>
      </c>
      <c r="BA14" s="70" t="s">
        <v>145</v>
      </c>
      <c r="BB14" s="119" t="s">
        <v>118</v>
      </c>
      <c r="BC14" s="119" t="s">
        <v>118</v>
      </c>
      <c r="BD14" s="118" t="s">
        <v>118</v>
      </c>
      <c r="BE14" s="117" t="s">
        <v>118</v>
      </c>
      <c r="BF14" s="117" t="s">
        <v>118</v>
      </c>
      <c r="BG14" s="117" t="s">
        <v>118</v>
      </c>
      <c r="BH14" s="117" t="s">
        <v>118</v>
      </c>
      <c r="BI14" s="117" t="s">
        <v>118</v>
      </c>
      <c r="BJ14" s="117" t="s">
        <v>118</v>
      </c>
      <c r="BK14" s="118" t="s">
        <v>118</v>
      </c>
      <c r="BL14" s="70" t="s">
        <v>145</v>
      </c>
      <c r="BM14" s="70" t="s">
        <v>145</v>
      </c>
      <c r="BN14" s="119" t="s">
        <v>118</v>
      </c>
      <c r="BO14" s="119" t="s">
        <v>118</v>
      </c>
      <c r="BP14" s="70" t="s">
        <v>145</v>
      </c>
      <c r="BQ14" s="70" t="s">
        <v>145</v>
      </c>
      <c r="BR14" s="119" t="s">
        <v>113</v>
      </c>
      <c r="BS14" s="120" t="s">
        <v>113</v>
      </c>
    </row>
    <row r="15" spans="2:104" x14ac:dyDescent="0.3">
      <c r="B15" s="192"/>
      <c r="C15" s="193"/>
      <c r="D15" s="193"/>
      <c r="E15" s="193"/>
      <c r="F15" s="193"/>
      <c r="G15" s="193"/>
      <c r="H15" s="193"/>
      <c r="I15" s="193"/>
      <c r="J15" s="193"/>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4"/>
      <c r="AL15" s="127">
        <v>6</v>
      </c>
      <c r="AN15" s="116" t="s">
        <v>118</v>
      </c>
      <c r="AO15" s="117" t="s">
        <v>118</v>
      </c>
      <c r="AP15" s="117" t="s">
        <v>118</v>
      </c>
      <c r="AQ15" s="117" t="s">
        <v>118</v>
      </c>
      <c r="AR15" s="117" t="s">
        <v>118</v>
      </c>
      <c r="AS15" s="117" t="s">
        <v>118</v>
      </c>
      <c r="AT15" s="117" t="s">
        <v>118</v>
      </c>
      <c r="AU15" s="118" t="s">
        <v>118</v>
      </c>
      <c r="AV15" s="119" t="s">
        <v>118</v>
      </c>
      <c r="AW15" s="119" t="s">
        <v>118</v>
      </c>
      <c r="AX15" s="119" t="s">
        <v>118</v>
      </c>
      <c r="AY15" s="119" t="s">
        <v>118</v>
      </c>
      <c r="AZ15" s="70" t="s">
        <v>145</v>
      </c>
      <c r="BA15" s="70" t="s">
        <v>145</v>
      </c>
      <c r="BB15" s="119" t="s">
        <v>118</v>
      </c>
      <c r="BC15" s="119" t="s">
        <v>118</v>
      </c>
      <c r="BD15" s="118" t="s">
        <v>118</v>
      </c>
      <c r="BE15" s="117" t="s">
        <v>118</v>
      </c>
      <c r="BF15" s="117" t="s">
        <v>118</v>
      </c>
      <c r="BG15" s="117" t="s">
        <v>118</v>
      </c>
      <c r="BH15" s="117" t="s">
        <v>118</v>
      </c>
      <c r="BI15" s="117" t="s">
        <v>118</v>
      </c>
      <c r="BJ15" s="117" t="s">
        <v>118</v>
      </c>
      <c r="BK15" s="118" t="s">
        <v>118</v>
      </c>
      <c r="BL15" s="70" t="s">
        <v>145</v>
      </c>
      <c r="BM15" s="70" t="s">
        <v>145</v>
      </c>
      <c r="BN15" s="119" t="s">
        <v>118</v>
      </c>
      <c r="BO15" s="119" t="s">
        <v>118</v>
      </c>
      <c r="BP15" s="70" t="s">
        <v>145</v>
      </c>
      <c r="BQ15" s="70" t="s">
        <v>145</v>
      </c>
      <c r="BR15" s="119" t="s">
        <v>113</v>
      </c>
      <c r="BS15" s="120" t="s">
        <v>113</v>
      </c>
    </row>
    <row r="16" spans="2:104" x14ac:dyDescent="0.3">
      <c r="B16" s="192"/>
      <c r="C16" s="193"/>
      <c r="D16" s="193"/>
      <c r="E16" s="193"/>
      <c r="F16" s="193"/>
      <c r="G16" s="193"/>
      <c r="H16" s="193"/>
      <c r="I16" s="193"/>
      <c r="J16" s="193"/>
      <c r="K16" s="193"/>
      <c r="L16" s="193"/>
      <c r="M16" s="193"/>
      <c r="N16" s="193"/>
      <c r="O16" s="193"/>
      <c r="P16" s="193"/>
      <c r="Q16" s="193"/>
      <c r="R16" s="193"/>
      <c r="S16" s="193"/>
      <c r="T16" s="193"/>
      <c r="U16" s="193"/>
      <c r="V16" s="193"/>
      <c r="W16" s="193"/>
      <c r="X16" s="193"/>
      <c r="Y16" s="193"/>
      <c r="Z16" s="193"/>
      <c r="AA16" s="193"/>
      <c r="AB16" s="193"/>
      <c r="AC16" s="193"/>
      <c r="AD16" s="193"/>
      <c r="AE16" s="193"/>
      <c r="AF16" s="193"/>
      <c r="AG16" s="193"/>
      <c r="AH16" s="193"/>
      <c r="AI16" s="193"/>
      <c r="AJ16" s="194"/>
      <c r="AL16" s="127">
        <v>7</v>
      </c>
      <c r="AN16" s="116" t="s">
        <v>118</v>
      </c>
      <c r="AO16" s="117" t="s">
        <v>118</v>
      </c>
      <c r="AP16" s="117" t="s">
        <v>118</v>
      </c>
      <c r="AQ16" s="117" t="s">
        <v>118</v>
      </c>
      <c r="AR16" s="117" t="s">
        <v>118</v>
      </c>
      <c r="AS16" s="117" t="s">
        <v>118</v>
      </c>
      <c r="AT16" s="117" t="s">
        <v>118</v>
      </c>
      <c r="AU16" s="118" t="s">
        <v>118</v>
      </c>
      <c r="AV16" s="119" t="s">
        <v>118</v>
      </c>
      <c r="AW16" s="119" t="s">
        <v>118</v>
      </c>
      <c r="AX16" s="119" t="s">
        <v>118</v>
      </c>
      <c r="AY16" s="119" t="s">
        <v>118</v>
      </c>
      <c r="AZ16" s="70" t="s">
        <v>145</v>
      </c>
      <c r="BA16" s="70" t="s">
        <v>145</v>
      </c>
      <c r="BB16" s="119" t="s">
        <v>118</v>
      </c>
      <c r="BC16" s="119" t="s">
        <v>118</v>
      </c>
      <c r="BD16" s="118" t="s">
        <v>118</v>
      </c>
      <c r="BE16" s="117" t="s">
        <v>118</v>
      </c>
      <c r="BF16" s="117" t="s">
        <v>118</v>
      </c>
      <c r="BG16" s="117" t="s">
        <v>118</v>
      </c>
      <c r="BH16" s="117" t="s">
        <v>118</v>
      </c>
      <c r="BI16" s="117" t="s">
        <v>118</v>
      </c>
      <c r="BJ16" s="117" t="s">
        <v>118</v>
      </c>
      <c r="BK16" s="118" t="s">
        <v>118</v>
      </c>
      <c r="BL16" s="70" t="s">
        <v>145</v>
      </c>
      <c r="BM16" s="70" t="s">
        <v>145</v>
      </c>
      <c r="BN16" s="119" t="s">
        <v>118</v>
      </c>
      <c r="BO16" s="119" t="s">
        <v>118</v>
      </c>
      <c r="BP16" s="70" t="s">
        <v>145</v>
      </c>
      <c r="BQ16" s="70" t="s">
        <v>145</v>
      </c>
      <c r="BR16" s="119" t="s">
        <v>113</v>
      </c>
      <c r="BS16" s="120" t="s">
        <v>113</v>
      </c>
    </row>
    <row r="17" spans="2:71" x14ac:dyDescent="0.3">
      <c r="B17" s="192"/>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4"/>
      <c r="AL17" s="127">
        <v>8</v>
      </c>
      <c r="AN17" s="116" t="s">
        <v>118</v>
      </c>
      <c r="AO17" s="117" t="s">
        <v>118</v>
      </c>
      <c r="AP17" s="117" t="s">
        <v>118</v>
      </c>
      <c r="AQ17" s="117" t="s">
        <v>118</v>
      </c>
      <c r="AR17" s="117" t="s">
        <v>118</v>
      </c>
      <c r="AS17" s="117" t="s">
        <v>118</v>
      </c>
      <c r="AT17" s="117" t="s">
        <v>118</v>
      </c>
      <c r="AU17" s="118" t="s">
        <v>118</v>
      </c>
      <c r="AV17" s="119" t="s">
        <v>118</v>
      </c>
      <c r="AW17" s="119" t="s">
        <v>118</v>
      </c>
      <c r="AX17" s="119" t="s">
        <v>118</v>
      </c>
      <c r="AY17" s="119" t="s">
        <v>118</v>
      </c>
      <c r="AZ17" s="70" t="s">
        <v>145</v>
      </c>
      <c r="BA17" s="70" t="s">
        <v>145</v>
      </c>
      <c r="BB17" s="119" t="s">
        <v>118</v>
      </c>
      <c r="BC17" s="119" t="s">
        <v>118</v>
      </c>
      <c r="BD17" s="118" t="s">
        <v>118</v>
      </c>
      <c r="BE17" s="117" t="s">
        <v>118</v>
      </c>
      <c r="BF17" s="117" t="s">
        <v>118</v>
      </c>
      <c r="BG17" s="117" t="s">
        <v>118</v>
      </c>
      <c r="BH17" s="117" t="s">
        <v>118</v>
      </c>
      <c r="BI17" s="117" t="s">
        <v>118</v>
      </c>
      <c r="BJ17" s="117" t="s">
        <v>118</v>
      </c>
      <c r="BK17" s="118" t="s">
        <v>118</v>
      </c>
      <c r="BL17" s="70" t="s">
        <v>145</v>
      </c>
      <c r="BM17" s="70" t="s">
        <v>145</v>
      </c>
      <c r="BN17" s="119" t="s">
        <v>118</v>
      </c>
      <c r="BO17" s="119" t="s">
        <v>118</v>
      </c>
      <c r="BP17" s="70" t="s">
        <v>145</v>
      </c>
      <c r="BQ17" s="70" t="s">
        <v>145</v>
      </c>
      <c r="BR17" s="119" t="s">
        <v>113</v>
      </c>
      <c r="BS17" s="120" t="s">
        <v>113</v>
      </c>
    </row>
    <row r="18" spans="2:71" x14ac:dyDescent="0.3">
      <c r="B18" s="192"/>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4"/>
      <c r="AL18" s="127">
        <v>9</v>
      </c>
      <c r="AN18" s="116" t="s">
        <v>118</v>
      </c>
      <c r="AO18" s="117" t="s">
        <v>118</v>
      </c>
      <c r="AP18" s="117" t="s">
        <v>118</v>
      </c>
      <c r="AQ18" s="117" t="s">
        <v>118</v>
      </c>
      <c r="AR18" s="117" t="s">
        <v>118</v>
      </c>
      <c r="AS18" s="117" t="s">
        <v>118</v>
      </c>
      <c r="AT18" s="117" t="s">
        <v>118</v>
      </c>
      <c r="AU18" s="118" t="s">
        <v>118</v>
      </c>
      <c r="AV18" s="119" t="s">
        <v>118</v>
      </c>
      <c r="AW18" s="119" t="s">
        <v>118</v>
      </c>
      <c r="AX18" s="119" t="s">
        <v>118</v>
      </c>
      <c r="AY18" s="119" t="s">
        <v>118</v>
      </c>
      <c r="AZ18" s="70" t="s">
        <v>145</v>
      </c>
      <c r="BA18" s="70" t="s">
        <v>145</v>
      </c>
      <c r="BB18" s="119" t="s">
        <v>118</v>
      </c>
      <c r="BC18" s="119" t="s">
        <v>118</v>
      </c>
      <c r="BD18" s="118" t="s">
        <v>118</v>
      </c>
      <c r="BE18" s="117" t="s">
        <v>118</v>
      </c>
      <c r="BF18" s="117" t="s">
        <v>118</v>
      </c>
      <c r="BG18" s="117" t="s">
        <v>118</v>
      </c>
      <c r="BH18" s="117" t="s">
        <v>118</v>
      </c>
      <c r="BI18" s="117" t="s">
        <v>118</v>
      </c>
      <c r="BJ18" s="117" t="s">
        <v>118</v>
      </c>
      <c r="BK18" s="118" t="s">
        <v>118</v>
      </c>
      <c r="BL18" s="70" t="s">
        <v>145</v>
      </c>
      <c r="BM18" s="70" t="s">
        <v>145</v>
      </c>
      <c r="BN18" s="119" t="s">
        <v>118</v>
      </c>
      <c r="BO18" s="119" t="s">
        <v>118</v>
      </c>
      <c r="BP18" s="70" t="s">
        <v>145</v>
      </c>
      <c r="BQ18" s="70" t="s">
        <v>145</v>
      </c>
      <c r="BR18" s="119" t="s">
        <v>113</v>
      </c>
      <c r="BS18" s="120" t="s">
        <v>113</v>
      </c>
    </row>
    <row r="19" spans="2:71" x14ac:dyDescent="0.3">
      <c r="B19" s="192"/>
      <c r="C19" s="193"/>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4"/>
      <c r="AL19" s="127">
        <v>10</v>
      </c>
      <c r="AN19" s="116" t="s">
        <v>118</v>
      </c>
      <c r="AO19" s="117" t="s">
        <v>118</v>
      </c>
      <c r="AP19" s="117" t="s">
        <v>118</v>
      </c>
      <c r="AQ19" s="117" t="s">
        <v>118</v>
      </c>
      <c r="AR19" s="117" t="s">
        <v>118</v>
      </c>
      <c r="AS19" s="117" t="s">
        <v>118</v>
      </c>
      <c r="AT19" s="117" t="s">
        <v>118</v>
      </c>
      <c r="AU19" s="118" t="s">
        <v>118</v>
      </c>
      <c r="AV19" s="119" t="s">
        <v>118</v>
      </c>
      <c r="AW19" s="119" t="s">
        <v>118</v>
      </c>
      <c r="AX19" s="119" t="s">
        <v>118</v>
      </c>
      <c r="AY19" s="119" t="s">
        <v>118</v>
      </c>
      <c r="AZ19" s="70" t="s">
        <v>145</v>
      </c>
      <c r="BA19" s="70" t="s">
        <v>145</v>
      </c>
      <c r="BB19" s="119" t="s">
        <v>118</v>
      </c>
      <c r="BC19" s="119" t="s">
        <v>118</v>
      </c>
      <c r="BD19" s="118" t="s">
        <v>118</v>
      </c>
      <c r="BE19" s="117" t="s">
        <v>118</v>
      </c>
      <c r="BF19" s="117" t="s">
        <v>118</v>
      </c>
      <c r="BG19" s="117" t="s">
        <v>118</v>
      </c>
      <c r="BH19" s="117" t="s">
        <v>118</v>
      </c>
      <c r="BI19" s="117" t="s">
        <v>118</v>
      </c>
      <c r="BJ19" s="117" t="s">
        <v>118</v>
      </c>
      <c r="BK19" s="118" t="s">
        <v>118</v>
      </c>
      <c r="BL19" s="70" t="s">
        <v>145</v>
      </c>
      <c r="BM19" s="70" t="s">
        <v>145</v>
      </c>
      <c r="BN19" s="119" t="s">
        <v>118</v>
      </c>
      <c r="BO19" s="119" t="s">
        <v>118</v>
      </c>
      <c r="BP19" s="70" t="s">
        <v>145</v>
      </c>
      <c r="BQ19" s="70" t="s">
        <v>145</v>
      </c>
      <c r="BR19" s="119" t="s">
        <v>113</v>
      </c>
      <c r="BS19" s="120" t="s">
        <v>113</v>
      </c>
    </row>
    <row r="20" spans="2:71" x14ac:dyDescent="0.3">
      <c r="B20" s="192"/>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4"/>
      <c r="AL20" s="127">
        <v>11</v>
      </c>
      <c r="AN20" s="116" t="s">
        <v>118</v>
      </c>
      <c r="AO20" s="117" t="s">
        <v>118</v>
      </c>
      <c r="AP20" s="117" t="s">
        <v>118</v>
      </c>
      <c r="AQ20" s="117" t="s">
        <v>118</v>
      </c>
      <c r="AR20" s="117" t="s">
        <v>118</v>
      </c>
      <c r="AS20" s="117" t="s">
        <v>118</v>
      </c>
      <c r="AT20" s="117" t="s">
        <v>118</v>
      </c>
      <c r="AU20" s="118" t="s">
        <v>118</v>
      </c>
      <c r="AV20" s="119" t="s">
        <v>118</v>
      </c>
      <c r="AW20" s="119" t="s">
        <v>118</v>
      </c>
      <c r="AX20" s="119" t="s">
        <v>118</v>
      </c>
      <c r="AY20" s="119" t="s">
        <v>118</v>
      </c>
      <c r="AZ20" s="70" t="s">
        <v>145</v>
      </c>
      <c r="BA20" s="70" t="s">
        <v>145</v>
      </c>
      <c r="BB20" s="119" t="s">
        <v>118</v>
      </c>
      <c r="BC20" s="119" t="s">
        <v>118</v>
      </c>
      <c r="BD20" s="118" t="s">
        <v>118</v>
      </c>
      <c r="BE20" s="117" t="s">
        <v>118</v>
      </c>
      <c r="BF20" s="117" t="s">
        <v>118</v>
      </c>
      <c r="BG20" s="117" t="s">
        <v>118</v>
      </c>
      <c r="BH20" s="117" t="s">
        <v>118</v>
      </c>
      <c r="BI20" s="117" t="s">
        <v>118</v>
      </c>
      <c r="BJ20" s="117" t="s">
        <v>118</v>
      </c>
      <c r="BK20" s="118" t="s">
        <v>118</v>
      </c>
      <c r="BL20" s="70" t="s">
        <v>145</v>
      </c>
      <c r="BM20" s="70" t="s">
        <v>145</v>
      </c>
      <c r="BN20" s="119" t="s">
        <v>118</v>
      </c>
      <c r="BO20" s="119" t="s">
        <v>118</v>
      </c>
      <c r="BP20" s="70" t="s">
        <v>145</v>
      </c>
      <c r="BQ20" s="70" t="s">
        <v>145</v>
      </c>
      <c r="BR20" s="119" t="s">
        <v>113</v>
      </c>
      <c r="BS20" s="120" t="s">
        <v>113</v>
      </c>
    </row>
    <row r="21" spans="2:71" x14ac:dyDescent="0.3">
      <c r="B21" s="192"/>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4"/>
      <c r="AL21" s="127">
        <v>12</v>
      </c>
      <c r="AN21" s="116" t="s">
        <v>118</v>
      </c>
      <c r="AO21" s="117" t="s">
        <v>118</v>
      </c>
      <c r="AP21" s="117" t="s">
        <v>118</v>
      </c>
      <c r="AQ21" s="117" t="s">
        <v>118</v>
      </c>
      <c r="AR21" s="117" t="s">
        <v>118</v>
      </c>
      <c r="AS21" s="117" t="s">
        <v>118</v>
      </c>
      <c r="AT21" s="117" t="s">
        <v>118</v>
      </c>
      <c r="AU21" s="118" t="s">
        <v>118</v>
      </c>
      <c r="AV21" s="119" t="s">
        <v>118</v>
      </c>
      <c r="AW21" s="119" t="s">
        <v>118</v>
      </c>
      <c r="AX21" s="119" t="s">
        <v>118</v>
      </c>
      <c r="AY21" s="119" t="s">
        <v>118</v>
      </c>
      <c r="AZ21" s="70" t="s">
        <v>145</v>
      </c>
      <c r="BA21" s="70" t="s">
        <v>145</v>
      </c>
      <c r="BB21" s="119" t="s">
        <v>118</v>
      </c>
      <c r="BC21" s="119" t="s">
        <v>118</v>
      </c>
      <c r="BD21" s="118" t="s">
        <v>118</v>
      </c>
      <c r="BE21" s="117" t="s">
        <v>118</v>
      </c>
      <c r="BF21" s="117" t="s">
        <v>118</v>
      </c>
      <c r="BG21" s="117" t="s">
        <v>118</v>
      </c>
      <c r="BH21" s="117" t="s">
        <v>118</v>
      </c>
      <c r="BI21" s="117" t="s">
        <v>118</v>
      </c>
      <c r="BJ21" s="117" t="s">
        <v>118</v>
      </c>
      <c r="BK21" s="118" t="s">
        <v>118</v>
      </c>
      <c r="BL21" s="70" t="s">
        <v>145</v>
      </c>
      <c r="BM21" s="70" t="s">
        <v>145</v>
      </c>
      <c r="BN21" s="119" t="s">
        <v>118</v>
      </c>
      <c r="BO21" s="119" t="s">
        <v>118</v>
      </c>
      <c r="BP21" s="70" t="s">
        <v>145</v>
      </c>
      <c r="BQ21" s="70" t="s">
        <v>145</v>
      </c>
      <c r="BR21" s="119" t="s">
        <v>113</v>
      </c>
      <c r="BS21" s="120" t="s">
        <v>113</v>
      </c>
    </row>
    <row r="22" spans="2:71" x14ac:dyDescent="0.3">
      <c r="B22" s="192"/>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4"/>
      <c r="AL22" s="127">
        <v>13</v>
      </c>
      <c r="AN22" s="116" t="s">
        <v>118</v>
      </c>
      <c r="AO22" s="117" t="s">
        <v>118</v>
      </c>
      <c r="AP22" s="117" t="s">
        <v>118</v>
      </c>
      <c r="AQ22" s="117" t="s">
        <v>118</v>
      </c>
      <c r="AR22" s="117" t="s">
        <v>118</v>
      </c>
      <c r="AS22" s="117" t="s">
        <v>118</v>
      </c>
      <c r="AT22" s="117" t="s">
        <v>118</v>
      </c>
      <c r="AU22" s="118" t="s">
        <v>118</v>
      </c>
      <c r="AV22" s="119" t="s">
        <v>118</v>
      </c>
      <c r="AW22" s="119" t="s">
        <v>118</v>
      </c>
      <c r="AX22" s="119" t="s">
        <v>118</v>
      </c>
      <c r="AY22" s="119" t="s">
        <v>118</v>
      </c>
      <c r="AZ22" s="70" t="s">
        <v>145</v>
      </c>
      <c r="BA22" s="70" t="s">
        <v>145</v>
      </c>
      <c r="BB22" s="119" t="s">
        <v>118</v>
      </c>
      <c r="BC22" s="119" t="s">
        <v>118</v>
      </c>
      <c r="BD22" s="118" t="s">
        <v>118</v>
      </c>
      <c r="BE22" s="117" t="s">
        <v>118</v>
      </c>
      <c r="BF22" s="117" t="s">
        <v>118</v>
      </c>
      <c r="BG22" s="117" t="s">
        <v>118</v>
      </c>
      <c r="BH22" s="117" t="s">
        <v>118</v>
      </c>
      <c r="BI22" s="117" t="s">
        <v>118</v>
      </c>
      <c r="BJ22" s="117" t="s">
        <v>118</v>
      </c>
      <c r="BK22" s="118" t="s">
        <v>118</v>
      </c>
      <c r="BL22" s="70" t="s">
        <v>145</v>
      </c>
      <c r="BM22" s="70" t="s">
        <v>145</v>
      </c>
      <c r="BN22" s="119" t="s">
        <v>118</v>
      </c>
      <c r="BO22" s="119" t="s">
        <v>118</v>
      </c>
      <c r="BP22" s="70" t="s">
        <v>145</v>
      </c>
      <c r="BQ22" s="70" t="s">
        <v>145</v>
      </c>
      <c r="BR22" s="119" t="s">
        <v>113</v>
      </c>
      <c r="BS22" s="120" t="s">
        <v>113</v>
      </c>
    </row>
    <row r="23" spans="2:71" x14ac:dyDescent="0.3">
      <c r="B23" s="192"/>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4"/>
      <c r="AL23" s="127">
        <v>14</v>
      </c>
      <c r="AN23" s="116" t="s">
        <v>118</v>
      </c>
      <c r="AO23" s="117" t="s">
        <v>118</v>
      </c>
      <c r="AP23" s="117" t="s">
        <v>118</v>
      </c>
      <c r="AQ23" s="117" t="s">
        <v>118</v>
      </c>
      <c r="AR23" s="117" t="s">
        <v>118</v>
      </c>
      <c r="AS23" s="117" t="s">
        <v>118</v>
      </c>
      <c r="AT23" s="117" t="s">
        <v>118</v>
      </c>
      <c r="AU23" s="118" t="s">
        <v>118</v>
      </c>
      <c r="AV23" s="119" t="s">
        <v>118</v>
      </c>
      <c r="AW23" s="119" t="s">
        <v>118</v>
      </c>
      <c r="AX23" s="119" t="s">
        <v>118</v>
      </c>
      <c r="AY23" s="119" t="s">
        <v>118</v>
      </c>
      <c r="AZ23" s="70" t="s">
        <v>145</v>
      </c>
      <c r="BA23" s="70" t="s">
        <v>145</v>
      </c>
      <c r="BB23" s="119" t="s">
        <v>118</v>
      </c>
      <c r="BC23" s="119" t="s">
        <v>118</v>
      </c>
      <c r="BD23" s="118" t="s">
        <v>118</v>
      </c>
      <c r="BE23" s="117" t="s">
        <v>118</v>
      </c>
      <c r="BF23" s="117" t="s">
        <v>118</v>
      </c>
      <c r="BG23" s="117" t="s">
        <v>118</v>
      </c>
      <c r="BH23" s="117" t="s">
        <v>118</v>
      </c>
      <c r="BI23" s="117" t="s">
        <v>118</v>
      </c>
      <c r="BJ23" s="117" t="s">
        <v>118</v>
      </c>
      <c r="BK23" s="118" t="s">
        <v>118</v>
      </c>
      <c r="BL23" s="70" t="s">
        <v>145</v>
      </c>
      <c r="BM23" s="70" t="s">
        <v>145</v>
      </c>
      <c r="BN23" s="119" t="s">
        <v>118</v>
      </c>
      <c r="BO23" s="119" t="s">
        <v>118</v>
      </c>
      <c r="BP23" s="70" t="s">
        <v>145</v>
      </c>
      <c r="BQ23" s="70" t="s">
        <v>145</v>
      </c>
      <c r="BR23" s="119" t="s">
        <v>113</v>
      </c>
      <c r="BS23" s="120" t="s">
        <v>113</v>
      </c>
    </row>
    <row r="24" spans="2:71" x14ac:dyDescent="0.3">
      <c r="B24" s="192"/>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4"/>
      <c r="AL24" s="127">
        <v>15</v>
      </c>
      <c r="AN24" s="116" t="s">
        <v>118</v>
      </c>
      <c r="AO24" s="117" t="s">
        <v>118</v>
      </c>
      <c r="AP24" s="117" t="s">
        <v>118</v>
      </c>
      <c r="AQ24" s="117" t="s">
        <v>118</v>
      </c>
      <c r="AR24" s="117" t="s">
        <v>118</v>
      </c>
      <c r="AS24" s="117" t="s">
        <v>118</v>
      </c>
      <c r="AT24" s="117" t="s">
        <v>118</v>
      </c>
      <c r="AU24" s="118" t="s">
        <v>118</v>
      </c>
      <c r="AV24" s="119" t="s">
        <v>118</v>
      </c>
      <c r="AW24" s="119" t="s">
        <v>118</v>
      </c>
      <c r="AX24" s="119" t="s">
        <v>118</v>
      </c>
      <c r="AY24" s="119" t="s">
        <v>118</v>
      </c>
      <c r="AZ24" s="70" t="s">
        <v>145</v>
      </c>
      <c r="BA24" s="70" t="s">
        <v>145</v>
      </c>
      <c r="BB24" s="119" t="s">
        <v>118</v>
      </c>
      <c r="BC24" s="119" t="s">
        <v>118</v>
      </c>
      <c r="BD24" s="118" t="s">
        <v>118</v>
      </c>
      <c r="BE24" s="117" t="s">
        <v>118</v>
      </c>
      <c r="BF24" s="117" t="s">
        <v>118</v>
      </c>
      <c r="BG24" s="117" t="s">
        <v>118</v>
      </c>
      <c r="BH24" s="117" t="s">
        <v>118</v>
      </c>
      <c r="BI24" s="117" t="s">
        <v>118</v>
      </c>
      <c r="BJ24" s="117" t="s">
        <v>118</v>
      </c>
      <c r="BK24" s="118" t="s">
        <v>118</v>
      </c>
      <c r="BL24" s="70" t="s">
        <v>145</v>
      </c>
      <c r="BM24" s="70" t="s">
        <v>145</v>
      </c>
      <c r="BN24" s="119" t="s">
        <v>118</v>
      </c>
      <c r="BO24" s="119" t="s">
        <v>118</v>
      </c>
      <c r="BP24" s="70" t="s">
        <v>145</v>
      </c>
      <c r="BQ24" s="70" t="s">
        <v>145</v>
      </c>
      <c r="BR24" s="119" t="s">
        <v>113</v>
      </c>
      <c r="BS24" s="120" t="s">
        <v>113</v>
      </c>
    </row>
    <row r="25" spans="2:71" x14ac:dyDescent="0.3">
      <c r="B25" s="192"/>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4"/>
      <c r="AL25" s="127">
        <v>16</v>
      </c>
      <c r="AN25" s="116" t="s">
        <v>118</v>
      </c>
      <c r="AO25" s="117" t="s">
        <v>118</v>
      </c>
      <c r="AP25" s="117" t="s">
        <v>118</v>
      </c>
      <c r="AQ25" s="117" t="s">
        <v>118</v>
      </c>
      <c r="AR25" s="117" t="s">
        <v>118</v>
      </c>
      <c r="AS25" s="117" t="s">
        <v>118</v>
      </c>
      <c r="AT25" s="117" t="s">
        <v>118</v>
      </c>
      <c r="AU25" s="118" t="s">
        <v>118</v>
      </c>
      <c r="AV25" s="119" t="s">
        <v>118</v>
      </c>
      <c r="AW25" s="119" t="s">
        <v>118</v>
      </c>
      <c r="AX25" s="119" t="s">
        <v>118</v>
      </c>
      <c r="AY25" s="119" t="s">
        <v>118</v>
      </c>
      <c r="AZ25" s="70" t="s">
        <v>145</v>
      </c>
      <c r="BA25" s="70" t="s">
        <v>145</v>
      </c>
      <c r="BB25" s="119" t="s">
        <v>118</v>
      </c>
      <c r="BC25" s="119" t="s">
        <v>118</v>
      </c>
      <c r="BD25" s="118" t="s">
        <v>118</v>
      </c>
      <c r="BE25" s="117" t="s">
        <v>118</v>
      </c>
      <c r="BF25" s="117" t="s">
        <v>118</v>
      </c>
      <c r="BG25" s="117" t="s">
        <v>118</v>
      </c>
      <c r="BH25" s="117" t="s">
        <v>118</v>
      </c>
      <c r="BI25" s="117" t="s">
        <v>118</v>
      </c>
      <c r="BJ25" s="117" t="s">
        <v>118</v>
      </c>
      <c r="BK25" s="118" t="s">
        <v>118</v>
      </c>
      <c r="BL25" s="70" t="s">
        <v>145</v>
      </c>
      <c r="BM25" s="70" t="s">
        <v>145</v>
      </c>
      <c r="BN25" s="119" t="s">
        <v>118</v>
      </c>
      <c r="BO25" s="119" t="s">
        <v>118</v>
      </c>
      <c r="BP25" s="70" t="s">
        <v>145</v>
      </c>
      <c r="BQ25" s="70" t="s">
        <v>145</v>
      </c>
      <c r="BR25" s="119" t="s">
        <v>113</v>
      </c>
      <c r="BS25" s="120" t="s">
        <v>113</v>
      </c>
    </row>
    <row r="26" spans="2:71" x14ac:dyDescent="0.3">
      <c r="B26" s="192"/>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4"/>
      <c r="AL26" s="127">
        <v>17</v>
      </c>
      <c r="AN26" s="116" t="s">
        <v>118</v>
      </c>
      <c r="AO26" s="117" t="s">
        <v>118</v>
      </c>
      <c r="AP26" s="117" t="s">
        <v>118</v>
      </c>
      <c r="AQ26" s="117" t="s">
        <v>118</v>
      </c>
      <c r="AR26" s="117" t="s">
        <v>118</v>
      </c>
      <c r="AS26" s="117" t="s">
        <v>118</v>
      </c>
      <c r="AT26" s="117" t="s">
        <v>118</v>
      </c>
      <c r="AU26" s="118" t="s">
        <v>118</v>
      </c>
      <c r="AV26" s="119" t="s">
        <v>118</v>
      </c>
      <c r="AW26" s="119" t="s">
        <v>118</v>
      </c>
      <c r="AX26" s="119" t="s">
        <v>118</v>
      </c>
      <c r="AY26" s="119" t="s">
        <v>118</v>
      </c>
      <c r="AZ26" s="70" t="s">
        <v>145</v>
      </c>
      <c r="BA26" s="70" t="s">
        <v>145</v>
      </c>
      <c r="BB26" s="119" t="s">
        <v>118</v>
      </c>
      <c r="BC26" s="119" t="s">
        <v>118</v>
      </c>
      <c r="BD26" s="118" t="s">
        <v>118</v>
      </c>
      <c r="BE26" s="117" t="s">
        <v>118</v>
      </c>
      <c r="BF26" s="117" t="s">
        <v>118</v>
      </c>
      <c r="BG26" s="117" t="s">
        <v>118</v>
      </c>
      <c r="BH26" s="117" t="s">
        <v>118</v>
      </c>
      <c r="BI26" s="117" t="s">
        <v>118</v>
      </c>
      <c r="BJ26" s="117" t="s">
        <v>118</v>
      </c>
      <c r="BK26" s="118" t="s">
        <v>118</v>
      </c>
      <c r="BL26" s="70" t="s">
        <v>145</v>
      </c>
      <c r="BM26" s="70" t="s">
        <v>145</v>
      </c>
      <c r="BN26" s="119" t="s">
        <v>118</v>
      </c>
      <c r="BO26" s="119" t="s">
        <v>118</v>
      </c>
      <c r="BP26" s="70" t="s">
        <v>145</v>
      </c>
      <c r="BQ26" s="70" t="s">
        <v>145</v>
      </c>
      <c r="BR26" s="119" t="s">
        <v>113</v>
      </c>
      <c r="BS26" s="120" t="s">
        <v>113</v>
      </c>
    </row>
    <row r="27" spans="2:71" x14ac:dyDescent="0.3">
      <c r="B27" s="192"/>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4"/>
      <c r="AL27" s="127">
        <v>18</v>
      </c>
      <c r="AN27" s="116" t="s">
        <v>118</v>
      </c>
      <c r="AO27" s="117" t="s">
        <v>118</v>
      </c>
      <c r="AP27" s="117" t="s">
        <v>118</v>
      </c>
      <c r="AQ27" s="117" t="s">
        <v>118</v>
      </c>
      <c r="AR27" s="117" t="s">
        <v>118</v>
      </c>
      <c r="AS27" s="117" t="s">
        <v>118</v>
      </c>
      <c r="AT27" s="117" t="s">
        <v>118</v>
      </c>
      <c r="AU27" s="118" t="s">
        <v>118</v>
      </c>
      <c r="AV27" s="119" t="s">
        <v>118</v>
      </c>
      <c r="AW27" s="119" t="s">
        <v>118</v>
      </c>
      <c r="AX27" s="119" t="s">
        <v>118</v>
      </c>
      <c r="AY27" s="119" t="s">
        <v>118</v>
      </c>
      <c r="AZ27" s="70" t="s">
        <v>145</v>
      </c>
      <c r="BA27" s="70" t="s">
        <v>145</v>
      </c>
      <c r="BB27" s="119" t="s">
        <v>118</v>
      </c>
      <c r="BC27" s="119" t="s">
        <v>118</v>
      </c>
      <c r="BD27" s="118" t="s">
        <v>118</v>
      </c>
      <c r="BE27" s="117" t="s">
        <v>118</v>
      </c>
      <c r="BF27" s="117" t="s">
        <v>118</v>
      </c>
      <c r="BG27" s="117" t="s">
        <v>118</v>
      </c>
      <c r="BH27" s="117" t="s">
        <v>118</v>
      </c>
      <c r="BI27" s="117" t="s">
        <v>118</v>
      </c>
      <c r="BJ27" s="117" t="s">
        <v>118</v>
      </c>
      <c r="BK27" s="118" t="s">
        <v>118</v>
      </c>
      <c r="BL27" s="70" t="s">
        <v>145</v>
      </c>
      <c r="BM27" s="70" t="s">
        <v>145</v>
      </c>
      <c r="BN27" s="119" t="s">
        <v>118</v>
      </c>
      <c r="BO27" s="119" t="s">
        <v>118</v>
      </c>
      <c r="BP27" s="70" t="s">
        <v>145</v>
      </c>
      <c r="BQ27" s="70" t="s">
        <v>145</v>
      </c>
      <c r="BR27" s="119" t="s">
        <v>113</v>
      </c>
      <c r="BS27" s="120" t="s">
        <v>113</v>
      </c>
    </row>
    <row r="28" spans="2:71" x14ac:dyDescent="0.3">
      <c r="B28" s="192"/>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4"/>
      <c r="AL28" s="127">
        <v>19</v>
      </c>
      <c r="AN28" s="116" t="s">
        <v>118</v>
      </c>
      <c r="AO28" s="117" t="s">
        <v>118</v>
      </c>
      <c r="AP28" s="117" t="s">
        <v>118</v>
      </c>
      <c r="AQ28" s="117" t="s">
        <v>118</v>
      </c>
      <c r="AR28" s="117" t="s">
        <v>118</v>
      </c>
      <c r="AS28" s="117" t="s">
        <v>118</v>
      </c>
      <c r="AT28" s="117" t="s">
        <v>118</v>
      </c>
      <c r="AU28" s="118" t="s">
        <v>118</v>
      </c>
      <c r="AV28" s="119" t="s">
        <v>118</v>
      </c>
      <c r="AW28" s="119" t="s">
        <v>118</v>
      </c>
      <c r="AX28" s="119" t="s">
        <v>118</v>
      </c>
      <c r="AY28" s="119" t="s">
        <v>118</v>
      </c>
      <c r="AZ28" s="70" t="s">
        <v>145</v>
      </c>
      <c r="BA28" s="70" t="s">
        <v>145</v>
      </c>
      <c r="BB28" s="119" t="s">
        <v>118</v>
      </c>
      <c r="BC28" s="119" t="s">
        <v>118</v>
      </c>
      <c r="BD28" s="118" t="s">
        <v>118</v>
      </c>
      <c r="BE28" s="117" t="s">
        <v>118</v>
      </c>
      <c r="BF28" s="117" t="s">
        <v>118</v>
      </c>
      <c r="BG28" s="117" t="s">
        <v>118</v>
      </c>
      <c r="BH28" s="117" t="s">
        <v>118</v>
      </c>
      <c r="BI28" s="117" t="s">
        <v>118</v>
      </c>
      <c r="BJ28" s="117" t="s">
        <v>118</v>
      </c>
      <c r="BK28" s="118" t="s">
        <v>118</v>
      </c>
      <c r="BL28" s="70" t="s">
        <v>145</v>
      </c>
      <c r="BM28" s="70" t="s">
        <v>145</v>
      </c>
      <c r="BN28" s="119" t="s">
        <v>118</v>
      </c>
      <c r="BO28" s="119" t="s">
        <v>118</v>
      </c>
      <c r="BP28" s="70" t="s">
        <v>145</v>
      </c>
      <c r="BQ28" s="70" t="s">
        <v>145</v>
      </c>
      <c r="BR28" s="119" t="s">
        <v>113</v>
      </c>
      <c r="BS28" s="120" t="s">
        <v>113</v>
      </c>
    </row>
    <row r="29" spans="2:71" x14ac:dyDescent="0.3">
      <c r="B29" s="192"/>
      <c r="C29" s="193"/>
      <c r="D29" s="193"/>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c r="AD29" s="193"/>
      <c r="AE29" s="193"/>
      <c r="AF29" s="193"/>
      <c r="AG29" s="193"/>
      <c r="AH29" s="193"/>
      <c r="AI29" s="193"/>
      <c r="AJ29" s="194"/>
      <c r="AL29" s="127">
        <v>20</v>
      </c>
      <c r="AN29" s="116" t="s">
        <v>118</v>
      </c>
      <c r="AO29" s="117" t="s">
        <v>118</v>
      </c>
      <c r="AP29" s="117" t="s">
        <v>118</v>
      </c>
      <c r="AQ29" s="117" t="s">
        <v>118</v>
      </c>
      <c r="AR29" s="117" t="s">
        <v>118</v>
      </c>
      <c r="AS29" s="117" t="s">
        <v>118</v>
      </c>
      <c r="AT29" s="117" t="s">
        <v>118</v>
      </c>
      <c r="AU29" s="118" t="s">
        <v>118</v>
      </c>
      <c r="AV29" s="119" t="s">
        <v>118</v>
      </c>
      <c r="AW29" s="119" t="s">
        <v>118</v>
      </c>
      <c r="AX29" s="119" t="s">
        <v>118</v>
      </c>
      <c r="AY29" s="119" t="s">
        <v>118</v>
      </c>
      <c r="AZ29" s="70" t="s">
        <v>145</v>
      </c>
      <c r="BA29" s="70" t="s">
        <v>145</v>
      </c>
      <c r="BB29" s="119" t="s">
        <v>118</v>
      </c>
      <c r="BC29" s="119" t="s">
        <v>118</v>
      </c>
      <c r="BD29" s="118" t="s">
        <v>118</v>
      </c>
      <c r="BE29" s="117" t="s">
        <v>118</v>
      </c>
      <c r="BF29" s="117" t="s">
        <v>118</v>
      </c>
      <c r="BG29" s="117" t="s">
        <v>118</v>
      </c>
      <c r="BH29" s="117" t="s">
        <v>118</v>
      </c>
      <c r="BI29" s="117" t="s">
        <v>118</v>
      </c>
      <c r="BJ29" s="117" t="s">
        <v>118</v>
      </c>
      <c r="BK29" s="118" t="s">
        <v>118</v>
      </c>
      <c r="BL29" s="70" t="s">
        <v>145</v>
      </c>
      <c r="BM29" s="70" t="s">
        <v>145</v>
      </c>
      <c r="BN29" s="119" t="s">
        <v>118</v>
      </c>
      <c r="BO29" s="119" t="s">
        <v>118</v>
      </c>
      <c r="BP29" s="70" t="s">
        <v>145</v>
      </c>
      <c r="BQ29" s="70" t="s">
        <v>145</v>
      </c>
      <c r="BR29" s="119" t="s">
        <v>113</v>
      </c>
      <c r="BS29" s="120" t="s">
        <v>113</v>
      </c>
    </row>
    <row r="30" spans="2:71" x14ac:dyDescent="0.3">
      <c r="B30" s="192"/>
      <c r="C30" s="193"/>
      <c r="D30" s="193"/>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4"/>
      <c r="AL30" s="127">
        <v>21</v>
      </c>
      <c r="AN30" s="116" t="s">
        <v>118</v>
      </c>
      <c r="AO30" s="117" t="s">
        <v>118</v>
      </c>
      <c r="AP30" s="117" t="s">
        <v>118</v>
      </c>
      <c r="AQ30" s="117" t="s">
        <v>118</v>
      </c>
      <c r="AR30" s="117" t="s">
        <v>118</v>
      </c>
      <c r="AS30" s="117" t="s">
        <v>118</v>
      </c>
      <c r="AT30" s="117" t="s">
        <v>118</v>
      </c>
      <c r="AU30" s="118" t="s">
        <v>118</v>
      </c>
      <c r="AV30" s="119" t="s">
        <v>118</v>
      </c>
      <c r="AW30" s="119" t="s">
        <v>118</v>
      </c>
      <c r="AX30" s="119" t="s">
        <v>118</v>
      </c>
      <c r="AY30" s="119" t="s">
        <v>118</v>
      </c>
      <c r="AZ30" s="70" t="s">
        <v>145</v>
      </c>
      <c r="BA30" s="70" t="s">
        <v>145</v>
      </c>
      <c r="BB30" s="119" t="s">
        <v>118</v>
      </c>
      <c r="BC30" s="119" t="s">
        <v>118</v>
      </c>
      <c r="BD30" s="118" t="s">
        <v>118</v>
      </c>
      <c r="BE30" s="117" t="s">
        <v>118</v>
      </c>
      <c r="BF30" s="117" t="s">
        <v>118</v>
      </c>
      <c r="BG30" s="117" t="s">
        <v>118</v>
      </c>
      <c r="BH30" s="117" t="s">
        <v>118</v>
      </c>
      <c r="BI30" s="117" t="s">
        <v>118</v>
      </c>
      <c r="BJ30" s="117" t="s">
        <v>118</v>
      </c>
      <c r="BK30" s="118" t="s">
        <v>118</v>
      </c>
      <c r="BL30" s="70" t="s">
        <v>145</v>
      </c>
      <c r="BM30" s="70" t="s">
        <v>145</v>
      </c>
      <c r="BN30" s="119" t="s">
        <v>118</v>
      </c>
      <c r="BO30" s="119" t="s">
        <v>118</v>
      </c>
      <c r="BP30" s="70" t="s">
        <v>145</v>
      </c>
      <c r="BQ30" s="70" t="s">
        <v>145</v>
      </c>
      <c r="BR30" s="119" t="s">
        <v>113</v>
      </c>
      <c r="BS30" s="120" t="s">
        <v>113</v>
      </c>
    </row>
    <row r="31" spans="2:71" x14ac:dyDescent="0.3">
      <c r="B31" s="192"/>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c r="AD31" s="193"/>
      <c r="AE31" s="193"/>
      <c r="AF31" s="193"/>
      <c r="AG31" s="193"/>
      <c r="AH31" s="193"/>
      <c r="AI31" s="193"/>
      <c r="AJ31" s="194"/>
      <c r="AL31" s="127">
        <v>22</v>
      </c>
      <c r="AN31" s="116" t="s">
        <v>118</v>
      </c>
      <c r="AO31" s="117" t="s">
        <v>118</v>
      </c>
      <c r="AP31" s="117" t="s">
        <v>118</v>
      </c>
      <c r="AQ31" s="117" t="s">
        <v>118</v>
      </c>
      <c r="AR31" s="117" t="s">
        <v>118</v>
      </c>
      <c r="AS31" s="117" t="s">
        <v>118</v>
      </c>
      <c r="AT31" s="117" t="s">
        <v>118</v>
      </c>
      <c r="AU31" s="118" t="s">
        <v>118</v>
      </c>
      <c r="AV31" s="119" t="s">
        <v>118</v>
      </c>
      <c r="AW31" s="119" t="s">
        <v>118</v>
      </c>
      <c r="AX31" s="119" t="s">
        <v>118</v>
      </c>
      <c r="AY31" s="119" t="s">
        <v>118</v>
      </c>
      <c r="AZ31" s="70" t="s">
        <v>145</v>
      </c>
      <c r="BA31" s="70" t="s">
        <v>145</v>
      </c>
      <c r="BB31" s="119" t="s">
        <v>118</v>
      </c>
      <c r="BC31" s="119" t="s">
        <v>118</v>
      </c>
      <c r="BD31" s="118" t="s">
        <v>118</v>
      </c>
      <c r="BE31" s="117" t="s">
        <v>118</v>
      </c>
      <c r="BF31" s="117" t="s">
        <v>118</v>
      </c>
      <c r="BG31" s="117" t="s">
        <v>118</v>
      </c>
      <c r="BH31" s="117" t="s">
        <v>118</v>
      </c>
      <c r="BI31" s="117" t="s">
        <v>118</v>
      </c>
      <c r="BJ31" s="117" t="s">
        <v>118</v>
      </c>
      <c r="BK31" s="118" t="s">
        <v>118</v>
      </c>
      <c r="BL31" s="70" t="s">
        <v>145</v>
      </c>
      <c r="BM31" s="70" t="s">
        <v>145</v>
      </c>
      <c r="BN31" s="119" t="s">
        <v>118</v>
      </c>
      <c r="BO31" s="119" t="s">
        <v>118</v>
      </c>
      <c r="BP31" s="70" t="s">
        <v>145</v>
      </c>
      <c r="BQ31" s="70" t="s">
        <v>145</v>
      </c>
      <c r="BR31" s="119" t="s">
        <v>113</v>
      </c>
      <c r="BS31" s="120" t="s">
        <v>113</v>
      </c>
    </row>
    <row r="32" spans="2:71" x14ac:dyDescent="0.3">
      <c r="B32" s="192"/>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c r="AD32" s="193"/>
      <c r="AE32" s="193"/>
      <c r="AF32" s="193"/>
      <c r="AG32" s="193"/>
      <c r="AH32" s="193"/>
      <c r="AI32" s="193"/>
      <c r="AJ32" s="194"/>
      <c r="AL32" s="127">
        <v>23</v>
      </c>
      <c r="AN32" s="116" t="s">
        <v>118</v>
      </c>
      <c r="AO32" s="117" t="s">
        <v>118</v>
      </c>
      <c r="AP32" s="117" t="s">
        <v>118</v>
      </c>
      <c r="AQ32" s="117" t="s">
        <v>118</v>
      </c>
      <c r="AR32" s="117" t="s">
        <v>118</v>
      </c>
      <c r="AS32" s="117" t="s">
        <v>118</v>
      </c>
      <c r="AT32" s="117" t="s">
        <v>118</v>
      </c>
      <c r="AU32" s="118" t="s">
        <v>118</v>
      </c>
      <c r="AV32" s="119" t="s">
        <v>118</v>
      </c>
      <c r="AW32" s="119" t="s">
        <v>118</v>
      </c>
      <c r="AX32" s="119" t="s">
        <v>118</v>
      </c>
      <c r="AY32" s="119" t="s">
        <v>118</v>
      </c>
      <c r="AZ32" s="70" t="s">
        <v>145</v>
      </c>
      <c r="BA32" s="70" t="s">
        <v>145</v>
      </c>
      <c r="BB32" s="119" t="s">
        <v>118</v>
      </c>
      <c r="BC32" s="119" t="s">
        <v>118</v>
      </c>
      <c r="BD32" s="118" t="s">
        <v>118</v>
      </c>
      <c r="BE32" s="117" t="s">
        <v>118</v>
      </c>
      <c r="BF32" s="117" t="s">
        <v>118</v>
      </c>
      <c r="BG32" s="117" t="s">
        <v>118</v>
      </c>
      <c r="BH32" s="117" t="s">
        <v>118</v>
      </c>
      <c r="BI32" s="117" t="s">
        <v>118</v>
      </c>
      <c r="BJ32" s="117" t="s">
        <v>118</v>
      </c>
      <c r="BK32" s="118" t="s">
        <v>118</v>
      </c>
      <c r="BL32" s="70" t="s">
        <v>145</v>
      </c>
      <c r="BM32" s="70" t="s">
        <v>145</v>
      </c>
      <c r="BN32" s="119" t="s">
        <v>118</v>
      </c>
      <c r="BO32" s="119" t="s">
        <v>118</v>
      </c>
      <c r="BP32" s="70" t="s">
        <v>145</v>
      </c>
      <c r="BQ32" s="70" t="s">
        <v>145</v>
      </c>
      <c r="BR32" s="119" t="s">
        <v>113</v>
      </c>
      <c r="BS32" s="120" t="s">
        <v>113</v>
      </c>
    </row>
    <row r="33" spans="2:71" x14ac:dyDescent="0.3">
      <c r="B33" s="192"/>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c r="AD33" s="193"/>
      <c r="AE33" s="193"/>
      <c r="AF33" s="193"/>
      <c r="AG33" s="193"/>
      <c r="AH33" s="193"/>
      <c r="AI33" s="193"/>
      <c r="AJ33" s="194"/>
      <c r="AL33" s="127">
        <v>24</v>
      </c>
      <c r="AN33" s="116" t="s">
        <v>118</v>
      </c>
      <c r="AO33" s="117" t="s">
        <v>118</v>
      </c>
      <c r="AP33" s="117" t="s">
        <v>118</v>
      </c>
      <c r="AQ33" s="117" t="s">
        <v>118</v>
      </c>
      <c r="AR33" s="117" t="s">
        <v>118</v>
      </c>
      <c r="AS33" s="117" t="s">
        <v>118</v>
      </c>
      <c r="AT33" s="117" t="s">
        <v>118</v>
      </c>
      <c r="AU33" s="118" t="s">
        <v>118</v>
      </c>
      <c r="AV33" s="119" t="s">
        <v>118</v>
      </c>
      <c r="AW33" s="119" t="s">
        <v>118</v>
      </c>
      <c r="AX33" s="119" t="s">
        <v>118</v>
      </c>
      <c r="AY33" s="119" t="s">
        <v>118</v>
      </c>
      <c r="AZ33" s="70" t="s">
        <v>145</v>
      </c>
      <c r="BA33" s="70" t="s">
        <v>145</v>
      </c>
      <c r="BB33" s="119" t="s">
        <v>118</v>
      </c>
      <c r="BC33" s="119" t="s">
        <v>118</v>
      </c>
      <c r="BD33" s="118" t="s">
        <v>118</v>
      </c>
      <c r="BE33" s="117" t="s">
        <v>118</v>
      </c>
      <c r="BF33" s="117" t="s">
        <v>118</v>
      </c>
      <c r="BG33" s="117" t="s">
        <v>118</v>
      </c>
      <c r="BH33" s="117" t="s">
        <v>118</v>
      </c>
      <c r="BI33" s="117" t="s">
        <v>118</v>
      </c>
      <c r="BJ33" s="117" t="s">
        <v>118</v>
      </c>
      <c r="BK33" s="118" t="s">
        <v>118</v>
      </c>
      <c r="BL33" s="70" t="s">
        <v>145</v>
      </c>
      <c r="BM33" s="70" t="s">
        <v>145</v>
      </c>
      <c r="BN33" s="119" t="s">
        <v>118</v>
      </c>
      <c r="BO33" s="119" t="s">
        <v>118</v>
      </c>
      <c r="BP33" s="70" t="s">
        <v>145</v>
      </c>
      <c r="BQ33" s="70" t="s">
        <v>145</v>
      </c>
      <c r="BR33" s="119" t="s">
        <v>113</v>
      </c>
      <c r="BS33" s="120" t="s">
        <v>113</v>
      </c>
    </row>
    <row r="34" spans="2:71" x14ac:dyDescent="0.3">
      <c r="B34" s="195"/>
      <c r="C34" s="196"/>
      <c r="D34" s="196"/>
      <c r="E34" s="196"/>
      <c r="F34" s="196"/>
      <c r="G34" s="196"/>
      <c r="H34" s="196"/>
      <c r="I34" s="196"/>
      <c r="J34" s="196"/>
      <c r="K34" s="196"/>
      <c r="L34" s="196"/>
      <c r="M34" s="196"/>
      <c r="N34" s="196"/>
      <c r="O34" s="196"/>
      <c r="P34" s="196"/>
      <c r="Q34" s="196"/>
      <c r="R34" s="196"/>
      <c r="S34" s="196"/>
      <c r="T34" s="196"/>
      <c r="U34" s="196"/>
      <c r="V34" s="196"/>
      <c r="W34" s="196"/>
      <c r="X34" s="196"/>
      <c r="Y34" s="196"/>
      <c r="Z34" s="196"/>
      <c r="AA34" s="196"/>
      <c r="AB34" s="196"/>
      <c r="AC34" s="196"/>
      <c r="AD34" s="196"/>
      <c r="AE34" s="196"/>
      <c r="AF34" s="196"/>
      <c r="AG34" s="196"/>
      <c r="AH34" s="196"/>
      <c r="AI34" s="196"/>
      <c r="AJ34" s="197"/>
      <c r="AL34" s="127">
        <v>25</v>
      </c>
      <c r="AN34" s="116" t="s">
        <v>118</v>
      </c>
      <c r="AO34" s="117" t="s">
        <v>118</v>
      </c>
      <c r="AP34" s="117" t="s">
        <v>118</v>
      </c>
      <c r="AQ34" s="117" t="s">
        <v>118</v>
      </c>
      <c r="AR34" s="117" t="s">
        <v>118</v>
      </c>
      <c r="AS34" s="117" t="s">
        <v>118</v>
      </c>
      <c r="AT34" s="117" t="s">
        <v>118</v>
      </c>
      <c r="AU34" s="118" t="s">
        <v>118</v>
      </c>
      <c r="AV34" s="119" t="s">
        <v>118</v>
      </c>
      <c r="AW34" s="119" t="s">
        <v>118</v>
      </c>
      <c r="AX34" s="119" t="s">
        <v>118</v>
      </c>
      <c r="AY34" s="119" t="s">
        <v>118</v>
      </c>
      <c r="AZ34" s="70" t="s">
        <v>145</v>
      </c>
      <c r="BA34" s="70" t="s">
        <v>145</v>
      </c>
      <c r="BB34" s="119" t="s">
        <v>118</v>
      </c>
      <c r="BC34" s="119" t="s">
        <v>118</v>
      </c>
      <c r="BD34" s="118" t="s">
        <v>118</v>
      </c>
      <c r="BE34" s="117" t="s">
        <v>118</v>
      </c>
      <c r="BF34" s="117" t="s">
        <v>118</v>
      </c>
      <c r="BG34" s="117" t="s">
        <v>118</v>
      </c>
      <c r="BH34" s="117" t="s">
        <v>118</v>
      </c>
      <c r="BI34" s="117" t="s">
        <v>118</v>
      </c>
      <c r="BJ34" s="117" t="s">
        <v>118</v>
      </c>
      <c r="BK34" s="118" t="s">
        <v>118</v>
      </c>
      <c r="BL34" s="70" t="s">
        <v>145</v>
      </c>
      <c r="BM34" s="70" t="s">
        <v>145</v>
      </c>
      <c r="BN34" s="119" t="s">
        <v>118</v>
      </c>
      <c r="BO34" s="119" t="s">
        <v>118</v>
      </c>
      <c r="BP34" s="70" t="s">
        <v>145</v>
      </c>
      <c r="BQ34" s="70" t="s">
        <v>145</v>
      </c>
      <c r="BR34" s="119" t="s">
        <v>113</v>
      </c>
      <c r="BS34" s="120" t="s">
        <v>113</v>
      </c>
    </row>
    <row r="35" spans="2:71" x14ac:dyDescent="0.3">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L35" s="127">
        <v>26</v>
      </c>
      <c r="AN35" s="116" t="s">
        <v>118</v>
      </c>
      <c r="AO35" s="117" t="s">
        <v>118</v>
      </c>
      <c r="AP35" s="117" t="s">
        <v>118</v>
      </c>
      <c r="AQ35" s="117" t="s">
        <v>118</v>
      </c>
      <c r="AR35" s="117" t="s">
        <v>118</v>
      </c>
      <c r="AS35" s="117" t="s">
        <v>118</v>
      </c>
      <c r="AT35" s="117" t="s">
        <v>118</v>
      </c>
      <c r="AU35" s="118" t="s">
        <v>118</v>
      </c>
      <c r="AV35" s="119" t="s">
        <v>118</v>
      </c>
      <c r="AW35" s="119" t="s">
        <v>118</v>
      </c>
      <c r="AX35" s="119" t="s">
        <v>118</v>
      </c>
      <c r="AY35" s="119" t="s">
        <v>118</v>
      </c>
      <c r="AZ35" s="70" t="s">
        <v>145</v>
      </c>
      <c r="BA35" s="70" t="s">
        <v>145</v>
      </c>
      <c r="BB35" s="119" t="s">
        <v>118</v>
      </c>
      <c r="BC35" s="119" t="s">
        <v>118</v>
      </c>
      <c r="BD35" s="118" t="s">
        <v>118</v>
      </c>
      <c r="BE35" s="117" t="s">
        <v>118</v>
      </c>
      <c r="BF35" s="117" t="s">
        <v>118</v>
      </c>
      <c r="BG35" s="117" t="s">
        <v>118</v>
      </c>
      <c r="BH35" s="117" t="s">
        <v>118</v>
      </c>
      <c r="BI35" s="117" t="s">
        <v>118</v>
      </c>
      <c r="BJ35" s="117" t="s">
        <v>118</v>
      </c>
      <c r="BK35" s="118" t="s">
        <v>118</v>
      </c>
      <c r="BL35" s="70" t="s">
        <v>145</v>
      </c>
      <c r="BM35" s="70" t="s">
        <v>145</v>
      </c>
      <c r="BN35" s="119" t="s">
        <v>118</v>
      </c>
      <c r="BO35" s="119" t="s">
        <v>118</v>
      </c>
      <c r="BP35" s="70" t="s">
        <v>145</v>
      </c>
      <c r="BQ35" s="70" t="s">
        <v>145</v>
      </c>
      <c r="BR35" s="119" t="s">
        <v>113</v>
      </c>
      <c r="BS35" s="120" t="s">
        <v>113</v>
      </c>
    </row>
    <row r="36" spans="2:71" x14ac:dyDescent="0.3">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L36" s="127">
        <v>27</v>
      </c>
      <c r="AN36" s="116" t="s">
        <v>118</v>
      </c>
      <c r="AO36" s="117" t="s">
        <v>118</v>
      </c>
      <c r="AP36" s="117" t="s">
        <v>118</v>
      </c>
      <c r="AQ36" s="117" t="s">
        <v>118</v>
      </c>
      <c r="AR36" s="117" t="s">
        <v>118</v>
      </c>
      <c r="AS36" s="117" t="s">
        <v>118</v>
      </c>
      <c r="AT36" s="117" t="s">
        <v>118</v>
      </c>
      <c r="AU36" s="118" t="s">
        <v>118</v>
      </c>
      <c r="AV36" s="119" t="s">
        <v>118</v>
      </c>
      <c r="AW36" s="119" t="s">
        <v>118</v>
      </c>
      <c r="AX36" s="119" t="s">
        <v>118</v>
      </c>
      <c r="AY36" s="119" t="s">
        <v>118</v>
      </c>
      <c r="AZ36" s="70" t="s">
        <v>145</v>
      </c>
      <c r="BA36" s="70" t="s">
        <v>145</v>
      </c>
      <c r="BB36" s="119" t="s">
        <v>118</v>
      </c>
      <c r="BC36" s="119" t="s">
        <v>118</v>
      </c>
      <c r="BD36" s="118" t="s">
        <v>118</v>
      </c>
      <c r="BE36" s="117" t="s">
        <v>118</v>
      </c>
      <c r="BF36" s="117" t="s">
        <v>118</v>
      </c>
      <c r="BG36" s="117" t="s">
        <v>118</v>
      </c>
      <c r="BH36" s="117" t="s">
        <v>118</v>
      </c>
      <c r="BI36" s="117" t="s">
        <v>118</v>
      </c>
      <c r="BJ36" s="117" t="s">
        <v>118</v>
      </c>
      <c r="BK36" s="118" t="s">
        <v>118</v>
      </c>
      <c r="BL36" s="70" t="s">
        <v>145</v>
      </c>
      <c r="BM36" s="70" t="s">
        <v>145</v>
      </c>
      <c r="BN36" s="119" t="s">
        <v>118</v>
      </c>
      <c r="BO36" s="119" t="s">
        <v>118</v>
      </c>
      <c r="BP36" s="70" t="s">
        <v>145</v>
      </c>
      <c r="BQ36" s="70" t="s">
        <v>145</v>
      </c>
      <c r="BR36" s="119" t="s">
        <v>113</v>
      </c>
      <c r="BS36" s="120" t="s">
        <v>113</v>
      </c>
    </row>
    <row r="37" spans="2:71" x14ac:dyDescent="0.3">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L37" s="127">
        <v>28</v>
      </c>
      <c r="AN37" s="116" t="s">
        <v>118</v>
      </c>
      <c r="AO37" s="117" t="s">
        <v>118</v>
      </c>
      <c r="AP37" s="117" t="s">
        <v>118</v>
      </c>
      <c r="AQ37" s="117" t="s">
        <v>118</v>
      </c>
      <c r="AR37" s="117" t="s">
        <v>118</v>
      </c>
      <c r="AS37" s="117" t="s">
        <v>118</v>
      </c>
      <c r="AT37" s="117" t="s">
        <v>118</v>
      </c>
      <c r="AU37" s="118" t="s">
        <v>118</v>
      </c>
      <c r="AV37" s="119" t="s">
        <v>118</v>
      </c>
      <c r="AW37" s="119" t="s">
        <v>118</v>
      </c>
      <c r="AX37" s="119" t="s">
        <v>118</v>
      </c>
      <c r="AY37" s="119" t="s">
        <v>118</v>
      </c>
      <c r="AZ37" s="70" t="s">
        <v>145</v>
      </c>
      <c r="BA37" s="70" t="s">
        <v>145</v>
      </c>
      <c r="BB37" s="119" t="s">
        <v>118</v>
      </c>
      <c r="BC37" s="119" t="s">
        <v>118</v>
      </c>
      <c r="BD37" s="118" t="s">
        <v>118</v>
      </c>
      <c r="BE37" s="117" t="s">
        <v>118</v>
      </c>
      <c r="BF37" s="117" t="s">
        <v>118</v>
      </c>
      <c r="BG37" s="117" t="s">
        <v>118</v>
      </c>
      <c r="BH37" s="117" t="s">
        <v>118</v>
      </c>
      <c r="BI37" s="117" t="s">
        <v>118</v>
      </c>
      <c r="BJ37" s="117" t="s">
        <v>118</v>
      </c>
      <c r="BK37" s="118" t="s">
        <v>118</v>
      </c>
      <c r="BL37" s="70" t="s">
        <v>145</v>
      </c>
      <c r="BM37" s="70" t="s">
        <v>145</v>
      </c>
      <c r="BN37" s="119" t="s">
        <v>118</v>
      </c>
      <c r="BO37" s="119" t="s">
        <v>118</v>
      </c>
      <c r="BP37" s="70" t="s">
        <v>145</v>
      </c>
      <c r="BQ37" s="70" t="s">
        <v>145</v>
      </c>
      <c r="BR37" s="119" t="s">
        <v>113</v>
      </c>
      <c r="BS37" s="120" t="s">
        <v>113</v>
      </c>
    </row>
    <row r="38" spans="2:71" x14ac:dyDescent="0.3">
      <c r="AL38" s="127">
        <v>29</v>
      </c>
      <c r="AN38" s="116" t="s">
        <v>118</v>
      </c>
      <c r="AO38" s="117" t="s">
        <v>118</v>
      </c>
      <c r="AP38" s="117" t="s">
        <v>118</v>
      </c>
      <c r="AQ38" s="117" t="s">
        <v>118</v>
      </c>
      <c r="AR38" s="117" t="s">
        <v>118</v>
      </c>
      <c r="AS38" s="117" t="s">
        <v>118</v>
      </c>
      <c r="AT38" s="117" t="s">
        <v>118</v>
      </c>
      <c r="AU38" s="118" t="s">
        <v>118</v>
      </c>
      <c r="AV38" s="119" t="s">
        <v>118</v>
      </c>
      <c r="AW38" s="119" t="s">
        <v>118</v>
      </c>
      <c r="AX38" s="119" t="s">
        <v>118</v>
      </c>
      <c r="AY38" s="119" t="s">
        <v>118</v>
      </c>
      <c r="AZ38" s="70" t="s">
        <v>145</v>
      </c>
      <c r="BA38" s="70" t="s">
        <v>145</v>
      </c>
      <c r="BB38" s="119" t="s">
        <v>118</v>
      </c>
      <c r="BC38" s="119" t="s">
        <v>118</v>
      </c>
      <c r="BD38" s="118" t="s">
        <v>118</v>
      </c>
      <c r="BE38" s="117" t="s">
        <v>118</v>
      </c>
      <c r="BF38" s="117" t="s">
        <v>118</v>
      </c>
      <c r="BG38" s="117" t="s">
        <v>118</v>
      </c>
      <c r="BH38" s="117" t="s">
        <v>118</v>
      </c>
      <c r="BI38" s="117" t="s">
        <v>118</v>
      </c>
      <c r="BJ38" s="117" t="s">
        <v>118</v>
      </c>
      <c r="BK38" s="118" t="s">
        <v>118</v>
      </c>
      <c r="BL38" s="70" t="s">
        <v>145</v>
      </c>
      <c r="BM38" s="70" t="s">
        <v>145</v>
      </c>
      <c r="BN38" s="119" t="s">
        <v>118</v>
      </c>
      <c r="BO38" s="119" t="s">
        <v>118</v>
      </c>
      <c r="BP38" s="70" t="s">
        <v>145</v>
      </c>
      <c r="BQ38" s="70" t="s">
        <v>145</v>
      </c>
      <c r="BR38" s="119" t="s">
        <v>113</v>
      </c>
      <c r="BS38" s="120" t="s">
        <v>113</v>
      </c>
    </row>
    <row r="39" spans="2:71" x14ac:dyDescent="0.3">
      <c r="AL39" s="127">
        <v>30</v>
      </c>
      <c r="AN39" s="116" t="s">
        <v>118</v>
      </c>
      <c r="AO39" s="117" t="s">
        <v>118</v>
      </c>
      <c r="AP39" s="117" t="s">
        <v>118</v>
      </c>
      <c r="AQ39" s="117" t="s">
        <v>118</v>
      </c>
      <c r="AR39" s="117" t="s">
        <v>118</v>
      </c>
      <c r="AS39" s="117" t="s">
        <v>118</v>
      </c>
      <c r="AT39" s="117" t="s">
        <v>118</v>
      </c>
      <c r="AU39" s="118" t="s">
        <v>118</v>
      </c>
      <c r="AV39" s="119" t="s">
        <v>118</v>
      </c>
      <c r="AW39" s="119" t="s">
        <v>118</v>
      </c>
      <c r="AX39" s="119" t="s">
        <v>118</v>
      </c>
      <c r="AY39" s="119" t="s">
        <v>118</v>
      </c>
      <c r="AZ39" s="70" t="s">
        <v>145</v>
      </c>
      <c r="BA39" s="70" t="s">
        <v>145</v>
      </c>
      <c r="BB39" s="119" t="s">
        <v>118</v>
      </c>
      <c r="BC39" s="119" t="s">
        <v>118</v>
      </c>
      <c r="BD39" s="118" t="s">
        <v>118</v>
      </c>
      <c r="BE39" s="117" t="s">
        <v>118</v>
      </c>
      <c r="BF39" s="117" t="s">
        <v>118</v>
      </c>
      <c r="BG39" s="117" t="s">
        <v>118</v>
      </c>
      <c r="BH39" s="117" t="s">
        <v>118</v>
      </c>
      <c r="BI39" s="117" t="s">
        <v>118</v>
      </c>
      <c r="BJ39" s="117" t="s">
        <v>118</v>
      </c>
      <c r="BK39" s="118" t="s">
        <v>118</v>
      </c>
      <c r="BL39" s="70" t="s">
        <v>145</v>
      </c>
      <c r="BM39" s="70" t="s">
        <v>145</v>
      </c>
      <c r="BN39" s="119" t="s">
        <v>118</v>
      </c>
      <c r="BO39" s="119" t="s">
        <v>118</v>
      </c>
      <c r="BP39" s="70" t="s">
        <v>145</v>
      </c>
      <c r="BQ39" s="70" t="s">
        <v>145</v>
      </c>
      <c r="BR39" s="119" t="s">
        <v>113</v>
      </c>
      <c r="BS39" s="120" t="s">
        <v>113</v>
      </c>
    </row>
    <row r="40" spans="2:71" x14ac:dyDescent="0.3">
      <c r="AL40" s="127">
        <v>31</v>
      </c>
      <c r="AN40" s="116" t="s">
        <v>118</v>
      </c>
      <c r="AO40" s="117" t="s">
        <v>118</v>
      </c>
      <c r="AP40" s="117" t="s">
        <v>118</v>
      </c>
      <c r="AQ40" s="117" t="s">
        <v>118</v>
      </c>
      <c r="AR40" s="117" t="s">
        <v>118</v>
      </c>
      <c r="AS40" s="117" t="s">
        <v>118</v>
      </c>
      <c r="AT40" s="117" t="s">
        <v>118</v>
      </c>
      <c r="AU40" s="118" t="s">
        <v>118</v>
      </c>
      <c r="AV40" s="119" t="s">
        <v>118</v>
      </c>
      <c r="AW40" s="119" t="s">
        <v>118</v>
      </c>
      <c r="AX40" s="119" t="s">
        <v>118</v>
      </c>
      <c r="AY40" s="119" t="s">
        <v>118</v>
      </c>
      <c r="AZ40" s="70" t="s">
        <v>145</v>
      </c>
      <c r="BA40" s="70" t="s">
        <v>145</v>
      </c>
      <c r="BB40" s="119" t="s">
        <v>118</v>
      </c>
      <c r="BC40" s="119" t="s">
        <v>118</v>
      </c>
      <c r="BD40" s="118" t="s">
        <v>118</v>
      </c>
      <c r="BE40" s="117" t="s">
        <v>118</v>
      </c>
      <c r="BF40" s="117" t="s">
        <v>118</v>
      </c>
      <c r="BG40" s="117" t="s">
        <v>118</v>
      </c>
      <c r="BH40" s="117" t="s">
        <v>118</v>
      </c>
      <c r="BI40" s="117" t="s">
        <v>118</v>
      </c>
      <c r="BJ40" s="117" t="s">
        <v>118</v>
      </c>
      <c r="BK40" s="118" t="s">
        <v>118</v>
      </c>
      <c r="BL40" s="70" t="s">
        <v>145</v>
      </c>
      <c r="BM40" s="70" t="s">
        <v>145</v>
      </c>
      <c r="BN40" s="119" t="s">
        <v>118</v>
      </c>
      <c r="BO40" s="119" t="s">
        <v>118</v>
      </c>
      <c r="BP40" s="70" t="s">
        <v>145</v>
      </c>
      <c r="BQ40" s="70" t="s">
        <v>145</v>
      </c>
      <c r="BR40" s="119" t="s">
        <v>113</v>
      </c>
      <c r="BS40" s="120" t="s">
        <v>113</v>
      </c>
    </row>
    <row r="41" spans="2:71" x14ac:dyDescent="0.3">
      <c r="AL41" s="127">
        <v>32</v>
      </c>
      <c r="AN41" s="116" t="s">
        <v>118</v>
      </c>
      <c r="AO41" s="117" t="s">
        <v>118</v>
      </c>
      <c r="AP41" s="117" t="s">
        <v>118</v>
      </c>
      <c r="AQ41" s="117" t="s">
        <v>118</v>
      </c>
      <c r="AR41" s="117" t="s">
        <v>118</v>
      </c>
      <c r="AS41" s="117" t="s">
        <v>118</v>
      </c>
      <c r="AT41" s="117" t="s">
        <v>118</v>
      </c>
      <c r="AU41" s="118" t="s">
        <v>118</v>
      </c>
      <c r="AV41" s="119" t="s">
        <v>118</v>
      </c>
      <c r="AW41" s="119" t="s">
        <v>118</v>
      </c>
      <c r="AX41" s="119" t="s">
        <v>118</v>
      </c>
      <c r="AY41" s="119" t="s">
        <v>118</v>
      </c>
      <c r="AZ41" s="70" t="s">
        <v>145</v>
      </c>
      <c r="BA41" s="70" t="s">
        <v>145</v>
      </c>
      <c r="BB41" s="119" t="s">
        <v>118</v>
      </c>
      <c r="BC41" s="119" t="s">
        <v>118</v>
      </c>
      <c r="BD41" s="118" t="s">
        <v>118</v>
      </c>
      <c r="BE41" s="117" t="s">
        <v>118</v>
      </c>
      <c r="BF41" s="117" t="s">
        <v>118</v>
      </c>
      <c r="BG41" s="117" t="s">
        <v>118</v>
      </c>
      <c r="BH41" s="117" t="s">
        <v>118</v>
      </c>
      <c r="BI41" s="117" t="s">
        <v>118</v>
      </c>
      <c r="BJ41" s="117" t="s">
        <v>118</v>
      </c>
      <c r="BK41" s="118" t="s">
        <v>118</v>
      </c>
      <c r="BL41" s="70" t="s">
        <v>145</v>
      </c>
      <c r="BM41" s="70" t="s">
        <v>145</v>
      </c>
      <c r="BN41" s="119" t="s">
        <v>118</v>
      </c>
      <c r="BO41" s="119" t="s">
        <v>118</v>
      </c>
      <c r="BP41" s="70" t="s">
        <v>145</v>
      </c>
      <c r="BQ41" s="70" t="s">
        <v>145</v>
      </c>
      <c r="BR41" s="119" t="s">
        <v>113</v>
      </c>
      <c r="BS41" s="120" t="s">
        <v>113</v>
      </c>
    </row>
    <row r="42" spans="2:71" x14ac:dyDescent="0.3">
      <c r="AL42" s="128">
        <v>33</v>
      </c>
      <c r="AN42" s="121" t="s">
        <v>118</v>
      </c>
      <c r="AO42" s="122" t="s">
        <v>118</v>
      </c>
      <c r="AP42" s="122" t="s">
        <v>118</v>
      </c>
      <c r="AQ42" s="122" t="s">
        <v>118</v>
      </c>
      <c r="AR42" s="122" t="s">
        <v>118</v>
      </c>
      <c r="AS42" s="122" t="s">
        <v>118</v>
      </c>
      <c r="AT42" s="122" t="s">
        <v>118</v>
      </c>
      <c r="AU42" s="123" t="s">
        <v>118</v>
      </c>
      <c r="AV42" s="124" t="s">
        <v>118</v>
      </c>
      <c r="AW42" s="124" t="s">
        <v>116</v>
      </c>
      <c r="AX42" s="124" t="s">
        <v>118</v>
      </c>
      <c r="AY42" s="124" t="s">
        <v>118</v>
      </c>
      <c r="AZ42" s="124" t="s">
        <v>145</v>
      </c>
      <c r="BA42" s="124" t="s">
        <v>145</v>
      </c>
      <c r="BB42" s="124" t="s">
        <v>118</v>
      </c>
      <c r="BC42" s="124" t="s">
        <v>118</v>
      </c>
      <c r="BD42" s="123" t="s">
        <v>118</v>
      </c>
      <c r="BE42" s="122" t="s">
        <v>118</v>
      </c>
      <c r="BF42" s="122" t="s">
        <v>118</v>
      </c>
      <c r="BG42" s="122" t="s">
        <v>118</v>
      </c>
      <c r="BH42" s="122" t="s">
        <v>118</v>
      </c>
      <c r="BI42" s="122" t="s">
        <v>118</v>
      </c>
      <c r="BJ42" s="122" t="s">
        <v>118</v>
      </c>
      <c r="BK42" s="123" t="s">
        <v>118</v>
      </c>
      <c r="BL42" s="124" t="s">
        <v>145</v>
      </c>
      <c r="BM42" s="124" t="s">
        <v>145</v>
      </c>
      <c r="BN42" s="124" t="s">
        <v>118</v>
      </c>
      <c r="BO42" s="124" t="s">
        <v>118</v>
      </c>
      <c r="BP42" s="124" t="s">
        <v>145</v>
      </c>
      <c r="BQ42" s="124" t="s">
        <v>145</v>
      </c>
      <c r="BR42" s="124" t="s">
        <v>113</v>
      </c>
      <c r="BS42" s="125" t="s">
        <v>113</v>
      </c>
    </row>
    <row r="46" spans="2:71" ht="14.4" customHeight="1" x14ac:dyDescent="0.3"/>
  </sheetData>
  <mergeCells count="8">
    <mergeCell ref="AN1:BS1"/>
    <mergeCell ref="BU1:BY1"/>
    <mergeCell ref="B4:AJ34"/>
    <mergeCell ref="B1:AJ2"/>
    <mergeCell ref="AN7:AU7"/>
    <mergeCell ref="AV7:BC7"/>
    <mergeCell ref="BD7:BK7"/>
    <mergeCell ref="BL7:BS7"/>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5 4 V s A 3 b d m l A A A A 9 g A A A B I A H A B D b 2 5 m a W c v U G F j a 2 F n Z S 5 4 b W w g o h g A K K A U A A A A A A A A A A A A A A A A A A A A A A A A A A A A h Y 9 B D o I w F E S v Q r q n L d U Y Q j 4 l 0 a 0 k R h P j t q k V G q E Q W i x 3 c + G R v I I Y R d 2 5 n D d v M X O / 3 i A b 6 i q 4 q M 7 q x q Q o w h Q F y s j m q E 2 R o t 6 d w h h l H D Z C n k W h g l E 2 N h n s M U W l c 2 1 C i P c e + x l u u o I w S i N y y N c 7 W a p a o I + s / 8 u h N t Y J I x X i s H + N 4 Q x H 0 R z H C 4 Y p k A l C r s 1 X Y O P e Z / s D Y d V X r u 8 U b 1 2 4 3 A K Z I p D 3 B / 4 A U E s D B B Q A A g A I A P x + e 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f n h W K I p H u A 4 A A A A R A A A A E w A c A E Z v c m 1 1 b G F z L 1 N l Y 3 R p b 2 4 x L m 0 g o h g A K K A U A A A A A A A A A A A A A A A A A A A A A A A A A A A A K 0 5 N L s n M z 1 M I h t C G 1 g B Q S w E C L Q A U A A I A C A D 8 f n h W w D d t 2 a U A A A D 2 A A A A E g A A A A A A A A A A A A A A A A A A A A A A Q 2 9 u Z m l n L 1 B h Y 2 t h Z 2 U u e G 1 s U E s B A i 0 A F A A C A A g A / H 5 4 V g / K 6 a u k A A A A 6 Q A A A B M A A A A A A A A A A A A A A A A A 8 Q A A A F t D b 2 5 0 Z W 5 0 X 1 R 5 c G V z X S 5 4 b W x Q S w E C L Q A U A A I A C A D 8 f n h 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v b j N k i 4 O 0 K 2 Y b g 1 8 j 1 w e A A A A A A C A A A A A A A Q Z g A A A A E A A C A A A A D v f t U C Q y D 6 v y p n + 1 d G R U V H 2 + H X x a z O F s 0 z U 0 e / O U / I M w A A A A A O g A A A A A I A A C A A A A D Z T n 5 D L j m G V l E e / l v g P F T h 8 H j p j R e 2 3 X w 3 q W P A G x m d q 1 A A A A B 1 d 2 P D a c e E a N T 7 9 m g K A K n P c M i s m p g 5 j G + s n f u 1 g Q F 8 5 q N y 5 p E + n / o Y O o L 7 2 d s n p A v g b c X j 8 G h k T e d K d l g j 8 8 y O I E l B R m N m t 5 x 8 M T n a O y 0 / 5 E A A A A A l W P p y X e U U I 7 Y 4 j m A j q c B l w s 2 K / c P 4 k U L Z + B Y t I j 3 M f A E J c j O b + X z 5 g C x c O F 7 x H j I 4 f c 9 p l Y M M e E 9 m c t 8 3 t c g p < / D a t a M a s h u p > 
</file>

<file path=customXml/itemProps1.xml><?xml version="1.0" encoding="utf-8"?>
<ds:datastoreItem xmlns:ds="http://schemas.openxmlformats.org/officeDocument/2006/customXml" ds:itemID="{3641AFFC-FFC8-411B-9151-BAE545A58F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1</vt:i4>
      </vt:variant>
      <vt:variant>
        <vt:lpstr>Named Ranges</vt:lpstr>
      </vt:variant>
      <vt:variant>
        <vt:i4>11</vt:i4>
      </vt:variant>
    </vt:vector>
  </HeadingPairs>
  <TitlesOfParts>
    <vt:vector size="23" baseType="lpstr">
      <vt:lpstr>Dicas de Uso</vt:lpstr>
      <vt:lpstr>Leia Com Atenção</vt:lpstr>
      <vt:lpstr>Identificação</vt:lpstr>
      <vt:lpstr>Silvicultura</vt:lpstr>
      <vt:lpstr>Receitas</vt:lpstr>
      <vt:lpstr>ResumoSilvicultura</vt:lpstr>
      <vt:lpstr>FluxoCaixaFaixa</vt:lpstr>
      <vt:lpstr>FluxoCaixaModelo</vt:lpstr>
      <vt:lpstr>Distribuição</vt:lpstr>
      <vt:lpstr>Parametros</vt:lpstr>
      <vt:lpstr>ExTabDinamica</vt:lpstr>
      <vt:lpstr>Gráficos</vt:lpstr>
      <vt:lpstr>descFitofisionomia</vt:lpstr>
      <vt:lpstr>descProjeto</vt:lpstr>
      <vt:lpstr>desFinalidade</vt:lpstr>
      <vt:lpstr>nomeMecanizacao</vt:lpstr>
      <vt:lpstr>nomeMunicipio</vt:lpstr>
      <vt:lpstr>nomeRegiaoAdm</vt:lpstr>
      <vt:lpstr>nomeRegiaoEco</vt:lpstr>
      <vt:lpstr>nomeTopografia</vt:lpstr>
      <vt:lpstr>TxDsc</vt:lpstr>
      <vt:lpstr>TxPoup</vt:lpstr>
      <vt:lpstr>username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Silvana Nobre</dc:creator>
  <cp:lastModifiedBy>Mauro Assis</cp:lastModifiedBy>
  <dcterms:created xsi:type="dcterms:W3CDTF">2022-12-15T15:28:43Z</dcterms:created>
  <dcterms:modified xsi:type="dcterms:W3CDTF">2023-09-19T17:54:18Z</dcterms:modified>
</cp:coreProperties>
</file>