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V:\Atrium\rurallegal\doc\"/>
    </mc:Choice>
  </mc:AlternateContent>
  <xr:revisionPtr revIDLastSave="0" documentId="14_{354C43F3-2878-4F50-9373-C28B278CD86B}" xr6:coauthVersionLast="47" xr6:coauthVersionMax="47" xr10:uidLastSave="{00000000-0000-0000-0000-000000000000}"/>
  <bookViews>
    <workbookView xWindow="-108" yWindow="-108" windowWidth="23256" windowHeight="13176" tabRatio="782" xr2:uid="{C6048805-B876-472F-813A-7447540CBDCB}"/>
  </bookViews>
  <sheets>
    <sheet name="Dicas de Uso" sheetId="10" r:id="rId1"/>
    <sheet name="Leia Com Atenção" sheetId="11" r:id="rId2"/>
    <sheet name="Identificação" sheetId="9" r:id="rId3"/>
    <sheet name="Silvicultura" sheetId="1" r:id="rId4"/>
    <sheet name="Receitas" sheetId="4" r:id="rId5"/>
    <sheet name="ResumoSilvicultura" sheetId="2" r:id="rId6"/>
    <sheet name="FluxoCaixaFaixa" sheetId="5" r:id="rId7"/>
    <sheet name="FluxoCaixaModelo" sheetId="6" r:id="rId8"/>
    <sheet name="Gráficos" sheetId="8" r:id="rId9"/>
    <sheet name="Distribuição" sheetId="14" r:id="rId10"/>
    <sheet name="Parametros" sheetId="3" r:id="rId11"/>
    <sheet name="ExTabDinamica" sheetId="13" r:id="rId12"/>
  </sheets>
  <definedNames>
    <definedName name="descFitofisionomia">Identificação!$E$21</definedName>
    <definedName name="descProjeto">Identificação!$D$17</definedName>
    <definedName name="desFinalidade">Identificação!$D$18</definedName>
    <definedName name="nomeMecanizacao">Identificação!$D$25</definedName>
    <definedName name="nomeMunicipio">Identificação!$E$20</definedName>
    <definedName name="nomeRegiaoAdm">Identificação!$E$23</definedName>
    <definedName name="nomeRegiaoEco">Identificação!$E$22</definedName>
    <definedName name="nomeTopografia">Identificação!$D$24</definedName>
    <definedName name="TxDsc">Parametros!$H$2</definedName>
    <definedName name="TxPoup">FluxoCaixaModelo!$M$8</definedName>
    <definedName name="username">Identificação!$D$16</definedName>
  </definedNames>
  <calcPr calcId="191029"/>
  <pivotCaches>
    <pivotCache cacheId="0"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4" i="6" l="1"/>
  <c r="I5" i="6" s="1"/>
  <c r="I6" i="6" s="1"/>
  <c r="I7" i="6" s="1"/>
  <c r="I8" i="6" s="1"/>
  <c r="I9" i="6" s="1"/>
  <c r="I10" i="6" s="1"/>
  <c r="I11" i="6" s="1"/>
  <c r="I12" i="6" s="1"/>
  <c r="I13" i="6" s="1"/>
  <c r="I14" i="6" s="1"/>
  <c r="I15" i="6" s="1"/>
  <c r="I16" i="6" s="1"/>
  <c r="I17" i="6" s="1"/>
  <c r="I18" i="6" s="1"/>
  <c r="I19" i="6" s="1"/>
  <c r="I20" i="6" s="1"/>
  <c r="I21" i="6" s="1"/>
  <c r="I22" i="6" s="1"/>
  <c r="I23" i="6" s="1"/>
  <c r="I24" i="6" s="1"/>
  <c r="I25" i="6" s="1"/>
  <c r="I26" i="6" s="1"/>
  <c r="I27" i="6" s="1"/>
  <c r="I28" i="6" s="1"/>
  <c r="I29" i="6" s="1"/>
  <c r="I30" i="6" s="1"/>
  <c r="I31" i="6" s="1"/>
  <c r="I32" i="6" s="1"/>
  <c r="I3" i="6"/>
  <c r="F2" i="5" l="1"/>
  <c r="E2" i="5"/>
  <c r="T2" i="1"/>
  <c r="K6" i="6"/>
  <c r="L6" i="6"/>
  <c r="K2" i="2"/>
  <c r="D2" i="5"/>
  <c r="M2" i="2"/>
  <c r="N2" i="4"/>
  <c r="O2" i="4" s="1"/>
  <c r="L2" i="2"/>
  <c r="B14" i="6" l="1"/>
  <c r="E14" i="6" s="1"/>
  <c r="B25" i="6"/>
  <c r="E25" i="6" s="1"/>
  <c r="B13" i="6"/>
  <c r="B27" i="6"/>
  <c r="E27" i="6" s="1"/>
  <c r="B26" i="6"/>
  <c r="E26" i="6" s="1"/>
  <c r="B24" i="6"/>
  <c r="E24" i="6" s="1"/>
  <c r="B12" i="6"/>
  <c r="B11" i="6"/>
  <c r="E11" i="6" s="1"/>
  <c r="B22" i="6"/>
  <c r="E22" i="6" s="1"/>
  <c r="B10" i="6"/>
  <c r="B15" i="6"/>
  <c r="E15" i="6" s="1"/>
  <c r="B21" i="6"/>
  <c r="E21" i="6" s="1"/>
  <c r="B23" i="6"/>
  <c r="E23" i="6" s="1"/>
  <c r="B9" i="6"/>
  <c r="B32" i="6"/>
  <c r="E32" i="6" s="1"/>
  <c r="B20" i="6"/>
  <c r="E20" i="6" s="1"/>
  <c r="B8" i="6"/>
  <c r="E8" i="6" s="1"/>
  <c r="B31" i="6"/>
  <c r="E31" i="6" s="1"/>
  <c r="B19" i="6"/>
  <c r="B7" i="6"/>
  <c r="B30" i="6"/>
  <c r="E30" i="6" s="1"/>
  <c r="B18" i="6"/>
  <c r="E18" i="6" s="1"/>
  <c r="B6" i="6"/>
  <c r="E6" i="6" s="1"/>
  <c r="B29" i="6"/>
  <c r="E29" i="6" s="1"/>
  <c r="B17" i="6"/>
  <c r="E17" i="6" s="1"/>
  <c r="B5" i="6"/>
  <c r="E5" i="6" s="1"/>
  <c r="B28" i="6"/>
  <c r="E28" i="6" s="1"/>
  <c r="B16" i="6"/>
  <c r="E16" i="6" s="1"/>
  <c r="B4" i="6"/>
  <c r="E4" i="6" s="1"/>
  <c r="C30" i="6"/>
  <c r="F30" i="6" s="1"/>
  <c r="C27" i="6"/>
  <c r="F27" i="6" s="1"/>
  <c r="C24" i="6"/>
  <c r="F24" i="6" s="1"/>
  <c r="C21" i="6"/>
  <c r="F21" i="6" s="1"/>
  <c r="C18" i="6"/>
  <c r="F18" i="6" s="1"/>
  <c r="C15" i="6"/>
  <c r="F15" i="6" s="1"/>
  <c r="C12" i="6"/>
  <c r="F12" i="6" s="1"/>
  <c r="C9" i="6"/>
  <c r="F9" i="6" s="1"/>
  <c r="C6" i="6"/>
  <c r="F6" i="6" s="1"/>
  <c r="C32" i="6"/>
  <c r="F32" i="6" s="1"/>
  <c r="C29" i="6"/>
  <c r="F29" i="6" s="1"/>
  <c r="C26" i="6"/>
  <c r="F26" i="6" s="1"/>
  <c r="C23" i="6"/>
  <c r="F23" i="6" s="1"/>
  <c r="C20" i="6"/>
  <c r="F20" i="6" s="1"/>
  <c r="C17" i="6"/>
  <c r="F17" i="6" s="1"/>
  <c r="C14" i="6"/>
  <c r="F14" i="6" s="1"/>
  <c r="C11" i="6"/>
  <c r="F11" i="6" s="1"/>
  <c r="C8" i="6"/>
  <c r="F8" i="6" s="1"/>
  <c r="C5" i="6"/>
  <c r="F5" i="6" s="1"/>
  <c r="C31" i="6"/>
  <c r="F31" i="6" s="1"/>
  <c r="C28" i="6"/>
  <c r="F28" i="6" s="1"/>
  <c r="C25" i="6"/>
  <c r="F25" i="6" s="1"/>
  <c r="C22" i="6"/>
  <c r="F22" i="6" s="1"/>
  <c r="C19" i="6"/>
  <c r="F19" i="6" s="1"/>
  <c r="C16" i="6"/>
  <c r="F16" i="6" s="1"/>
  <c r="C13" i="6"/>
  <c r="F13" i="6" s="1"/>
  <c r="C10" i="6"/>
  <c r="F10" i="6" s="1"/>
  <c r="C7" i="6"/>
  <c r="F7" i="6" s="1"/>
  <c r="C4" i="6"/>
  <c r="F4" i="6" s="1"/>
  <c r="E19" i="6"/>
  <c r="E7" i="6"/>
  <c r="U2" i="1"/>
  <c r="O2" i="2" s="1"/>
  <c r="N2" i="2"/>
  <c r="G24" i="6" l="1"/>
  <c r="G32" i="6"/>
  <c r="G19" i="6"/>
  <c r="G31" i="6"/>
  <c r="G15" i="6"/>
  <c r="G18" i="6"/>
  <c r="D10" i="6"/>
  <c r="G30" i="6"/>
  <c r="G22" i="6"/>
  <c r="G11" i="6"/>
  <c r="G27" i="6"/>
  <c r="G20" i="6"/>
  <c r="G5" i="6"/>
  <c r="G23" i="6"/>
  <c r="G21" i="6"/>
  <c r="G8" i="6"/>
  <c r="D12" i="6"/>
  <c r="G14" i="6"/>
  <c r="G17" i="6"/>
  <c r="D13" i="6"/>
  <c r="D28" i="6"/>
  <c r="D18" i="6"/>
  <c r="D30" i="6"/>
  <c r="D22" i="6"/>
  <c r="D24" i="6"/>
  <c r="D25" i="6"/>
  <c r="D9" i="6"/>
  <c r="G4" i="6"/>
  <c r="E12" i="6"/>
  <c r="G12" i="6" s="1"/>
  <c r="G7" i="6"/>
  <c r="D5" i="6"/>
  <c r="G26" i="6"/>
  <c r="D7" i="6"/>
  <c r="D23" i="6"/>
  <c r="D17" i="6"/>
  <c r="D19" i="6"/>
  <c r="D8" i="6"/>
  <c r="E10" i="6"/>
  <c r="G10" i="6" s="1"/>
  <c r="E13" i="6"/>
  <c r="G13" i="6" s="1"/>
  <c r="G29" i="6"/>
  <c r="G16" i="6"/>
  <c r="D4" i="6"/>
  <c r="D29" i="6"/>
  <c r="D11" i="6"/>
  <c r="D26" i="6"/>
  <c r="D14" i="6"/>
  <c r="G6" i="6"/>
  <c r="D31" i="6"/>
  <c r="D20" i="6"/>
  <c r="D21" i="6"/>
  <c r="E9" i="6"/>
  <c r="G9" i="6" s="1"/>
  <c r="D16" i="6"/>
  <c r="G25" i="6"/>
  <c r="G28" i="6"/>
  <c r="D6" i="6"/>
  <c r="D32" i="6"/>
  <c r="D15" i="6"/>
  <c r="D27" i="6"/>
  <c r="B3" i="6"/>
  <c r="G2" i="5" l="1"/>
  <c r="E3" i="6"/>
  <c r="B1" i="6" l="1"/>
  <c r="C3" i="6"/>
  <c r="D3" i="6" s="1"/>
  <c r="H3" i="6" s="1"/>
  <c r="H4" i="6" s="1"/>
  <c r="H5" i="6" s="1"/>
  <c r="H6" i="6" s="1"/>
  <c r="H7" i="6" s="1"/>
  <c r="H8" i="6" s="1"/>
  <c r="H9" i="6" s="1"/>
  <c r="H10" i="6" s="1"/>
  <c r="H11" i="6" s="1"/>
  <c r="H12" i="6" s="1"/>
  <c r="H13" i="6" s="1"/>
  <c r="H14" i="6" s="1"/>
  <c r="H15" i="6" s="1"/>
  <c r="H16" i="6" s="1"/>
  <c r="H17" i="6" s="1"/>
  <c r="H18" i="6" s="1"/>
  <c r="H19" i="6" s="1"/>
  <c r="H20" i="6" s="1"/>
  <c r="H21" i="6" s="1"/>
  <c r="H22" i="6" s="1"/>
  <c r="H23" i="6" s="1"/>
  <c r="H24" i="6" s="1"/>
  <c r="H25" i="6" s="1"/>
  <c r="H26" i="6" s="1"/>
  <c r="H27" i="6" s="1"/>
  <c r="H28" i="6" s="1"/>
  <c r="H29" i="6" s="1"/>
  <c r="H30" i="6" s="1"/>
  <c r="H31" i="6" s="1"/>
  <c r="H32" i="6" s="1"/>
  <c r="E1" i="6"/>
  <c r="M5" i="6" l="1"/>
  <c r="M4" i="6"/>
  <c r="G3" i="5"/>
  <c r="F3" i="6"/>
  <c r="G3" i="6" s="1"/>
  <c r="C1" i="6"/>
  <c r="M6" i="6" l="1"/>
  <c r="H1" i="6"/>
  <c r="F1" i="6"/>
  <c r="M3" i="6"/>
  <c r="G1" i="6"/>
  <c r="D1" i="6"/>
  <c r="I1" i="6" l="1"/>
</calcChain>
</file>

<file path=xl/sharedStrings.xml><?xml version="1.0" encoding="utf-8"?>
<sst xmlns="http://schemas.openxmlformats.org/spreadsheetml/2006/main" count="1449" uniqueCount="323">
  <si>
    <t>Verde</t>
  </si>
  <si>
    <t>Floresta Ombrófila Densa</t>
  </si>
  <si>
    <t>Sudeste</t>
  </si>
  <si>
    <t>Campinas</t>
  </si>
  <si>
    <t>Manual</t>
  </si>
  <si>
    <t>Araucária_embrapa</t>
  </si>
  <si>
    <t>semente</t>
  </si>
  <si>
    <t>Recomposição</t>
  </si>
  <si>
    <t>Adubação manual (base 1: 0 - 20 dias)</t>
  </si>
  <si>
    <t>H/H</t>
  </si>
  <si>
    <t>Adubação manual (base 2: 60 - 90 dias)</t>
  </si>
  <si>
    <t>Irrigação</t>
  </si>
  <si>
    <t>Plantio manual</t>
  </si>
  <si>
    <t>Replantio</t>
  </si>
  <si>
    <t>Transporte e distribuição de mudas</t>
  </si>
  <si>
    <t>Adubação manual (cobertura: 12 meses)</t>
  </si>
  <si>
    <t>Capina manual (coroamento)</t>
  </si>
  <si>
    <t>Controle de formiga (isca granulada)</t>
  </si>
  <si>
    <t>Monitoramento de formiga</t>
  </si>
  <si>
    <t>Roçada semi-mecanizada</t>
  </si>
  <si>
    <t>Adubação manual (cobertura: 24 meses)</t>
  </si>
  <si>
    <t>Monitoramento ambiental</t>
  </si>
  <si>
    <t>Balizamento e marcação de covas</t>
  </si>
  <si>
    <t>Calagem (área total)</t>
  </si>
  <si>
    <t>Coveamento semi-mecanizado</t>
  </si>
  <si>
    <t>Limpeza da área semi-mecanizada</t>
  </si>
  <si>
    <t>Marrom</t>
  </si>
  <si>
    <t>idCombinacao</t>
  </si>
  <si>
    <t>Faixa</t>
  </si>
  <si>
    <t>FitoFisionomia</t>
  </si>
  <si>
    <t>RegiaoEco</t>
  </si>
  <si>
    <t>RegiaoAdm</t>
  </si>
  <si>
    <t>Topografia</t>
  </si>
  <si>
    <t>Mecanizacao</t>
  </si>
  <si>
    <t>Especie</t>
  </si>
  <si>
    <t>areaOcupacao</t>
  </si>
  <si>
    <t>numArvores</t>
  </si>
  <si>
    <t>Produto</t>
  </si>
  <si>
    <t>Classe</t>
  </si>
  <si>
    <t>Etapa</t>
  </si>
  <si>
    <t>Ano</t>
  </si>
  <si>
    <t>Operacao</t>
  </si>
  <si>
    <t>Recurso</t>
  </si>
  <si>
    <t>qtdRecurso</t>
  </si>
  <si>
    <t>siglaUnidade</t>
  </si>
  <si>
    <t>Preco</t>
  </si>
  <si>
    <t>qtdRecEspFaixa</t>
  </si>
  <si>
    <t>ValorEspFaixa</t>
  </si>
  <si>
    <t>Unidade</t>
  </si>
  <si>
    <t>Idade</t>
  </si>
  <si>
    <t>ProdPlanta</t>
  </si>
  <si>
    <t>ProdFaixa</t>
  </si>
  <si>
    <t>ano</t>
  </si>
  <si>
    <t>VTReceitas</t>
  </si>
  <si>
    <t>VTCustos</t>
  </si>
  <si>
    <t>VTLiquido</t>
  </si>
  <si>
    <t>VPReceitas</t>
  </si>
  <si>
    <t>VPCustos</t>
  </si>
  <si>
    <t>VPLiquido</t>
  </si>
  <si>
    <t>QtdFaixas</t>
  </si>
  <si>
    <t>Multiplicador</t>
  </si>
  <si>
    <t>TxDsc</t>
  </si>
  <si>
    <t>TIR</t>
  </si>
  <si>
    <t>PayBack</t>
  </si>
  <si>
    <t>Investimento</t>
  </si>
  <si>
    <t>anos</t>
  </si>
  <si>
    <t>R$</t>
  </si>
  <si>
    <t>Investimento Financeiro</t>
  </si>
  <si>
    <t>VAcumulado</t>
  </si>
  <si>
    <t>Poupança</t>
  </si>
  <si>
    <t>Totais</t>
  </si>
  <si>
    <t>Silvana Ribeiro Nobre</t>
  </si>
  <si>
    <t>Opção Topografia:</t>
  </si>
  <si>
    <t>Autor do Projeto:</t>
  </si>
  <si>
    <t>Nome do Projeto:</t>
  </si>
  <si>
    <t>Localização:</t>
  </si>
  <si>
    <t xml:space="preserve">   - Município:</t>
  </si>
  <si>
    <t xml:space="preserve">   - Fitofisionomia:</t>
  </si>
  <si>
    <t xml:space="preserve">   - Região Ecológica:</t>
  </si>
  <si>
    <t xml:space="preserve">   - Região Administrativa:</t>
  </si>
  <si>
    <t>Opção Mecanização:</t>
  </si>
  <si>
    <t>Dicas de uso</t>
  </si>
  <si>
    <r>
      <t xml:space="preserve">2 - A aba </t>
    </r>
    <r>
      <rPr>
        <b/>
        <sz val="11"/>
        <color theme="1"/>
        <rFont val="Calibri"/>
        <family val="2"/>
        <scheme val="minor"/>
      </rPr>
      <t>Premissas</t>
    </r>
    <r>
      <rPr>
        <sz val="11"/>
        <color theme="1"/>
        <rFont val="Calibri"/>
        <family val="2"/>
        <scheme val="minor"/>
      </rPr>
      <t xml:space="preserve"> contém as premissas dos cálculos e recomendações.</t>
    </r>
  </si>
  <si>
    <t>Column Labels</t>
  </si>
  <si>
    <t>Grand Total</t>
  </si>
  <si>
    <t>Row Labels</t>
  </si>
  <si>
    <t>Sum of ValorEspFaixa</t>
  </si>
  <si>
    <t xml:space="preserve">Compilar, organizar e processar as melhores informações técnicas e científicas disponíveis, visando apresentar alternativas mais rentáveis de florestas multifuncionais para produtores rurais considerando suas preferências e a localização da sua propriedade. </t>
  </si>
  <si>
    <t>O aplicativo visa trazer recomendações referentes à:</t>
  </si>
  <si>
    <t>As classes foram definidas conforme especificação abaixo:</t>
  </si>
  <si>
    <t xml:space="preserve">O usuário deverá informar em qual classe seu projeto será realizado. </t>
  </si>
  <si>
    <t xml:space="preserve">*Não foram feitas recomendações para áreas com declividade acima de 45%. Sugere-se uma avaliação específica da propriedade para estes casos. </t>
  </si>
  <si>
    <t>Item</t>
  </si>
  <si>
    <t>Data da tomada</t>
  </si>
  <si>
    <t>Fontes</t>
  </si>
  <si>
    <t>Rendimento de atividade (H/H)</t>
  </si>
  <si>
    <t>Rendimento de máquinas (H/M)</t>
  </si>
  <si>
    <t>(Trator Pneus 4x4 75cv-125cv)</t>
  </si>
  <si>
    <t>Preço de insumos</t>
  </si>
  <si>
    <t>Preço de equipamentos e ferramentas</t>
  </si>
  <si>
    <t>Teste-AP1</t>
  </si>
  <si>
    <t>Terreno Plano</t>
  </si>
  <si>
    <t>Cabreuva</t>
  </si>
  <si>
    <t>Castanhas; sementes</t>
  </si>
  <si>
    <t>Colheita</t>
  </si>
  <si>
    <t>Coleta</t>
  </si>
  <si>
    <t>Balde/Caixa</t>
  </si>
  <si>
    <t>descIntervencao</t>
  </si>
  <si>
    <t>Recomendação para Plantio de Florestas Multifuncionais</t>
  </si>
  <si>
    <t>1.      OBJETIVO DO APLICATIVO REFLORESTA-SP</t>
  </si>
  <si>
    <r>
      <t>2.</t>
    </r>
    <r>
      <rPr>
        <b/>
        <sz val="12"/>
        <color theme="1"/>
        <rFont val="Times New Roman"/>
        <family val="1"/>
      </rPr>
      <t xml:space="preserve">      </t>
    </r>
    <r>
      <rPr>
        <b/>
        <sz val="12"/>
        <color theme="1"/>
        <rFont val="Calibri"/>
        <family val="2"/>
        <scheme val="minor"/>
      </rPr>
      <t>PREMISSAS</t>
    </r>
  </si>
  <si>
    <r>
      <t>3.</t>
    </r>
    <r>
      <rPr>
        <b/>
        <sz val="12"/>
        <color theme="1"/>
        <rFont val="Times New Roman"/>
        <family val="1"/>
      </rPr>
      <t xml:space="preserve">      </t>
    </r>
    <r>
      <rPr>
        <b/>
        <sz val="12"/>
        <color theme="1"/>
        <rFont val="Calibri"/>
        <family val="2"/>
        <scheme val="minor"/>
      </rPr>
      <t>RESSALVAS</t>
    </r>
  </si>
  <si>
    <t>Esta pasta de trabalho contém um projeto elaborado pelo APP do Programa Refloresta-SP para as seguintes condições e preferências informadas pelo autor do projeto:</t>
  </si>
  <si>
    <t>o</t>
  </si>
  <si>
    <t>-</t>
  </si>
  <si>
    <t>Espécies que devem ficar na bordadura</t>
  </si>
  <si>
    <t>Ʌ</t>
  </si>
  <si>
    <t>Espécies que produzem madeira</t>
  </si>
  <si>
    <t>Υ</t>
  </si>
  <si>
    <t>Espécies que produzem produtos não madeireiros</t>
  </si>
  <si>
    <t>Faixa Verde</t>
  </si>
  <si>
    <t>Faixa Marrom</t>
  </si>
  <si>
    <t>D</t>
  </si>
  <si>
    <t>Finalidade:</t>
  </si>
  <si>
    <t>AUA - Área de Uso Alternativo</t>
  </si>
  <si>
    <t>Grupo</t>
  </si>
  <si>
    <t>NrArvores</t>
  </si>
  <si>
    <t>Espécies Diversidade</t>
  </si>
  <si>
    <t>Madeireira</t>
  </si>
  <si>
    <r>
      <t xml:space="preserve">1 - A aba de </t>
    </r>
    <r>
      <rPr>
        <b/>
        <sz val="11"/>
        <color theme="1"/>
        <rFont val="Calibri"/>
        <family val="2"/>
        <scheme val="minor"/>
      </rPr>
      <t>Identificação</t>
    </r>
    <r>
      <rPr>
        <sz val="11"/>
        <color theme="1"/>
        <rFont val="Calibri"/>
        <family val="2"/>
        <scheme val="minor"/>
      </rPr>
      <t xml:space="preserve"> contém os dados básicos do seu projeto com as suas escolhas.</t>
    </r>
  </si>
  <si>
    <r>
      <t xml:space="preserve">3 - A aba </t>
    </r>
    <r>
      <rPr>
        <b/>
        <sz val="11"/>
        <color theme="1"/>
        <rFont val="Calibri"/>
        <family val="2"/>
        <scheme val="minor"/>
      </rPr>
      <t>Silvicultura</t>
    </r>
    <r>
      <rPr>
        <sz val="11"/>
        <color theme="1"/>
        <rFont val="Calibri"/>
        <family val="2"/>
        <scheme val="minor"/>
      </rPr>
      <t xml:space="preserve"> contém todas as operações silviculturais recomendadas com todos os recursos que você vai precisar para realizar cada operação do seu projeto.</t>
    </r>
  </si>
  <si>
    <r>
      <t xml:space="preserve">4 - A aba </t>
    </r>
    <r>
      <rPr>
        <b/>
        <sz val="11"/>
        <color theme="1"/>
        <rFont val="Calibri"/>
        <family val="2"/>
        <scheme val="minor"/>
      </rPr>
      <t>Receitas</t>
    </r>
    <r>
      <rPr>
        <sz val="11"/>
        <color theme="1"/>
        <rFont val="Calibri"/>
        <family val="2"/>
        <scheme val="minor"/>
      </rPr>
      <t xml:space="preserve"> contém todas as receitas esperadas provenientes dos produtos que devem ser produzidos por cada uma das espécies que compõe as combinações que você escolheu ano a ano.</t>
    </r>
  </si>
  <si>
    <r>
      <t xml:space="preserve">8 - Na aba </t>
    </r>
    <r>
      <rPr>
        <b/>
        <sz val="11"/>
        <rFont val="Calibri"/>
        <family val="2"/>
        <scheme val="minor"/>
      </rPr>
      <t xml:space="preserve">Receitas, </t>
    </r>
    <r>
      <rPr>
        <sz val="11"/>
        <rFont val="Calibri"/>
        <family val="2"/>
        <scheme val="minor"/>
      </rPr>
      <t>as colunas N e O contém fórmulas com os seguintes cálculos respectivamente: (N) a produção por produto, por espécie, por faixa que é a multiplicação da produção por planta pelo número de árvores da espécie na faixa. (O) o valor dessa produção da coluna N, que é a multiplicação da coluna N pelo preço do produto.</t>
    </r>
  </si>
  <si>
    <r>
      <t xml:space="preserve">9 - A aba </t>
    </r>
    <r>
      <rPr>
        <b/>
        <sz val="11"/>
        <rFont val="Calibri"/>
        <family val="2"/>
        <scheme val="minor"/>
      </rPr>
      <t>ResumoSilvicultura</t>
    </r>
    <r>
      <rPr>
        <sz val="11"/>
        <rFont val="Calibri"/>
        <family val="2"/>
        <scheme val="minor"/>
      </rPr>
      <t xml:space="preserve"> se baseia no conteúdo da aba Silvicultura. Mas os dados estão somados por ano, operação e recurso. Independente da espécie que você vai plantar, você pode saber as operações a serem realizadas e os recursos a serem utilizados. Ela está totalmente protegida.</t>
    </r>
  </si>
  <si>
    <r>
      <t xml:space="preserve">10 - A aba </t>
    </r>
    <r>
      <rPr>
        <b/>
        <sz val="11"/>
        <rFont val="Calibri"/>
        <family val="2"/>
        <scheme val="minor"/>
      </rPr>
      <t>FluxoCaixaFaixa</t>
    </r>
    <r>
      <rPr>
        <sz val="11"/>
        <rFont val="Calibri"/>
        <family val="2"/>
        <scheme val="minor"/>
      </rPr>
      <t xml:space="preserve"> se baseia no conteúdo da aba Silvicultura e Receitas. Mas aqui os dados estão somados por tipo de faixa e ano. Os valores de cada faixa estão multiplicados por quantas faixas de cada tipo tem no seu modelo. Por exemplo, se você escolheu um modelo que tem duas faixas marrons e duas verdes, os valores estão multiplicados por 2. O campo Multiplicador traz essa quantidade, quantas faixas daquele tipo tem no modelo que vc escolheu. Esta aba também é totalmetne protegida.</t>
    </r>
  </si>
  <si>
    <r>
      <t xml:space="preserve">11 - A aba </t>
    </r>
    <r>
      <rPr>
        <b/>
        <sz val="11"/>
        <rFont val="Calibri"/>
        <family val="2"/>
        <scheme val="minor"/>
      </rPr>
      <t>FluxoCaixaModelo</t>
    </r>
    <r>
      <rPr>
        <sz val="11"/>
        <rFont val="Calibri"/>
        <family val="2"/>
        <scheme val="minor"/>
      </rPr>
      <t xml:space="preserve"> se baseia no conteúdo da </t>
    </r>
    <r>
      <rPr>
        <b/>
        <sz val="11"/>
        <rFont val="Calibri"/>
        <family val="2"/>
        <scheme val="minor"/>
      </rPr>
      <t>FluxoCaixaFaixa</t>
    </r>
    <r>
      <rPr>
        <sz val="11"/>
        <rFont val="Calibri"/>
        <family val="2"/>
        <scheme val="minor"/>
      </rPr>
      <t>. Mas aqui os dados estão somados por ano. Calculamos aqui o Valor total (valores reais) e os valores descontados usando a Taxa de desconto que está na aba Parametros. Você pode alterar essa taxa de desconto e Fluxo de caixa será automaticamente recalculado, inclusive o gráfico da aba</t>
    </r>
    <r>
      <rPr>
        <b/>
        <sz val="11"/>
        <rFont val="Calibri"/>
        <family val="2"/>
        <scheme val="minor"/>
      </rPr>
      <t xml:space="preserve"> Gráficos</t>
    </r>
    <r>
      <rPr>
        <sz val="11"/>
        <rFont val="Calibri"/>
        <family val="2"/>
        <scheme val="minor"/>
      </rPr>
      <t>. Esta aba também é totalmente protegida.</t>
    </r>
  </si>
  <si>
    <r>
      <t xml:space="preserve">5 - Na aba </t>
    </r>
    <r>
      <rPr>
        <b/>
        <sz val="11"/>
        <rFont val="Calibri"/>
        <family val="2"/>
        <scheme val="minor"/>
      </rPr>
      <t>Silvicultura</t>
    </r>
    <r>
      <rPr>
        <sz val="11"/>
        <rFont val="Calibri"/>
        <family val="2"/>
        <scheme val="minor"/>
      </rPr>
      <t xml:space="preserve"> você pode alterar as colunas Q (Quantidade de Recursos) e S (Preços dos Recursos). As demais estão protegidas. Você pode também incluir linhas de novas espécies, novas operações e novos recursos.
A coluna Q se refere à quantidade por hectare de recursos (descritos na coluna P) necessária para realizar a operação da coluna O. Os preços estão na unidade mostrada na coluna R. </t>
    </r>
  </si>
  <si>
    <r>
      <t xml:space="preserve">6 - Na aba </t>
    </r>
    <r>
      <rPr>
        <b/>
        <sz val="11"/>
        <rFont val="Calibri"/>
        <family val="2"/>
        <scheme val="minor"/>
      </rPr>
      <t>Silvicultura</t>
    </r>
    <r>
      <rPr>
        <sz val="11"/>
        <rFont val="Calibri"/>
        <family val="2"/>
        <scheme val="minor"/>
      </rPr>
      <t xml:space="preserve"> as colunas T e U contém fórmulas com os seguintes cálculos respectivamente: a quantidade de recursos necessária por espécie na faixa; e o valor dessa quantidade, ou seja, quantidade multiplicada pelo preço. </t>
    </r>
  </si>
  <si>
    <r>
      <t xml:space="preserve">12 - A aba </t>
    </r>
    <r>
      <rPr>
        <b/>
        <sz val="11"/>
        <rFont val="Calibri"/>
        <family val="2"/>
        <scheme val="minor"/>
      </rPr>
      <t>Distribuição</t>
    </r>
    <r>
      <rPr>
        <sz val="11"/>
        <rFont val="Calibri"/>
        <family val="2"/>
        <scheme val="minor"/>
      </rPr>
      <t xml:space="preserve"> mostra a nossa sugestão de como as espécies poderiam ser distribuídas no solo. Dividimos as espécies em três grupos e alocamos as plantas nas faixas. Procuramos não deixar linhas de espécies do mesmo grupo sozinhas. De preferencia, tentamos colcoar duas ou três linhas com espécies do mesmo grupo para facilitar o manejo. Mas você precisará rever essa distribuição de acordo com o formato do seu terreno.</t>
    </r>
  </si>
  <si>
    <r>
      <t xml:space="preserve">13 - A aba </t>
    </r>
    <r>
      <rPr>
        <b/>
        <sz val="11"/>
        <rFont val="Calibri"/>
        <family val="2"/>
        <scheme val="minor"/>
      </rPr>
      <t>ExTadDinamica</t>
    </r>
    <r>
      <rPr>
        <sz val="11"/>
        <rFont val="Calibri"/>
        <family val="2"/>
        <scheme val="minor"/>
      </rPr>
      <t xml:space="preserve"> se baseia no conteúdo da </t>
    </r>
    <r>
      <rPr>
        <b/>
        <sz val="11"/>
        <rFont val="Calibri"/>
        <family val="2"/>
        <scheme val="minor"/>
      </rPr>
      <t>Silvicultura</t>
    </r>
    <r>
      <rPr>
        <sz val="11"/>
        <rFont val="Calibri"/>
        <family val="2"/>
        <scheme val="minor"/>
      </rPr>
      <t>. Ela não está protegida, você pode usá-la como quiser. Sugerimos que você recalcule antes de analisar. Filtrar por faixa e por classe de custos caso queira ver os dados assim, ou informe se quer ver todos os dados. Esse exemplo em particular está somando os custos por operação, por faixa e classe de custo recomposição.</t>
    </r>
  </si>
  <si>
    <t>14 - Se você é um usuário de Excel experiente, você pode desproteger as planilhas usando a senha "refloresta".</t>
  </si>
  <si>
    <t>NomeCientifico</t>
  </si>
  <si>
    <t>Araucaria angustifolia (Bertol.) Kuntze</t>
  </si>
  <si>
    <t>Dicas para a distribuição das mudas no terreno</t>
  </si>
  <si>
    <t xml:space="preserve">          O desenho mostrado nesta aba é uma representação esquemática do modelo escolhido por você. Sabemos que seu terreno não é quadrado e plano, portanto você terá que planejar cuidadosamente a distribuição das linhas e das mudas e dos acessos para facilitar o manejo e a colheita.  
          Sugerimos que você busque o apoio de um técnico florestal para este planejamento. A disposição das mudas no terreno é muito importante para a realização das atividades de manejo e para a colheita e escoamento dos produtos.  
          Se você pretende produzir madeira, leve em conta que vai plantar uma muda pequena e deverá retirar uma tora muito pesada. Se a distribuição das plantas e os acessos não forem bem planejados a exploração no futuro poderá ser dificultada.  
          No caso das espécies não madeireiras, como frutas, as atividades de manejo e colheita serão mais frequentes e serão facilitadas com um bom planejamento.  
          A primeira coisa a observar é o relevo, que deve orientar a definição dos acessos e carreadores e a disposição das linhas de plantio. As linhas devem ser dispostas em nível para evitar processos erosivos.  
          Veja que as espécies estão classificadas em quatro grupos:  
               - Espécies que devem ser plantadas nas bordas da área 
              - Espécies que produzem madeira 
              - Espécies que produzem produtos não madeireiros 
              - Espécies para aumentar a diversidade. 
          Recomendamos que as espécies madeireiras e as não madeireiras sejam plantadas em linhas separadas (linhas só com as madeireiras e linhas só com as não madeireiras) e que as linhas sejam dispostas duas a duas para facilitar o manejo.  
          Se o modelo escolhido não prevê mudas de espécies madeireiras e não madeireiras em quantidade suficiente para preencher todas as linhas do desenho, o sistema incluiu espécies nativas de ocorrência regional até completar o número de mudas a serem plantadas na área. Isto aumentará a diversidade e irá favorecer que as espécies madeireiras cresçam com o fuste reto, o que melhora a qualidade da madeira. 
          Algumas espécies são raras na natureza. Plantas destas espécies não devem ser agrupadas para evitar a incidência de doenças e pragas. Por esta razão, estas espécies aparecem nos modelos com um número pequeno de indivíduos (no máximo 50 por ha). Recomendamos que as espécies raras sejam dispostas nas linhas de madeireiras com a maior distância entre as mudas.  </t>
  </si>
  <si>
    <t>ם</t>
  </si>
  <si>
    <r>
      <t>I</t>
    </r>
    <r>
      <rPr>
        <b/>
        <sz val="11"/>
        <rFont val="Calibri"/>
        <family val="2"/>
      </rPr>
      <t>dCombinação - </t>
    </r>
    <r>
      <rPr>
        <sz val="11"/>
        <rFont val="Calibri"/>
        <family val="2"/>
      </rPr>
      <t>Número sequencial identificador da combinação de espécies. Fizemos várias combinações possíveis para cada condição do Estado de São Paulo e você escolheu algumas delas para compor o seu projeto. </t>
    </r>
  </si>
  <si>
    <r>
      <t xml:space="preserve">Faixa </t>
    </r>
    <r>
      <rPr>
        <sz val="11"/>
        <rFont val="Calibri"/>
        <family val="2"/>
      </rPr>
      <t>– As faixas listadas na tabela são referentes ao modelo escolhido por você na fase de cadastro do projeto. Existem os seguintes tipos de faixa: verde, marrom, roxa, laranja e branca. As faixas são apresentadas em agrupamentos distintos, a depender da localização do projeto. </t>
    </r>
  </si>
  <si>
    <r>
      <t xml:space="preserve">RegiãoEco </t>
    </r>
    <r>
      <rPr>
        <sz val="11"/>
        <rFont val="Calibri"/>
        <family val="2"/>
      </rPr>
      <t>- Regiões Ecológicas do Estado de São Paulo </t>
    </r>
  </si>
  <si>
    <r>
      <t xml:space="preserve">RegiãoAdm </t>
    </r>
    <r>
      <rPr>
        <sz val="11"/>
        <rFont val="Calibri"/>
        <family val="2"/>
      </rPr>
      <t>- Região Administrativas do Estado de São Paulo </t>
    </r>
  </si>
  <si>
    <r>
      <t>Topografia</t>
    </r>
    <r>
      <rPr>
        <sz val="11"/>
        <rFont val="Calibri"/>
        <family val="2"/>
      </rPr>
      <t xml:space="preserve"> - Os quatro tipos de topografia - níveis de declividade – para os quais fizemos tabelas de custos diferentes </t>
    </r>
  </si>
  <si>
    <r>
      <t>Mecanização</t>
    </r>
    <r>
      <rPr>
        <sz val="11"/>
        <rFont val="Calibri"/>
        <family val="2"/>
      </rPr>
      <t xml:space="preserve"> - Os dois níveis de mecanização para os quais fizemos tabelas de custos diferentes </t>
    </r>
  </si>
  <si>
    <r>
      <t xml:space="preserve">Espécie </t>
    </r>
    <r>
      <rPr>
        <sz val="11"/>
        <rFont val="Calibri"/>
        <family val="2"/>
      </rPr>
      <t>- Nome popular das espécies sugeridas na combinação selecionada. </t>
    </r>
  </si>
  <si>
    <r>
      <t>AreaOcupação</t>
    </r>
    <r>
      <rPr>
        <sz val="11"/>
        <rFont val="Calibri"/>
        <family val="2"/>
      </rPr>
      <t xml:space="preserve"> - Área que os indivíduos de uma determinada espécie ocupam </t>
    </r>
  </si>
  <si>
    <r>
      <t>NumÁrvores</t>
    </r>
    <r>
      <rPr>
        <sz val="11"/>
        <rFont val="Calibri"/>
        <family val="2"/>
      </rPr>
      <t xml:space="preserve"> - Quantidades de árvores da espécie que serão plantadas na faixa </t>
    </r>
  </si>
  <si>
    <r>
      <t>Produto</t>
    </r>
    <r>
      <rPr>
        <sz val="11"/>
        <rFont val="Calibri"/>
        <family val="2"/>
      </rPr>
      <t xml:space="preserve"> - Produto comercializável de uma determinada espécie </t>
    </r>
  </si>
  <si>
    <r>
      <t>Classe</t>
    </r>
    <r>
      <rPr>
        <sz val="11"/>
        <rFont val="Calibri"/>
        <family val="2"/>
      </rPr>
      <t xml:space="preserve"> – Refere-se à classe de custo. Classificamos os custos quanto às condições que os custos ocorrem, por exemplo, existem custos que incidem sobre todas as espécies, outros só às frutíferas como as podas, outras só às madeireiras como as desramas e os desbastes. </t>
    </r>
  </si>
  <si>
    <r>
      <t>Etapa</t>
    </r>
    <r>
      <rPr>
        <sz val="11"/>
        <rFont val="Calibri"/>
        <family val="2"/>
      </rPr>
      <t xml:space="preserve"> - Etapa do ciclo do manejo em que o custo acontece como a implantação, manutenção e etc. </t>
    </r>
  </si>
  <si>
    <r>
      <t xml:space="preserve">Ano </t>
    </r>
    <r>
      <rPr>
        <sz val="11"/>
        <rFont val="Calibri"/>
        <family val="2"/>
      </rPr>
      <t>– Nas abas Silvicultura e ResumoSilvicultura refere-se ao ano em que deverão ser realizadas as Operações listadas. Nas abas FluxoCaixaFaixa e FluxoCaixaModelo, refere-se ao ano em que foram previstos custos e receitas. </t>
    </r>
  </si>
  <si>
    <r>
      <t xml:space="preserve">Operação </t>
    </r>
    <r>
      <rPr>
        <sz val="11"/>
        <rFont val="Calibri"/>
        <family val="2"/>
      </rPr>
      <t>- Lista de ações que deverão ser realizadas para cada Espécie listada, em cada Ano. </t>
    </r>
  </si>
  <si>
    <r>
      <t xml:space="preserve">Recurso </t>
    </r>
    <r>
      <rPr>
        <sz val="11"/>
        <rFont val="Calibri"/>
        <family val="2"/>
      </rPr>
      <t>– Refere-se a todos os serviços, materiais, insumos, mudas, entre outros, que você vai precisar usar. </t>
    </r>
  </si>
  <si>
    <r>
      <t xml:space="preserve">QtdRecurso </t>
    </r>
    <r>
      <rPr>
        <sz val="11"/>
        <rFont val="Calibri"/>
        <family val="2"/>
      </rPr>
      <t>– É a quantidade de recurso indicada na coluna Recurso que será necessária. </t>
    </r>
  </si>
  <si>
    <r>
      <t>SiglaUnidade</t>
    </r>
    <r>
      <rPr>
        <sz val="11"/>
        <rFont val="Calibri"/>
        <family val="2"/>
      </rPr>
      <t xml:space="preserve"> - É a unidade referente à quantidade de recurso indicada na coluna qtdRecurso. </t>
    </r>
  </si>
  <si>
    <r>
      <t xml:space="preserve">Preço </t>
    </r>
    <r>
      <rPr>
        <sz val="11"/>
        <rFont val="Calibri"/>
        <family val="2"/>
      </rPr>
      <t>- Na aba Silvicultura, é o preço referente ao Recurso indicado (aba Recurso), considerando a quantidade indicada (colunas qtdRecurso e siglaUnidade). Na aba Receitas, refere-se ao valor correspondente à produção por planta indicada na coluna ProdPlanta. </t>
    </r>
  </si>
  <si>
    <r>
      <t>QtdRecEspFaixa</t>
    </r>
    <r>
      <rPr>
        <sz val="11"/>
        <color rgb="FF444444"/>
        <rFont val="Calibri"/>
        <family val="2"/>
      </rPr>
      <t xml:space="preserve"> - Quantidade de recursos gastos com a espécie na faixa </t>
    </r>
  </si>
  <si>
    <r>
      <t>ValorEspFaixa</t>
    </r>
    <r>
      <rPr>
        <sz val="11"/>
        <color rgb="FF444444"/>
        <rFont val="Calibri"/>
        <family val="2"/>
      </rPr>
      <t xml:space="preserve"> - Valor dos recursos gastos com a espécie na faixa, é a quantidade (item anterior) multiplocado pelo preço do recurso na região adminsitrativa em qu eo projeto está. </t>
    </r>
  </si>
  <si>
    <r>
      <t xml:space="preserve">Idade </t>
    </r>
    <r>
      <rPr>
        <sz val="11"/>
        <color rgb="FF444444"/>
        <rFont val="Calibri"/>
        <family val="2"/>
      </rPr>
      <t>– Idade da espécie plantada na qual a produção acontece. </t>
    </r>
  </si>
  <si>
    <r>
      <t>DescIntervenção</t>
    </r>
    <r>
      <rPr>
        <sz val="11"/>
        <color rgb="FF444444"/>
        <rFont val="Calibri"/>
        <family val="2"/>
      </rPr>
      <t xml:space="preserve"> - Intervenção que ocorre na floresta com o objetivo de produção (desbastes, cortes e colheitas) </t>
    </r>
  </si>
  <si>
    <r>
      <t xml:space="preserve">ProdFaixa </t>
    </r>
    <r>
      <rPr>
        <sz val="11"/>
        <color rgb="FF444444"/>
        <rFont val="Calibri"/>
        <family val="2"/>
      </rPr>
      <t>– A produção por faixa equivale à multiplicação da produção estimada por planta (coluna ProdPlanta) pelo número de árvores (coluna numArvores) de cada espécie, conforme a coluna Idade.  </t>
    </r>
  </si>
  <si>
    <r>
      <t>ValorEspFaixa</t>
    </r>
    <r>
      <rPr>
        <sz val="11"/>
        <color rgb="FF444444"/>
        <rFont val="Calibri"/>
        <family val="2"/>
      </rPr>
      <t xml:space="preserve"> – O valor da espécie por faixa equivale à multiplicação da produção por faixa (coluna ProdFaixa) pelo preço informado (coluna Preço). </t>
    </r>
  </si>
  <si>
    <r>
      <rPr>
        <b/>
        <sz val="11"/>
        <rFont val="Calibri"/>
        <family val="2"/>
      </rPr>
      <t>Fitofisionomia</t>
    </r>
    <r>
      <rPr>
        <sz val="11"/>
        <rFont val="Calibri"/>
        <family val="2"/>
      </rPr>
      <t xml:space="preserve"> - Flora característica das regiões do Estado. Classificação do Inventário.</t>
    </r>
  </si>
  <si>
    <t>Aqui você vai encontrar uma breve explicação do significado das colunas de todas as abas da planilha recebida pelo usuário do APP Refloresta-SP:</t>
  </si>
  <si>
    <r>
      <rPr>
        <b/>
        <sz val="11"/>
        <color rgb="FF444444"/>
        <rFont val="Calibri"/>
        <family val="2"/>
      </rPr>
      <t>ProdPlanta</t>
    </r>
    <r>
      <rPr>
        <sz val="11"/>
        <color rgb="FF444444"/>
        <rFont val="Calibri"/>
        <family val="2"/>
      </rPr>
      <t xml:space="preserve"> – Refere-se à produção estimada por planta, por árvore </t>
    </r>
  </si>
  <si>
    <r>
      <t xml:space="preserve">7 - Na aba </t>
    </r>
    <r>
      <rPr>
        <b/>
        <sz val="11"/>
        <color theme="1"/>
        <rFont val="Calibri"/>
        <family val="2"/>
        <scheme val="minor"/>
      </rPr>
      <t>Receitas</t>
    </r>
    <r>
      <rPr>
        <sz val="11"/>
        <color theme="1"/>
        <rFont val="Calibri"/>
        <family val="2"/>
        <scheme val="minor"/>
      </rPr>
      <t xml:space="preserve"> você pode alterar as colunas L (Produção por Planta) e M (Preços dos produtos). As demais estão protegidas. Você pode também incluir linhas de novas espécies, novos produtos e novas colheitas. A produção está na unidade</t>
    </r>
    <r>
      <rPr>
        <sz val="11"/>
        <color rgb="FFFF0000"/>
        <rFont val="Calibri"/>
        <family val="2"/>
        <scheme val="minor"/>
      </rPr>
      <t xml:space="preserve"> </t>
    </r>
    <r>
      <rPr>
        <sz val="11"/>
        <rFont val="Calibri"/>
        <family val="2"/>
        <scheme val="minor"/>
      </rPr>
      <t>do</t>
    </r>
    <r>
      <rPr>
        <sz val="11"/>
        <color theme="1"/>
        <rFont val="Calibri"/>
        <family val="2"/>
        <scheme val="minor"/>
      </rPr>
      <t xml:space="preserve"> produto por planta. E os preços estão em Reais por </t>
    </r>
    <r>
      <rPr>
        <sz val="11"/>
        <rFont val="Calibri"/>
        <family val="2"/>
        <scheme val="minor"/>
      </rPr>
      <t>unidade</t>
    </r>
    <r>
      <rPr>
        <sz val="11"/>
        <color theme="1"/>
        <rFont val="Calibri"/>
        <family val="2"/>
        <scheme val="minor"/>
      </rPr>
      <t xml:space="preserve"> do produto.</t>
    </r>
  </si>
  <si>
    <t>Legenda da distribuição de mudas no terreno</t>
  </si>
  <si>
    <t>Quantidade de mudas por espécie no hectare e em que grupo cada espécie foi incluída</t>
  </si>
  <si>
    <t>areaFaixa</t>
  </si>
  <si>
    <r>
      <t>o</t>
    </r>
    <r>
      <rPr>
        <sz val="7"/>
        <color theme="1"/>
        <rFont val="Times New Roman"/>
        <family val="1"/>
      </rPr>
      <t xml:space="preserve">  </t>
    </r>
    <r>
      <rPr>
        <sz val="11"/>
        <color theme="1"/>
        <rFont val="Calibri"/>
        <family val="2"/>
        <scheme val="minor"/>
      </rPr>
      <t>Quais espécies plantar</t>
    </r>
  </si>
  <si>
    <r>
      <t>o</t>
    </r>
    <r>
      <rPr>
        <sz val="7"/>
        <color theme="1"/>
        <rFont val="Times New Roman"/>
        <family val="1"/>
      </rPr>
      <t xml:space="preserve">  </t>
    </r>
    <r>
      <rPr>
        <sz val="11"/>
        <color theme="1"/>
        <rFont val="Calibri"/>
        <family val="2"/>
        <scheme val="minor"/>
      </rPr>
      <t>Como plantar: distribuição e quantidades por espécie</t>
    </r>
  </si>
  <si>
    <r>
      <t>o</t>
    </r>
    <r>
      <rPr>
        <sz val="7"/>
        <color theme="1"/>
        <rFont val="Times New Roman"/>
        <family val="1"/>
      </rPr>
      <t xml:space="preserve">  </t>
    </r>
    <r>
      <rPr>
        <sz val="11"/>
        <color theme="1"/>
        <rFont val="Calibri"/>
        <family val="2"/>
        <scheme val="minor"/>
      </rPr>
      <t>Operações silviculturais e recursos necessários</t>
    </r>
  </si>
  <si>
    <r>
      <t>o</t>
    </r>
    <r>
      <rPr>
        <sz val="7"/>
        <color theme="1"/>
        <rFont val="Times New Roman"/>
        <family val="1"/>
      </rPr>
      <t xml:space="preserve">  </t>
    </r>
    <r>
      <rPr>
        <sz val="11"/>
        <color theme="1"/>
        <rFont val="Calibri"/>
        <family val="2"/>
        <scheme val="minor"/>
      </rPr>
      <t>Produção esperada</t>
    </r>
  </si>
  <si>
    <r>
      <t>o</t>
    </r>
    <r>
      <rPr>
        <sz val="7"/>
        <color theme="1"/>
        <rFont val="Times New Roman"/>
        <family val="1"/>
      </rPr>
      <t xml:space="preserve">  </t>
    </r>
    <r>
      <rPr>
        <sz val="11"/>
        <color theme="1"/>
        <rFont val="Calibri"/>
        <family val="2"/>
        <scheme val="minor"/>
      </rPr>
      <t>Fluxo de caixa (despesas e receitas esperadas ao longo do tempo)</t>
    </r>
  </si>
  <si>
    <r>
      <t>o</t>
    </r>
    <r>
      <rPr>
        <sz val="7"/>
        <color theme="1"/>
        <rFont val="Times New Roman"/>
        <family val="1"/>
      </rPr>
      <t xml:space="preserve">  </t>
    </r>
    <r>
      <rPr>
        <sz val="11"/>
        <color theme="1"/>
        <rFont val="Calibri"/>
        <family val="2"/>
        <scheme val="minor"/>
      </rPr>
      <t xml:space="preserve">Indicadores para estimar o retorno econômico </t>
    </r>
  </si>
  <si>
    <r>
      <t>o</t>
    </r>
    <r>
      <rPr>
        <sz val="7"/>
        <color theme="1"/>
        <rFont val="Times New Roman"/>
        <family val="1"/>
      </rPr>
      <t xml:space="preserve">  </t>
    </r>
    <r>
      <rPr>
        <sz val="11"/>
        <color theme="1"/>
        <rFont val="Calibri"/>
        <family val="2"/>
        <scheme val="minor"/>
      </rPr>
      <t xml:space="preserve">TIR = ganhos financeiros ao longo do tempo </t>
    </r>
  </si>
  <si>
    <r>
      <t>o</t>
    </r>
    <r>
      <rPr>
        <sz val="7"/>
        <color theme="1"/>
        <rFont val="Times New Roman"/>
        <family val="1"/>
      </rPr>
      <t xml:space="preserve">  </t>
    </r>
    <r>
      <rPr>
        <sz val="11"/>
        <color theme="1"/>
        <rFont val="Calibri"/>
        <family val="2"/>
        <scheme val="minor"/>
      </rPr>
      <t>Payback = tempo para recuperar o investimento</t>
    </r>
  </si>
  <si>
    <r>
      <t>o</t>
    </r>
    <r>
      <rPr>
        <sz val="7"/>
        <color theme="1"/>
        <rFont val="Times New Roman"/>
        <family val="1"/>
      </rPr>
      <t xml:space="preserve">  </t>
    </r>
    <r>
      <rPr>
        <sz val="11"/>
        <color theme="1"/>
        <rFont val="Calibri"/>
        <family val="2"/>
        <scheme val="minor"/>
      </rPr>
      <t>VPL = rentabilidade do projeto</t>
    </r>
  </si>
  <si>
    <r>
      <t>o</t>
    </r>
    <r>
      <rPr>
        <sz val="7"/>
        <color theme="1"/>
        <rFont val="Times New Roman"/>
        <family val="1"/>
      </rPr>
      <t xml:space="preserve">  </t>
    </r>
    <r>
      <rPr>
        <sz val="11"/>
        <color theme="1"/>
        <rFont val="Calibri"/>
        <family val="2"/>
        <scheme val="minor"/>
      </rPr>
      <t>Valor do investimento necessário para implementar o projeto</t>
    </r>
  </si>
  <si>
    <t>O Refloresta-SP é um aplicativo de recomendações para a implantação de florestas multifuncionais com finalidade de uso econômico de espécies nativas e/ou exóticas respeitando as características silviculturais e ecológicas das espécies.</t>
  </si>
  <si>
    <t>Para a elaboração das recomendações, foram considerados os seguintes aspectos (figura 1):</t>
  </si>
  <si>
    <r>
      <t>1-</t>
    </r>
    <r>
      <rPr>
        <sz val="7"/>
        <color theme="1"/>
        <rFont val="Times New Roman"/>
        <family val="1"/>
      </rPr>
      <t xml:space="preserve">   </t>
    </r>
    <r>
      <rPr>
        <sz val="11"/>
        <color theme="1"/>
        <rFont val="Calibri"/>
        <family val="2"/>
        <scheme val="minor"/>
      </rPr>
      <t xml:space="preserve">Distribuição das espécies no Estado de São Paulo, considerando sua adaptação a diferentes tipos de vegetação (fitofisionomias) e regiões ecológicas </t>
    </r>
  </si>
  <si>
    <r>
      <t>2-</t>
    </r>
    <r>
      <rPr>
        <sz val="7"/>
        <color theme="1"/>
        <rFont val="Times New Roman"/>
        <family val="1"/>
      </rPr>
      <t xml:space="preserve">   </t>
    </r>
    <r>
      <rPr>
        <sz val="11"/>
        <color theme="1"/>
        <rFont val="Calibri"/>
        <family val="2"/>
        <scheme val="minor"/>
      </rPr>
      <t>Restrições legais aplicáveis à localização da área, ou seja, se o plantio será realizado em Área de Preservação Permanente (APP) de imóveis com área de até 4 módulos fiscais, Reserva Legal (RL) ou Área de Uso Alternativo do solo (AUA). O usuário deverá informar em que tipo de área deseja plantar.</t>
    </r>
  </si>
  <si>
    <r>
      <t>3-</t>
    </r>
    <r>
      <rPr>
        <sz val="7"/>
        <color theme="1"/>
        <rFont val="Times New Roman"/>
        <family val="1"/>
      </rPr>
      <t xml:space="preserve">   </t>
    </r>
    <r>
      <rPr>
        <sz val="11"/>
        <color theme="1"/>
        <rFont val="Calibri"/>
        <family val="2"/>
        <scheme val="minor"/>
      </rPr>
      <t>Priorização de espécies nativas e exóticas recomendadas para o local e que já possuam dados de produtividade e tratos silviculturais que estejam consolidados ou em fase avançada de experimentação, obtidos a partir de consultas a empresas, instituições de pesquisa e organizações públicas ou privadas com experiência na área (atualizado continuamente).</t>
    </r>
  </si>
  <si>
    <r>
      <t>4-</t>
    </r>
    <r>
      <rPr>
        <sz val="7"/>
        <color theme="1"/>
        <rFont val="Times New Roman"/>
        <family val="1"/>
      </rPr>
      <t xml:space="preserve">   </t>
    </r>
    <r>
      <rPr>
        <sz val="11"/>
        <color theme="1"/>
        <rFont val="Calibri"/>
        <family val="2"/>
        <scheme val="minor"/>
      </rPr>
      <t>Detalhamento das etapas de implantação, manutenção e colheita, indicando as atividades e insumos necessários, considerando valores médios em R$/ha obtidos para o Estado de São Paulo.</t>
    </r>
  </si>
  <si>
    <r>
      <t>5-</t>
    </r>
    <r>
      <rPr>
        <sz val="7"/>
        <color theme="1"/>
        <rFont val="Times New Roman"/>
        <family val="1"/>
      </rPr>
      <t xml:space="preserve">   </t>
    </r>
    <r>
      <rPr>
        <sz val="11"/>
        <color theme="1"/>
        <rFont val="Calibri"/>
        <family val="2"/>
        <scheme val="minor"/>
      </rPr>
      <t>Para a combinação das espécies considerou-se uma área de 01 (um) hectare, plantada em um espaçamento de 3 m X 3 m, ou múltiplo de três, resultando em uma densidade de aproximadamente 1.100 indivíduos por hectare.</t>
    </r>
  </si>
  <si>
    <r>
      <t>6-</t>
    </r>
    <r>
      <rPr>
        <sz val="7"/>
        <color theme="1"/>
        <rFont val="Times New Roman"/>
        <family val="1"/>
      </rPr>
      <t xml:space="preserve">   </t>
    </r>
    <r>
      <rPr>
        <sz val="11"/>
        <color theme="1"/>
        <rFont val="Calibri"/>
        <family val="2"/>
        <scheme val="minor"/>
      </rPr>
      <t xml:space="preserve">De maneira geral, considerou-se que cada espécie poderia representar até 20% do número total de indivíduos plantados (225 indivíduos por ha), de modo a combinar no mínimo cinco espécies por hectare. Esse valor varia para algumas espécies que apresentam características ecológicas específicas, como no caso de espécies naturalmente raras (que ocorrem em baixa densidade em florestas nativas), ou que não toleram plantios em alta densidade por questões silviculturais, a exemplo do cedro. </t>
    </r>
  </si>
  <si>
    <t>Figura 1 – Fluxograma da elaboração das recomendações no aplicativo Refloresta-SP</t>
  </si>
  <si>
    <t>O Aplicativo Refloresta-SP não se destina a orientar as ações de restauração ecológica de áreas em que a única finalidade é a preservação da natureza e, sim, a implantar florestas multifuncionais em áreas onde é possível haver alguma forma de uso econômico.</t>
  </si>
  <si>
    <t>Desse modo, não foram geradas recomendações de plantio para formações campestres, como campo úmido, campo limpo, campo sujo, campo rupestre e campo de altitude ou formações com influência fluvial.  Para as áreas de cerrado sentido restrito que ocorrem no Estado de São Paulo foram feitas recomendações considerando uma baixa cobertura de árvores por hectare, considerando a possibilidade de manutenção de pastagens ou agricultura consorciadas com árvores, quando se trata de áreas em Reserva Legal.</t>
  </si>
  <si>
    <r>
      <t>1.1.</t>
    </r>
    <r>
      <rPr>
        <sz val="7"/>
        <color rgb="FF1F3763"/>
        <rFont val="Times New Roman"/>
        <family val="1"/>
      </rPr>
      <t xml:space="preserve">  </t>
    </r>
    <r>
      <rPr>
        <sz val="12"/>
        <color rgb="FF1F3763"/>
        <rFont val="Calibri Light"/>
        <family val="2"/>
      </rPr>
      <t>Microplanejamento com apoio técnico</t>
    </r>
  </si>
  <si>
    <t xml:space="preserve">É importante ressaltar que o uso do aplicativo não exclui o importante papel dos técnicos que irão apoiar os produtores e demais interessados na implantação das florestas multifuncionais. Os técnicos serão os responsáveis por apoiar o microplanejamento dentro da propriedade, considerando as operações de implantação, manejo e colheita, e adequar a seleção das espécies recomendadas conforme a disponibilidade e interesse do produtor, bem como a recomendação de adubação e uso de insumos considerando as características do solo no local. </t>
  </si>
  <si>
    <r>
      <t>1.1.</t>
    </r>
    <r>
      <rPr>
        <sz val="7"/>
        <color rgb="FF1F3763"/>
        <rFont val="Times New Roman"/>
        <family val="1"/>
      </rPr>
      <t xml:space="preserve">  </t>
    </r>
    <r>
      <rPr>
        <sz val="12"/>
        <color rgb="FF1F3763"/>
        <rFont val="Calibri Light"/>
        <family val="2"/>
      </rPr>
      <t>Contínua atualização da base de dados</t>
    </r>
  </si>
  <si>
    <t>Para alguns locais do estado a melhor alternativa existente até o momento não resulta em bons resultados econômicos. Estamos em um processo dinâmico de geração de informações e melhoria constante do banco de dados. Optamos por apresentar o que é conhecido agora e deixamos a opção de edição do banco de dados para inclusão de outras informações, até mesmo aquelas que você possa ter. Não hesite em compartilhar conosco!</t>
  </si>
  <si>
    <t>Atualmente, o banco de dados do Aplicativo Refloresta-SP inclui espécies que já possuem registros de produtividade, inclusive as que  ainda não possuem mercado consolidado e, portanto, não foram encontrados dados de preços para inclusão. Desse modo, algumas espécies que podem ser apresentadas nos modelos gerados, ainda que adaptadas regionalmente e com potencial produtivo, não geram receitas no fluxo de caixa.</t>
  </si>
  <si>
    <t>4. CONCEITOS IMPORTANTES</t>
  </si>
  <si>
    <r>
      <t>1.1.</t>
    </r>
    <r>
      <rPr>
        <sz val="7"/>
        <color rgb="FF1F3763"/>
        <rFont val="Times New Roman"/>
        <family val="1"/>
      </rPr>
      <t xml:space="preserve">  </t>
    </r>
    <r>
      <rPr>
        <sz val="12"/>
        <color rgb="FF1F3763"/>
        <rFont val="Calibri Light"/>
        <family val="2"/>
      </rPr>
      <t>Faixas e Modelos</t>
    </r>
  </si>
  <si>
    <t xml:space="preserve">Os modelos gerados no aplicativo consideram plantios em faixas de 25 m ou 12,5 m de largura por 100 m de comprimento, para totalizar um hectare de área. Foram utilizadas cores para identificar cada tipo de faixa. A combinação das faixas gera os modelos de plantios. A figura 2 mostra o que pode e o que não pode ser plantado em cada um dos tipos de faixas.   </t>
  </si>
  <si>
    <t>Para cada local dentro da propriedade (APP, RL ou AUA), as faixas podem ser combinadas de forma diferente formando um hectare.</t>
  </si>
  <si>
    <t xml:space="preserve">Figura 2 – Regras adotadas para as faixas e modelos gerados no aplicativo Refloresta – SP </t>
  </si>
  <si>
    <t>conforme a finalidade do plantio informada pelo usuário.</t>
  </si>
  <si>
    <t>5. PASSOS DA GERAÇÃO DE RECOMENDAÇÕES</t>
  </si>
  <si>
    <t>O sistema do aplicativo Refloresta-SP segue os seguintes passos para gerar as recomendações:</t>
  </si>
  <si>
    <t>A – Considerando:</t>
  </si>
  <si>
    <t>B – Ranqueamento das espécies</t>
  </si>
  <si>
    <t>C – Ranqueamento das combinações</t>
  </si>
  <si>
    <t>D – Seleção das melhores combinações</t>
  </si>
  <si>
    <t>7. FONTES DE DADOS</t>
  </si>
  <si>
    <t xml:space="preserve">6. GLOSSÁRIO </t>
  </si>
  <si>
    <r>
      <t>1.</t>
    </r>
    <r>
      <rPr>
        <b/>
        <sz val="12"/>
        <color theme="1"/>
        <rFont val="Times New Roman"/>
        <family val="1"/>
      </rPr>
      <t xml:space="preserve">      </t>
    </r>
    <r>
      <rPr>
        <b/>
        <sz val="12"/>
        <color theme="1"/>
        <rFont val="Calibri"/>
        <family val="2"/>
        <scheme val="minor"/>
      </rPr>
      <t>Espécies</t>
    </r>
  </si>
  <si>
    <t xml:space="preserve">O banco de dados é composto por espécies arbóreas nativas e exóticas (que não apresente potencial invasor) que sejam adaptadas aos tipos de vegetação presentes no Estado de São Paulo. Os atributos utilizados para incluir as espécies no banco de dados foram: </t>
  </si>
  <si>
    <r>
      <t>·</t>
    </r>
    <r>
      <rPr>
        <sz val="7"/>
        <color theme="1"/>
        <rFont val="Times New Roman"/>
        <family val="1"/>
      </rPr>
      <t xml:space="preserve">        </t>
    </r>
    <r>
      <rPr>
        <sz val="11"/>
        <color theme="1"/>
        <rFont val="Calibri"/>
        <family val="2"/>
        <scheme val="minor"/>
      </rPr>
      <t>Tipo de vegetação e região do Estado em que ocorrem naturalmente, e no caso de espécies exóticas, locais onde ela esteja adaptada em sistemas produtivos (ex: abacate, urucum e seringueira).</t>
    </r>
  </si>
  <si>
    <r>
      <t>·</t>
    </r>
    <r>
      <rPr>
        <sz val="7"/>
        <color theme="1"/>
        <rFont val="Times New Roman"/>
        <family val="1"/>
      </rPr>
      <t xml:space="preserve">        </t>
    </r>
    <r>
      <rPr>
        <sz val="11"/>
        <color theme="1"/>
        <rFont val="Calibri"/>
        <family val="2"/>
        <scheme val="minor"/>
      </rPr>
      <t>Espécies com potencial produtivo (madeireiro e não-madeireiro).</t>
    </r>
  </si>
  <si>
    <t xml:space="preserve">As características ecológicas (abundância de indivíduos adultos em florestas nativas) e silviculturais (doenças, pragas e espaçamentos e manejo em plantios) das espécies foram consideradas para atribuir o número máximo de indivíduos recomendados por hectare. </t>
  </si>
  <si>
    <t xml:space="preserve">A distribuição das espécies dentro do Estado de São Paulo considerou os tipos de vegetação (fitofisionomias) e região ecológica. Essas bases foram obtidas a partir das seguintes fontes: </t>
  </si>
  <si>
    <r>
      <t>·</t>
    </r>
    <r>
      <rPr>
        <sz val="7"/>
        <color theme="1"/>
        <rFont val="Times New Roman"/>
        <family val="1"/>
      </rPr>
      <t xml:space="preserve">        </t>
    </r>
    <r>
      <rPr>
        <b/>
        <sz val="11"/>
        <color theme="1"/>
        <rFont val="Calibri"/>
        <family val="2"/>
        <scheme val="minor"/>
      </rPr>
      <t xml:space="preserve">Fitofisionomias: </t>
    </r>
  </si>
  <si>
    <r>
      <t>o</t>
    </r>
    <r>
      <rPr>
        <sz val="7"/>
        <color theme="1"/>
        <rFont val="Times New Roman"/>
        <family val="1"/>
      </rPr>
      <t xml:space="preserve">   </t>
    </r>
    <r>
      <rPr>
        <sz val="11"/>
        <color theme="1"/>
        <rFont val="Calibri"/>
        <family val="2"/>
        <scheme val="minor"/>
      </rPr>
      <t>Inventário Florestal do Estado de São Paulo (atualizado em 2022 pelo IPA)</t>
    </r>
  </si>
  <si>
    <r>
      <t>·</t>
    </r>
    <r>
      <rPr>
        <sz val="7"/>
        <color theme="1"/>
        <rFont val="Times New Roman"/>
        <family val="1"/>
      </rPr>
      <t xml:space="preserve">        </t>
    </r>
    <r>
      <rPr>
        <b/>
        <sz val="11"/>
        <color theme="1"/>
        <rFont val="Calibri"/>
        <family val="2"/>
        <scheme val="minor"/>
      </rPr>
      <t>Região Ecológica</t>
    </r>
  </si>
  <si>
    <t>o   Lista de espécies indicadas para restauração Ecológica para diversas regiões do Estado de São Paulo (Barbosa et al. (2017))</t>
  </si>
  <si>
    <t xml:space="preserve">o   SPECIES LINK: Distribuição de espécies nativas para o Estado de São Paulo. </t>
  </si>
  <si>
    <t xml:space="preserve">Os cenários de custos consideraram os insumos, equipamentos e mão-de-obra necessários para a implantação e manutenção de plantios em um hectare de uma propriedade rural. Considerou-se um horizonte de 30 anos para a elaboração dos fluxos de caixa e indicadores econômicos. </t>
  </si>
  <si>
    <t xml:space="preserve">Não foi considerada a execução das atividades por uma empresa terceirizada. Desse modo, custos administrativos e o lucro de empresas prestadoras de serviço não foram considerados nos cálculos. Caso o usuário contrate uma empresa para implantar e manejar seu plantio, o custo final por hectare provavelmente será superior ao projetado pelo Aplicativo. </t>
  </si>
  <si>
    <r>
      <t>Foram considerados quatro intervalos de declividade do terreno, para detalhamento dos custos das operações. O</t>
    </r>
    <r>
      <rPr>
        <sz val="11"/>
        <color rgb="FF000000"/>
        <rFont val="Calibri"/>
        <family val="2"/>
        <scheme val="minor"/>
      </rPr>
      <t xml:space="preserve"> aumento de declividade contribui para o aumento dos custos operacionais em decorrência da redução de rendimento, tanto de hora/homem (H/H) quanto de hora/máquina (H/M).</t>
    </r>
  </si>
  <si>
    <r>
      <t>1.</t>
    </r>
    <r>
      <rPr>
        <sz val="7"/>
        <color rgb="FF333333"/>
        <rFont val="Times New Roman"/>
        <family val="1"/>
      </rPr>
      <t xml:space="preserve">   </t>
    </r>
    <r>
      <rPr>
        <sz val="11"/>
        <color rgb="FF333333"/>
        <rFont val="Calibri"/>
        <family val="2"/>
        <scheme val="minor"/>
      </rPr>
      <t>Plano (0 a 8% de declividade)</t>
    </r>
  </si>
  <si>
    <r>
      <t>2.</t>
    </r>
    <r>
      <rPr>
        <sz val="7"/>
        <color rgb="FF333333"/>
        <rFont val="Times New Roman"/>
        <family val="1"/>
      </rPr>
      <t xml:space="preserve">   </t>
    </r>
    <r>
      <rPr>
        <sz val="11"/>
        <color rgb="FF333333"/>
        <rFont val="Calibri"/>
        <family val="2"/>
        <scheme val="minor"/>
      </rPr>
      <t>Suave Ondulado (8 a 12%)</t>
    </r>
  </si>
  <si>
    <r>
      <t>3.</t>
    </r>
    <r>
      <rPr>
        <sz val="7"/>
        <color rgb="FF333333"/>
        <rFont val="Times New Roman"/>
        <family val="1"/>
      </rPr>
      <t xml:space="preserve">   </t>
    </r>
    <r>
      <rPr>
        <sz val="11"/>
        <color rgb="FF333333"/>
        <rFont val="Calibri"/>
        <family val="2"/>
        <scheme val="minor"/>
      </rPr>
      <t>Ondulado (12 a 20%)</t>
    </r>
  </si>
  <si>
    <r>
      <t>4.</t>
    </r>
    <r>
      <rPr>
        <sz val="7"/>
        <color rgb="FF333333"/>
        <rFont val="Times New Roman"/>
        <family val="1"/>
      </rPr>
      <t xml:space="preserve">   </t>
    </r>
    <r>
      <rPr>
        <sz val="11"/>
        <color rgb="FF333333"/>
        <rFont val="Calibri"/>
        <family val="2"/>
        <scheme val="minor"/>
      </rPr>
      <t>Montanhoso (20 a 45%)</t>
    </r>
  </si>
  <si>
    <t>2.1     Topografia</t>
  </si>
  <si>
    <t>2.2     Mão de Obra</t>
  </si>
  <si>
    <t xml:space="preserve">Foram obtidos os valores médios dos salários de 2020 a partir do site da RAIS (MTE; https://bi.mte.gov.br/bgcaged/). Calculou-se a média dos salários por região administrativa. Atribuiu-se 39,37% de encargos trabalhistas, considerando-se uma empresa cadastrada no Simples Nacional. O valor do salário + encargos foi então dividido por 20 dias/mês, e dividido por 8 horas/dia, para chegar ao valor de hora/homem (H/H) para cada categoria. </t>
  </si>
  <si>
    <t>2.3     Operações e Recursos</t>
  </si>
  <si>
    <t>Foram obtidos os valores médios de rendimento, tanto de hora/homem (H/H) e hora/máquina (H/M) quanto de insumos e equipamentos, para cada uma das atividades aplicadas às etapas de operações silviculturais. Exigências específicas de manejo, principalmente de manutenção (ex.: aplicação de inseticidas, fungicidas, adubos), devem ser consideradas após a emissão da recomendação, no momento do planejamento da implantação e das ações de manutenção com apoio técnico.</t>
  </si>
  <si>
    <t>O custo total das operações está associado aos custos de mão-de-obra (item 1.2).</t>
  </si>
  <si>
    <t>Tabela 1. Exemplo dos itens considerados na construção dos custos dos projetos no Aplicativo Refloresta-SP.</t>
  </si>
  <si>
    <t>2.     Custos</t>
  </si>
  <si>
    <t>3.     Produtos e Preços</t>
  </si>
  <si>
    <t>3.1    Produtos Não madeireiros</t>
  </si>
  <si>
    <t>Preços</t>
  </si>
  <si>
    <t>A principal fonte considerada para a tomada de preços de produtos não-madeireiros foi a CONAB, especificamente os valores tabelados nas seguintes políticas nacionais:</t>
  </si>
  <si>
    <t>Considerou-se 70% do valor aplicado em 2022, para descontar o custo de logística entre a propriedade rural e o ponto de entrega do produto.</t>
  </si>
  <si>
    <t>Para produtos de espécies nativas que ainda não são tabelados pela CONAB, foram consultados:</t>
  </si>
  <si>
    <t>As atualizações dos preços dos produtos serão atualizadas anualmente pelo Comitê Técnico Científico do Aplicativo Refloresta-SP.</t>
  </si>
  <si>
    <t xml:space="preserve">•   PGPM Bio (Política de Garantia de Preços Mínimos para os Produtos da Sociobiodiversidade) </t>
  </si>
  <si>
    <t>•   PGPAF (Programa de Garantia de Preços para a Agricultura Familiar)</t>
  </si>
  <si>
    <t>•   PAB CONAB SP (Preços de Referência Pab CONAB SP 2022)</t>
  </si>
  <si>
    <t xml:space="preserve">•   Artigos publicados </t>
  </si>
  <si>
    <t xml:space="preserve">•   Consulta direta </t>
  </si>
  <si>
    <t>•   CONAB</t>
  </si>
  <si>
    <t>Produtividade</t>
  </si>
  <si>
    <t>As produtividades dos produtos não-madeireiros foram obtidas a partir de diversas fontes:</t>
  </si>
  <si>
    <r>
      <t>·</t>
    </r>
    <r>
      <rPr>
        <sz val="7"/>
        <color theme="1"/>
        <rFont val="Times New Roman"/>
        <family val="1"/>
      </rPr>
      <t xml:space="preserve">        </t>
    </r>
    <r>
      <rPr>
        <sz val="11"/>
        <color theme="1"/>
        <rFont val="Calibri"/>
        <family val="2"/>
        <scheme val="minor"/>
      </rPr>
      <t>Artigos publicados</t>
    </r>
  </si>
  <si>
    <r>
      <t>·</t>
    </r>
    <r>
      <rPr>
        <sz val="7"/>
        <color theme="1"/>
        <rFont val="Times New Roman"/>
        <family val="1"/>
      </rPr>
      <t xml:space="preserve">        </t>
    </r>
    <r>
      <rPr>
        <sz val="11"/>
        <color theme="1"/>
        <rFont val="Calibri"/>
        <family val="2"/>
        <scheme val="minor"/>
      </rPr>
      <t>Consulta direta a produtores e pesquisadores</t>
    </r>
  </si>
  <si>
    <r>
      <t>·</t>
    </r>
    <r>
      <rPr>
        <sz val="7"/>
        <color theme="1"/>
        <rFont val="Times New Roman"/>
        <family val="1"/>
      </rPr>
      <t xml:space="preserve">        </t>
    </r>
    <r>
      <rPr>
        <sz val="11"/>
        <color theme="1"/>
        <rFont val="Calibri"/>
        <family val="2"/>
        <scheme val="minor"/>
      </rPr>
      <t>Publicações técnicas da Embrapa</t>
    </r>
  </si>
  <si>
    <r>
      <t>·</t>
    </r>
    <r>
      <rPr>
        <sz val="7"/>
        <color theme="1"/>
        <rFont val="Times New Roman"/>
        <family val="1"/>
      </rPr>
      <t xml:space="preserve">        </t>
    </r>
    <r>
      <rPr>
        <sz val="11"/>
        <color theme="1"/>
        <rFont val="Calibri"/>
        <family val="2"/>
        <scheme val="minor"/>
      </rPr>
      <t>Agrianual 2021</t>
    </r>
  </si>
  <si>
    <t xml:space="preserve">Os dados de produtividade para as espécies nativas ainda são bastante variáveis, quando existentes. Para garantir projeções conservadoras da produção ao longo de 30 anos, foram consideradas produtividades até 50% inferiores ao esperado em plantios em pomares de monocultivo, buscando assegurar que as estimativas não fossem superestimadas. </t>
  </si>
  <si>
    <t xml:space="preserve">Os valores de produtividade (ex: kg/ha) serão atualizados anualmente pelo Comitê Técnico Científico do Aplicativo Refloresta-SP. </t>
  </si>
  <si>
    <t>Mel</t>
  </si>
  <si>
    <r>
      <t xml:space="preserve">A produção de mel foi considerada nos modelos por ser um produto com mercado consolidado e que se enquadra muito bem em plantios florestais. Para as projeções foram consideradas 20 caixas por hectare, e a produtividade média de colmeias de </t>
    </r>
    <r>
      <rPr>
        <i/>
        <sz val="11"/>
        <color theme="1"/>
        <rFont val="Calibri"/>
        <family val="2"/>
        <scheme val="minor"/>
      </rPr>
      <t>Apis melifera.</t>
    </r>
    <r>
      <rPr>
        <sz val="11"/>
        <color theme="1"/>
        <rFont val="Calibri"/>
        <family val="2"/>
        <scheme val="minor"/>
      </rPr>
      <t xml:space="preserve"> </t>
    </r>
  </si>
  <si>
    <t>Carbono</t>
  </si>
  <si>
    <t>(MCTI,2020)</t>
  </si>
  <si>
    <t>Nos modelos fornecidos pelo Aplicativo, são apresentadas estimativas de carbono removido pelos plantios. A estimativa é gerada a partir dos fatores secundários utilizados para cálculo das remoções de carbono apresentados na tabela 29 do  Quarto Inventário Nacional De Emissões E Remoções Antrópicas De Gases De Efeito Estufa. Para as fisionomias florestais e savânicas nos Biomas Mata Atlântica e Cerrado foram considerados os fatores aplicados para “floresta secundária com outros históricos (tC/ha ano)”, para as formações campestres do Bioma Cerrado foi considerado o fator de remoção de campo secundário  (tC/ha ano).</t>
  </si>
  <si>
    <t>3.2    Produtos Madeireiros</t>
  </si>
  <si>
    <r>
      <t>Preços</t>
    </r>
    <r>
      <rPr>
        <sz val="8"/>
        <rFont val="Calibri"/>
        <family val="2"/>
      </rPr>
      <t> </t>
    </r>
  </si>
  <si>
    <t>Foram consideradas 4 faixas de diâmetros (DAP – Diâmetro a altura do peito) das árvores para previsão dos desbastes:</t>
  </si>
  <si>
    <r>
      <t>i)</t>
    </r>
    <r>
      <rPr>
        <sz val="7"/>
        <color theme="1"/>
        <rFont val="Times New Roman"/>
        <family val="1"/>
      </rPr>
      <t xml:space="preserve">     </t>
    </r>
    <r>
      <rPr>
        <sz val="11"/>
        <color theme="1"/>
        <rFont val="Calibri"/>
        <family val="2"/>
        <scheme val="minor"/>
      </rPr>
      <t>0 – 12 cm</t>
    </r>
  </si>
  <si>
    <r>
      <t>ii)</t>
    </r>
    <r>
      <rPr>
        <sz val="7"/>
        <color theme="1"/>
        <rFont val="Times New Roman"/>
        <family val="1"/>
      </rPr>
      <t xml:space="preserve">   </t>
    </r>
    <r>
      <rPr>
        <sz val="11"/>
        <color theme="1"/>
        <rFont val="Calibri"/>
        <family val="2"/>
        <scheme val="minor"/>
      </rPr>
      <t>12 – 25 cm</t>
    </r>
  </si>
  <si>
    <r>
      <t>iii)</t>
    </r>
    <r>
      <rPr>
        <sz val="7"/>
        <color theme="1"/>
        <rFont val="Times New Roman"/>
        <family val="1"/>
      </rPr>
      <t xml:space="preserve">  </t>
    </r>
    <r>
      <rPr>
        <sz val="11"/>
        <color theme="1"/>
        <rFont val="Calibri"/>
        <family val="2"/>
        <scheme val="minor"/>
      </rPr>
      <t>25 – 40 cm</t>
    </r>
  </si>
  <si>
    <r>
      <t>iv)</t>
    </r>
    <r>
      <rPr>
        <sz val="7"/>
        <color theme="1"/>
        <rFont val="Times New Roman"/>
        <family val="1"/>
      </rPr>
      <t xml:space="preserve">  </t>
    </r>
    <r>
      <rPr>
        <sz val="11"/>
        <color theme="1"/>
        <rFont val="Calibri"/>
        <family val="2"/>
        <scheme val="minor"/>
      </rPr>
      <t>40 – 80 cm</t>
    </r>
  </si>
  <si>
    <r>
      <t xml:space="preserve">Para cada faixa foram aplicados preços que refletissem a categoria de uso. Exemplo: classe i) lenha; classe ii) serraria. </t>
    </r>
    <r>
      <rPr>
        <sz val="8"/>
        <color theme="1"/>
        <rFont val="Calibri"/>
        <family val="2"/>
        <scheme val="minor"/>
      </rPr>
      <t>  </t>
    </r>
  </si>
  <si>
    <r>
      <t>As espécies foram categorizadas em três grupos conforme as características da madeira (densidade, trabalhabilidade e uso).</t>
    </r>
    <r>
      <rPr>
        <sz val="8"/>
        <color theme="1"/>
        <rFont val="Calibri"/>
        <family val="2"/>
        <scheme val="minor"/>
      </rPr>
      <t> </t>
    </r>
  </si>
  <si>
    <t xml:space="preserve">É importante ressaltar que essas estimativas foram feitas a partir de equações, e que o desenvolvimento das espécies em campo irá variar conforme as condições de solo, clima e manejo. Por isso, é importante consultar uma assistência técnica para o acompanhamento dos plantios, do manejo e do momento correto de desbaste para a obtenção dos produtos planejados. </t>
  </si>
  <si>
    <t>Equações de crescimento</t>
  </si>
  <si>
    <t xml:space="preserve">Para as projeções de produção de madeira das espécies nativas foram utilizadas equações diamétricas conforme </t>
  </si>
  <si>
    <t>Nunes et al. (2015).</t>
  </si>
  <si>
    <t xml:space="preserve">As equações serão atualizadas anualmente pelo Comitê Técnico Científico do Aplicativo Refloresta-SP. </t>
  </si>
  <si>
    <t>4.    Manejo</t>
  </si>
  <si>
    <t xml:space="preserve">Para espécies frutíferas foram consideradas as etapas de podas de condução e produção, e para as espécies madeireiras foram consideradas as etapas de desrama. Não foi considerada a etapa de desbaste, pois a modelagem considerou o preço da madeira em pé para facilitar os cálculos. Essas atividades estão detalhadas na planilha final que o usuário irá receber, conforme o modelo selecionado. </t>
  </si>
  <si>
    <r>
      <t>·</t>
    </r>
    <r>
      <rPr>
        <sz val="7"/>
        <color theme="1"/>
        <rFont val="Times New Roman"/>
        <family val="1"/>
      </rPr>
      <t xml:space="preserve">        </t>
    </r>
    <r>
      <rPr>
        <sz val="11"/>
        <color theme="1"/>
        <rFont val="Calibri"/>
        <family val="2"/>
        <scheme val="minor"/>
      </rPr>
      <t>Manejo do bambu-gigante</t>
    </r>
  </si>
  <si>
    <r>
      <t>No aplicativo Refloresta-SP é apresentada a possibilidade de incluir o bambu-gigante (</t>
    </r>
    <r>
      <rPr>
        <i/>
        <sz val="11"/>
        <color theme="1"/>
        <rFont val="Calibri"/>
        <family val="2"/>
        <scheme val="minor"/>
      </rPr>
      <t>Dendrocalamus asper</t>
    </r>
    <r>
      <rPr>
        <sz val="11"/>
        <color theme="1"/>
        <rFont val="Calibri"/>
        <family val="2"/>
        <scheme val="minor"/>
      </rPr>
      <t>) como espécie para uso não-madeireiro, para a produção de broto de bambu, que já possui mercado consolidado na região metropolitana de São Paulo. Entretanto, ressaltamos que a inclusão do bambu na propriedade se restrinja a faixas localizadas nas bordas da área de plantio para facilitar o manejo, e sugerimos que o produtor conte com assistência técnica especializada para acompanhamento.</t>
    </r>
    <r>
      <rPr>
        <b/>
        <sz val="11"/>
        <color theme="1"/>
        <rFont val="Calibri"/>
        <family val="2"/>
        <scheme val="minor"/>
      </rPr>
      <t xml:space="preserve"> </t>
    </r>
  </si>
  <si>
    <t>5.    Informações geográficas e administrativas</t>
  </si>
  <si>
    <t>5.1  Regiãoes adminsitrativas</t>
  </si>
  <si>
    <t>5.2  Dados do CAR</t>
  </si>
  <si>
    <t>5.3  Dados climáticos</t>
  </si>
  <si>
    <t xml:space="preserve">Limites das regiões administrativas do Estado de São Paulo, Instituto Geográfico e Cartográfico - IGC, escala 1:50.000, disponível em </t>
  </si>
  <si>
    <t>http://datageo.ambiente.sp.gov.br/</t>
  </si>
  <si>
    <t xml:space="preserve">Limites das Propriedades cadastradas do SICAR-SP, disponível em </t>
  </si>
  <si>
    <t>http://datageo.ambiente.sp.gov.br/, acesso em abril/2021</t>
  </si>
  <si>
    <t xml:space="preserve">Alvares,   C.A., Stape, J.L., Sentelhas, P.C., Gonçalves, J.L.M.; Sparovek, G. Köppen’s   climate classification map for Brazil. Meteorologische Zeitschrift, v. 22, n.   6, p. 711-728, 2013. | 2013, disponível em </t>
  </si>
  <si>
    <t>https://www2.ipef.br/geodatabase/</t>
  </si>
  <si>
    <t>Atividades/Equipamentos/Insumos</t>
  </si>
  <si>
    <t>Plantio; coveamento; Adubação manual; outros</t>
  </si>
  <si>
    <t>Jun/2015; Maio a Nov 2022</t>
  </si>
  <si>
    <t>AGRIANUAL ; CEDAGRO; TNC; EMBRAPA; EMPRESAS</t>
  </si>
  <si>
    <t>Trator + roçadeira; Trator + adubadora; Trator + carreta; Outros</t>
  </si>
  <si>
    <t>Ago a Nov/2022</t>
  </si>
  <si>
    <t>AGRIANUAL; EMPRESAS</t>
  </si>
  <si>
    <t>Rendimento de insumos (qtde/ha)</t>
  </si>
  <si>
    <t>Adubo; herbicida; Calcário; Outros.</t>
  </si>
  <si>
    <t>Jun/2015 ; Ago a Nov/2022</t>
  </si>
  <si>
    <t>AGRIANUAL; EMBRAPA; TNC</t>
  </si>
  <si>
    <t>Adubo; herbicida; calcário; outros</t>
  </si>
  <si>
    <t>Set/2022 a Nov/2022</t>
  </si>
  <si>
    <t>IEA; MERCADOS/INTERNET</t>
  </si>
  <si>
    <t>Moto-roçadeira; Pulverizador costal; - Motosserra; outros</t>
  </si>
  <si>
    <t>MERCADOS/INTERNET</t>
  </si>
  <si>
    <t>Tabela 1. (ao lado)</t>
  </si>
  <si>
    <t>Entrelinhas</t>
  </si>
  <si>
    <t>EntrePlantas</t>
  </si>
  <si>
    <t>AreaOcupacaoIndividual</t>
  </si>
  <si>
    <t>As espécies adaptadas são ranqueadas por um sistema multicritério que considera variáveis econômicas, ecológicas e de conservação para  o plantio nas faixas escolhidas. Os pesos do sistema multicritério são validados pelo comitê técnico- científico.</t>
  </si>
  <si>
    <t>As espécies, na ordem do ranking, são combinadas seguindo as regras de quantos indivíduos podem ser plantados por hectare. O ranking da combinação é calculado a partir da soma dos rankings das espécies ponderada pelo número de indivíduos de cada espécie na combinação.</t>
  </si>
  <si>
    <t xml:space="preserve">As combinações são ordenadas pela Taxa Interna de Retorno (TIR%) do fluxo de caixa produzido pela combinação de espécies, e as melhores combinações são apresentadas ao usuário, que seleciona a de sua preferência. </t>
  </si>
  <si>
    <t>A região do estado e o tipo de vegetação (fitofisionomia) onde está a propriedade para buscar no banco de dados quais as espécies estão adaptadas àquele local.</t>
  </si>
  <si>
    <t xml:space="preserve">Onde o proprietário vai plantar dentro da sua propriedade, se na APP – Área de Preservação Permanente (exclusivamente no caso de imóveis com até 4 módulos fiscais), RL-Reserva Legal ou AUA-Área de Uso Alternativo. </t>
  </si>
  <si>
    <t>A distribuição de plantio escolhida pelo usuário, isto é, quais as faixas que serão combinadas (descritas no item anterior).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</si>
</sst>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quot;$&quot;#,##0.00_);[Red]\(&quot;$&quot;#,##0.00\)"/>
    <numFmt numFmtId="165" formatCode="_(* #,##0.00_);_(* \(#,##0.00\);_(* &quot;-&quot;??_);_(@_)"/>
    <numFmt numFmtId="166" formatCode="0.00_);[Red]\(0.00\)"/>
    <numFmt numFmtId="167" formatCode="#,##0.0000"/>
    <numFmt numFmtId="168" formatCode="0.0000"/>
    <numFmt numFmtId="169" formatCode="_(* #,##0_);_(* \(#,##0\);_(* &quot;-&quot;??_);_(@_)"/>
    <numFmt numFmtId="170" formatCode="#,##0.00_);[Red]\(#,##0.00\)"/>
  </numFmts>
  <fonts count="36" x14ac:knownFonts="1">
    <font>
      <sz val="11"/>
      <color theme="1"/>
      <name val="Calibri"/>
      <family val="2"/>
      <scheme val="minor"/>
    </font>
    <font>
      <sz val="11"/>
      <name val="Calibri"/>
      <family val="2"/>
    </font>
    <font>
      <sz val="11"/>
      <name val="Calibri"/>
      <family val="2"/>
    </font>
    <font>
      <sz val="11"/>
      <color theme="1"/>
      <name val="Calibri"/>
      <family val="2"/>
      <scheme val="minor"/>
    </font>
    <font>
      <b/>
      <sz val="11"/>
      <color theme="0"/>
      <name val="Calibri"/>
      <family val="2"/>
      <scheme val="minor"/>
    </font>
    <font>
      <b/>
      <sz val="11"/>
      <color theme="1"/>
      <name val="Calibri"/>
      <family val="2"/>
      <scheme val="minor"/>
    </font>
    <font>
      <sz val="11"/>
      <name val="Calibri"/>
      <family val="2"/>
      <scheme val="minor"/>
    </font>
    <font>
      <i/>
      <sz val="11"/>
      <color theme="0" tint="-0.499984740745262"/>
      <name val="Calibri"/>
      <family val="2"/>
      <scheme val="minor"/>
    </font>
    <font>
      <sz val="12"/>
      <color theme="1"/>
      <name val="Calibri"/>
      <family val="2"/>
      <scheme val="minor"/>
    </font>
    <font>
      <sz val="14"/>
      <color theme="1"/>
      <name val="Calibri"/>
      <family val="2"/>
      <scheme val="minor"/>
    </font>
    <font>
      <u/>
      <sz val="11"/>
      <color theme="10"/>
      <name val="Calibri"/>
      <family val="2"/>
      <scheme val="minor"/>
    </font>
    <font>
      <sz val="7"/>
      <color theme="1"/>
      <name val="Times New Roman"/>
      <family val="1"/>
    </font>
    <font>
      <sz val="11"/>
      <color rgb="FF000000"/>
      <name val="Calibri"/>
      <family val="2"/>
      <scheme val="minor"/>
    </font>
    <font>
      <sz val="11"/>
      <color rgb="FF333333"/>
      <name val="Calibri"/>
      <family val="2"/>
      <scheme val="minor"/>
    </font>
    <font>
      <sz val="7"/>
      <color rgb="FF333333"/>
      <name val="Times New Roman"/>
      <family val="1"/>
    </font>
    <font>
      <sz val="8"/>
      <name val="Calibri"/>
      <family val="2"/>
      <scheme val="minor"/>
    </font>
    <font>
      <sz val="11"/>
      <color rgb="FF006100"/>
      <name val="Calibri"/>
      <family val="2"/>
      <scheme val="minor"/>
    </font>
    <font>
      <sz val="11"/>
      <color rgb="FFFF0000"/>
      <name val="Calibri"/>
      <family val="2"/>
      <scheme val="minor"/>
    </font>
    <font>
      <b/>
      <sz val="12"/>
      <color theme="1"/>
      <name val="Calibri"/>
      <family val="2"/>
      <scheme val="minor"/>
    </font>
    <font>
      <b/>
      <sz val="12"/>
      <color theme="1"/>
      <name val="Times New Roman"/>
      <family val="1"/>
    </font>
    <font>
      <b/>
      <sz val="12"/>
      <name val="Calibri"/>
      <family val="2"/>
      <scheme val="minor"/>
    </font>
    <font>
      <i/>
      <sz val="11"/>
      <color theme="1"/>
      <name val="Calibri"/>
      <family val="2"/>
      <scheme val="minor"/>
    </font>
    <font>
      <b/>
      <sz val="11"/>
      <name val="Calibri"/>
      <family val="2"/>
      <scheme val="minor"/>
    </font>
    <font>
      <sz val="11"/>
      <color theme="1"/>
      <name val="Calibri"/>
      <family val="2"/>
    </font>
    <font>
      <b/>
      <sz val="11"/>
      <name val="Calibri"/>
      <family val="2"/>
    </font>
    <font>
      <b/>
      <sz val="11"/>
      <color rgb="FF444444"/>
      <name val="Calibri"/>
      <family val="2"/>
    </font>
    <font>
      <sz val="11"/>
      <color rgb="FF444444"/>
      <name val="Calibri"/>
      <family val="2"/>
    </font>
    <font>
      <b/>
      <sz val="14"/>
      <color theme="1"/>
      <name val="Calibri"/>
      <family val="2"/>
      <scheme val="minor"/>
    </font>
    <font>
      <sz val="11"/>
      <color theme="1"/>
      <name val="Courier New"/>
      <family val="3"/>
    </font>
    <font>
      <i/>
      <sz val="10"/>
      <color theme="2" tint="-0.749992370372631"/>
      <name val="Calibri"/>
      <family val="2"/>
      <scheme val="minor"/>
    </font>
    <font>
      <sz val="12"/>
      <color rgb="FF1F3763"/>
      <name val="Calibri Light"/>
      <family val="2"/>
    </font>
    <font>
      <sz val="7"/>
      <color rgb="FF1F3763"/>
      <name val="Times New Roman"/>
      <family val="1"/>
    </font>
    <font>
      <sz val="11"/>
      <color theme="1"/>
      <name val="Symbol"/>
      <family val="1"/>
      <charset val="2"/>
    </font>
    <font>
      <i/>
      <sz val="11"/>
      <color rgb="FF2F5496"/>
      <name val="Calibri Light"/>
      <family val="2"/>
    </font>
    <font>
      <sz val="8"/>
      <name val="Calibri"/>
      <family val="2"/>
    </font>
    <font>
      <sz val="8"/>
      <color theme="1"/>
      <name val="Calibri"/>
      <family val="2"/>
      <scheme val="minor"/>
    </font>
  </fonts>
  <fills count="15">
    <fill>
      <patternFill patternType="none"/>
    </fill>
    <fill>
      <patternFill patternType="gray125"/>
    </fill>
    <fill>
      <patternFill patternType="solid">
        <fgColor theme="3" tint="0.79998168889431442"/>
        <bgColor indexed="64"/>
      </patternFill>
    </fill>
    <fill>
      <patternFill patternType="solid">
        <fgColor theme="0" tint="-0.34998626667073579"/>
        <bgColor indexed="64"/>
      </patternFill>
    </fill>
    <fill>
      <patternFill patternType="solid">
        <fgColor theme="6"/>
        <bgColor theme="6"/>
      </patternFill>
    </fill>
    <fill>
      <patternFill patternType="solid">
        <fgColor theme="4" tint="0.79998168889431442"/>
        <bgColor indexed="64"/>
      </patternFill>
    </fill>
    <fill>
      <patternFill patternType="solid">
        <fgColor theme="9" tint="0.79998168889431442"/>
        <bgColor indexed="64"/>
      </patternFill>
    </fill>
    <fill>
      <patternFill patternType="solid">
        <fgColor rgb="FFD9E1F2"/>
        <bgColor indexed="64"/>
      </patternFill>
    </fill>
    <fill>
      <patternFill patternType="solid">
        <fgColor theme="9" tint="0.39997558519241921"/>
        <bgColor indexed="64"/>
      </patternFill>
    </fill>
    <fill>
      <patternFill patternType="solid">
        <fgColor rgb="FFC6EFCE"/>
      </patternFill>
    </fill>
    <fill>
      <patternFill patternType="solid">
        <fgColor theme="9" tint="0.59999389629810485"/>
        <bgColor indexed="64"/>
      </patternFill>
    </fill>
    <fill>
      <patternFill patternType="solid">
        <fgColor theme="5" tint="-0.249977111117893"/>
        <bgColor indexed="64"/>
      </patternFill>
    </fill>
    <fill>
      <patternFill patternType="solid">
        <fgColor rgb="FFF1F7ED"/>
        <bgColor indexed="64"/>
      </patternFill>
    </fill>
    <fill>
      <patternFill patternType="solid">
        <fgColor theme="2" tint="-0.249977111117893"/>
        <bgColor indexed="64"/>
      </patternFill>
    </fill>
    <fill>
      <patternFill patternType="solid">
        <fgColor rgb="FF8EAADB"/>
        <bgColor indexed="64"/>
      </patternFill>
    </fill>
  </fills>
  <borders count="63">
    <border>
      <left/>
      <right/>
      <top/>
      <bottom/>
      <diagonal/>
    </border>
    <border>
      <left style="thin">
        <color indexed="64"/>
      </left>
      <right style="thin">
        <color indexed="64"/>
      </right>
      <top style="thin">
        <color indexed="64"/>
      </top>
      <bottom style="thin">
        <color indexed="64"/>
      </bottom>
      <diagonal/>
    </border>
    <border>
      <left style="thin">
        <color theme="6" tint="0.39997558519241921"/>
      </left>
      <right/>
      <top style="thin">
        <color theme="6" tint="0.39997558519241921"/>
      </top>
      <bottom style="thin">
        <color theme="6" tint="0.39997558519241921"/>
      </bottom>
      <diagonal/>
    </border>
    <border>
      <left/>
      <right/>
      <top style="thin">
        <color theme="6" tint="0.39997558519241921"/>
      </top>
      <bottom style="thin">
        <color theme="6" tint="0.39997558519241921"/>
      </bottom>
      <diagonal/>
    </border>
    <border>
      <left style="thin">
        <color theme="6" tint="0.39997558519241921"/>
      </left>
      <right/>
      <top style="thin">
        <color theme="6" tint="0.39997558519241921"/>
      </top>
      <bottom/>
      <diagonal/>
    </border>
    <border>
      <left/>
      <right/>
      <top style="thin">
        <color theme="6" tint="0.39997558519241921"/>
      </top>
      <bottom/>
      <diagonal/>
    </border>
    <border>
      <left/>
      <right style="thin">
        <color theme="6" tint="0.39997558519241921"/>
      </right>
      <top style="thin">
        <color theme="6" tint="0.39997558519241921"/>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theme="6" tint="0.39997558519241921"/>
      </bottom>
      <diagonal/>
    </border>
    <border>
      <left style="thin">
        <color theme="0"/>
      </left>
      <right style="thin">
        <color theme="0"/>
      </right>
      <top style="thin">
        <color theme="0"/>
      </top>
      <bottom style="thin">
        <color theme="0"/>
      </bottom>
      <diagonal/>
    </border>
    <border>
      <left style="hair">
        <color auto="1"/>
      </left>
      <right/>
      <top/>
      <bottom/>
      <diagonal/>
    </border>
    <border>
      <left/>
      <right style="hair">
        <color auto="1"/>
      </right>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theme="1" tint="0.14996795556505021"/>
      </left>
      <right/>
      <top style="hair">
        <color theme="1" tint="0.14996795556505021"/>
      </top>
      <bottom style="hair">
        <color theme="1" tint="0.14996795556505021"/>
      </bottom>
      <diagonal/>
    </border>
    <border>
      <left/>
      <right/>
      <top style="hair">
        <color theme="1" tint="0.14996795556505021"/>
      </top>
      <bottom style="hair">
        <color theme="1" tint="0.14996795556505021"/>
      </bottom>
      <diagonal/>
    </border>
    <border>
      <left/>
      <right style="hair">
        <color theme="1" tint="0.14996795556505021"/>
      </right>
      <top style="hair">
        <color theme="1" tint="0.14996795556505021"/>
      </top>
      <bottom style="hair">
        <color theme="1" tint="0.14996795556505021"/>
      </bottom>
      <diagonal/>
    </border>
    <border>
      <left style="hair">
        <color theme="0" tint="-0.499984740745262"/>
      </left>
      <right style="hair">
        <color theme="0" tint="-0.499984740745262"/>
      </right>
      <top style="hair">
        <color theme="0" tint="-0.499984740745262"/>
      </top>
      <bottom style="hair">
        <color theme="0" tint="-0.499984740745262"/>
      </bottom>
      <diagonal/>
    </border>
    <border>
      <left style="hair">
        <color theme="0" tint="-0.499984740745262"/>
      </left>
      <right/>
      <top style="hair">
        <color theme="0" tint="-0.499984740745262"/>
      </top>
      <bottom/>
      <diagonal/>
    </border>
    <border>
      <left/>
      <right/>
      <top style="hair">
        <color theme="0" tint="-0.499984740745262"/>
      </top>
      <bottom/>
      <diagonal/>
    </border>
    <border>
      <left/>
      <right style="hair">
        <color theme="0" tint="-0.499984740745262"/>
      </right>
      <top style="hair">
        <color theme="0" tint="-0.499984740745262"/>
      </top>
      <bottom/>
      <diagonal/>
    </border>
    <border>
      <left style="hair">
        <color theme="0" tint="-0.499984740745262"/>
      </left>
      <right/>
      <top/>
      <bottom/>
      <diagonal/>
    </border>
    <border>
      <left/>
      <right style="hair">
        <color theme="0" tint="-0.499984740745262"/>
      </right>
      <top/>
      <bottom/>
      <diagonal/>
    </border>
    <border>
      <left style="hair">
        <color theme="0" tint="-0.499984740745262"/>
      </left>
      <right/>
      <top/>
      <bottom style="hair">
        <color theme="0" tint="-0.499984740745262"/>
      </bottom>
      <diagonal/>
    </border>
    <border>
      <left/>
      <right/>
      <top/>
      <bottom style="hair">
        <color theme="0" tint="-0.499984740745262"/>
      </bottom>
      <diagonal/>
    </border>
    <border>
      <left/>
      <right style="hair">
        <color theme="0" tint="-0.499984740745262"/>
      </right>
      <top/>
      <bottom style="hair">
        <color theme="0" tint="-0.499984740745262"/>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diagonal/>
    </border>
    <border>
      <left/>
      <right/>
      <top style="hair">
        <color theme="1" tint="0.14996795556505021"/>
      </top>
      <bottom/>
      <diagonal/>
    </border>
    <border>
      <left style="hair">
        <color theme="1" tint="0.14993743705557422"/>
      </left>
      <right/>
      <top style="hair">
        <color theme="1" tint="0.14996795556505021"/>
      </top>
      <bottom/>
      <diagonal/>
    </border>
    <border>
      <left/>
      <right style="hair">
        <color theme="1" tint="0.14993743705557422"/>
      </right>
      <top style="hair">
        <color theme="1" tint="0.14996795556505021"/>
      </top>
      <bottom/>
      <diagonal/>
    </border>
    <border>
      <left style="hair">
        <color theme="1" tint="0.14993743705557422"/>
      </left>
      <right/>
      <top/>
      <bottom style="hair">
        <color theme="1" tint="0.14993743705557422"/>
      </bottom>
      <diagonal/>
    </border>
    <border>
      <left/>
      <right/>
      <top/>
      <bottom style="hair">
        <color theme="1" tint="0.14993743705557422"/>
      </bottom>
      <diagonal/>
    </border>
    <border>
      <left/>
      <right style="hair">
        <color theme="1" tint="0.14993743705557422"/>
      </right>
      <top/>
      <bottom style="hair">
        <color theme="1" tint="0.14993743705557422"/>
      </bottom>
      <diagonal/>
    </border>
    <border>
      <left style="hair">
        <color theme="0" tint="-0.499984740745262"/>
      </left>
      <right/>
      <top style="hair">
        <color theme="0" tint="-0.499984740745262"/>
      </top>
      <bottom style="hair">
        <color theme="0" tint="-0.499984740745262"/>
      </bottom>
      <diagonal/>
    </border>
    <border>
      <left/>
      <right/>
      <top style="hair">
        <color theme="0" tint="-0.499984740745262"/>
      </top>
      <bottom style="hair">
        <color theme="0" tint="-0.499984740745262"/>
      </bottom>
      <diagonal/>
    </border>
    <border>
      <left/>
      <right style="hair">
        <color theme="0" tint="-0.499984740745262"/>
      </right>
      <top style="hair">
        <color theme="0" tint="-0.499984740745262"/>
      </top>
      <bottom style="hair">
        <color theme="0" tint="-0.499984740745262"/>
      </bottom>
      <diagonal/>
    </border>
    <border>
      <left style="hair">
        <color theme="0" tint="-0.499984740745262"/>
      </left>
      <right style="hair">
        <color theme="0" tint="-0.499984740745262"/>
      </right>
      <top style="hair">
        <color theme="0" tint="-0.499984740745262"/>
      </top>
      <bottom/>
      <diagonal/>
    </border>
    <border>
      <left style="hair">
        <color theme="0" tint="-0.499984740745262"/>
      </left>
      <right style="hair">
        <color theme="0" tint="-0.499984740745262"/>
      </right>
      <top/>
      <bottom/>
      <diagonal/>
    </border>
    <border>
      <left style="hair">
        <color theme="0" tint="-0.499984740745262"/>
      </left>
      <right style="hair">
        <color theme="0" tint="-0.499984740745262"/>
      </right>
      <top/>
      <bottom style="hair">
        <color theme="0" tint="-0.499984740745262"/>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rgb="FF8EA9DB"/>
      </left>
      <right/>
      <top style="medium">
        <color rgb="FF8EA9DB"/>
      </top>
      <bottom style="medium">
        <color rgb="FF8EA9DB"/>
      </bottom>
      <diagonal/>
    </border>
    <border>
      <left/>
      <right/>
      <top style="medium">
        <color rgb="FF8EA9DB"/>
      </top>
      <bottom style="medium">
        <color rgb="FF8EA9DB"/>
      </bottom>
      <diagonal/>
    </border>
    <border>
      <left/>
      <right style="medium">
        <color rgb="FF8EA9DB"/>
      </right>
      <top style="medium">
        <color rgb="FF8EA9DB"/>
      </top>
      <bottom style="medium">
        <color rgb="FF8EA9DB"/>
      </bottom>
      <diagonal/>
    </border>
    <border>
      <left style="medium">
        <color rgb="FF8EA9DB"/>
      </left>
      <right/>
      <top/>
      <bottom style="medium">
        <color rgb="FF8EA9DB"/>
      </bottom>
      <diagonal/>
    </border>
    <border>
      <left/>
      <right/>
      <top/>
      <bottom style="medium">
        <color rgb="FF8EA9DB"/>
      </bottom>
      <diagonal/>
    </border>
    <border>
      <left/>
      <right style="medium">
        <color rgb="FF8EA9DB"/>
      </right>
      <top/>
      <bottom style="medium">
        <color rgb="FF8EA9DB"/>
      </bottom>
      <diagonal/>
    </border>
    <border>
      <left style="medium">
        <color rgb="FF8EA9DB"/>
      </left>
      <right/>
      <top/>
      <bottom/>
      <diagonal/>
    </border>
    <border>
      <left/>
      <right/>
      <top style="medium">
        <color rgb="FF8EA9DB"/>
      </top>
      <bottom/>
      <diagonal/>
    </border>
    <border>
      <left/>
      <right style="medium">
        <color rgb="FF8EA9DB"/>
      </right>
      <top style="medium">
        <color rgb="FF8EA9DB"/>
      </top>
      <bottom/>
      <diagonal/>
    </border>
  </borders>
  <cellStyleXfs count="5">
    <xf numFmtId="0" fontId="0" fillId="0" borderId="0"/>
    <xf numFmtId="165" fontId="3" fillId="0" borderId="0" applyFont="0" applyFill="0" applyBorder="0" applyAlignment="0" applyProtection="0"/>
    <xf numFmtId="9" fontId="3" fillId="0" borderId="0" applyFont="0" applyFill="0" applyBorder="0" applyAlignment="0" applyProtection="0"/>
    <xf numFmtId="0" fontId="10" fillId="0" borderId="0" applyNumberFormat="0" applyFill="0" applyBorder="0" applyAlignment="0" applyProtection="0"/>
    <xf numFmtId="0" fontId="16" fillId="9" borderId="0" applyNumberFormat="0" applyBorder="0" applyAlignment="0" applyProtection="0"/>
  </cellStyleXfs>
  <cellXfs count="205">
    <xf numFmtId="0" fontId="0" fillId="0" borderId="0" xfId="0"/>
    <xf numFmtId="168" fontId="0" fillId="0" borderId="0" xfId="0" applyNumberFormat="1"/>
    <xf numFmtId="0" fontId="4" fillId="0" borderId="0" xfId="0" applyFont="1"/>
    <xf numFmtId="168" fontId="4" fillId="0" borderId="0" xfId="0" applyNumberFormat="1" applyFont="1"/>
    <xf numFmtId="14" fontId="0" fillId="0" borderId="0" xfId="0" applyNumberFormat="1"/>
    <xf numFmtId="166" fontId="0" fillId="0" borderId="0" xfId="0" applyNumberFormat="1"/>
    <xf numFmtId="167" fontId="0" fillId="0" borderId="0" xfId="0" applyNumberFormat="1"/>
    <xf numFmtId="166" fontId="6" fillId="0" borderId="0" xfId="0" applyNumberFormat="1" applyFont="1"/>
    <xf numFmtId="2" fontId="5" fillId="0" borderId="0" xfId="0" applyNumberFormat="1" applyFont="1"/>
    <xf numFmtId="2" fontId="0" fillId="0" borderId="0" xfId="0" applyNumberFormat="1"/>
    <xf numFmtId="2" fontId="4" fillId="0" borderId="0" xfId="0" applyNumberFormat="1" applyFont="1"/>
    <xf numFmtId="0" fontId="4" fillId="3" borderId="1" xfId="0" applyFont="1" applyFill="1" applyBorder="1"/>
    <xf numFmtId="40" fontId="0" fillId="0" borderId="0" xfId="1" applyNumberFormat="1" applyFont="1"/>
    <xf numFmtId="164" fontId="0" fillId="0" borderId="0" xfId="0" applyNumberFormat="1"/>
    <xf numFmtId="0" fontId="4" fillId="4" borderId="4" xfId="0" applyFont="1" applyFill="1" applyBorder="1"/>
    <xf numFmtId="40" fontId="4" fillId="4" borderId="5" xfId="1" applyNumberFormat="1" applyFont="1" applyFill="1" applyBorder="1"/>
    <xf numFmtId="40" fontId="4" fillId="4" borderId="6" xfId="0" applyNumberFormat="1" applyFont="1" applyFill="1" applyBorder="1"/>
    <xf numFmtId="40" fontId="0" fillId="0" borderId="0" xfId="0" applyNumberFormat="1"/>
    <xf numFmtId="38" fontId="0" fillId="0" borderId="0" xfId="0" applyNumberFormat="1"/>
    <xf numFmtId="0" fontId="0" fillId="5" borderId="7" xfId="0" applyFill="1" applyBorder="1"/>
    <xf numFmtId="0" fontId="0" fillId="5" borderId="8" xfId="0" applyFill="1" applyBorder="1"/>
    <xf numFmtId="0" fontId="0" fillId="5" borderId="9" xfId="0" applyFill="1" applyBorder="1"/>
    <xf numFmtId="0" fontId="0" fillId="5" borderId="10" xfId="0" applyFill="1" applyBorder="1"/>
    <xf numFmtId="0" fontId="0" fillId="5" borderId="0" xfId="0" applyFill="1"/>
    <xf numFmtId="0" fontId="0" fillId="5" borderId="11" xfId="0" applyFill="1" applyBorder="1"/>
    <xf numFmtId="0" fontId="0" fillId="5" borderId="12" xfId="0" applyFill="1" applyBorder="1"/>
    <xf numFmtId="9" fontId="0" fillId="5" borderId="13" xfId="2" applyFont="1" applyFill="1" applyBorder="1"/>
    <xf numFmtId="0" fontId="0" fillId="5" borderId="14" xfId="0" applyFill="1" applyBorder="1"/>
    <xf numFmtId="9" fontId="0" fillId="5" borderId="15" xfId="0" applyNumberFormat="1" applyFill="1" applyBorder="1"/>
    <xf numFmtId="38" fontId="0" fillId="5" borderId="16" xfId="0" applyNumberFormat="1" applyFill="1" applyBorder="1"/>
    <xf numFmtId="38" fontId="0" fillId="5" borderId="17" xfId="0" applyNumberFormat="1" applyFill="1" applyBorder="1"/>
    <xf numFmtId="38" fontId="4" fillId="4" borderId="0" xfId="0" applyNumberFormat="1" applyFont="1" applyFill="1"/>
    <xf numFmtId="10" fontId="0" fillId="5" borderId="1" xfId="2" applyNumberFormat="1" applyFont="1" applyFill="1" applyBorder="1"/>
    <xf numFmtId="0" fontId="0" fillId="5" borderId="1" xfId="0" applyFill="1" applyBorder="1"/>
    <xf numFmtId="0" fontId="0" fillId="0" borderId="4" xfId="0" applyBorder="1"/>
    <xf numFmtId="40" fontId="0" fillId="0" borderId="5" xfId="1" applyNumberFormat="1" applyFont="1" applyFill="1" applyBorder="1"/>
    <xf numFmtId="40" fontId="0" fillId="0" borderId="5" xfId="0" applyNumberFormat="1" applyBorder="1"/>
    <xf numFmtId="40" fontId="0" fillId="0" borderId="6" xfId="0" applyNumberFormat="1" applyBorder="1"/>
    <xf numFmtId="0" fontId="0" fillId="0" borderId="2" xfId="0" applyBorder="1"/>
    <xf numFmtId="40" fontId="0" fillId="0" borderId="3" xfId="1" applyNumberFormat="1" applyFont="1" applyFill="1" applyBorder="1"/>
    <xf numFmtId="40" fontId="0" fillId="0" borderId="3" xfId="0" applyNumberFormat="1" applyBorder="1"/>
    <xf numFmtId="40" fontId="7" fillId="0" borderId="0" xfId="1" applyNumberFormat="1" applyFont="1"/>
    <xf numFmtId="0" fontId="7" fillId="0" borderId="0" xfId="0" applyFont="1"/>
    <xf numFmtId="0" fontId="6" fillId="0" borderId="0" xfId="0" applyFont="1"/>
    <xf numFmtId="0" fontId="0" fillId="0" borderId="0" xfId="0" applyProtection="1">
      <protection locked="0"/>
    </xf>
    <xf numFmtId="2" fontId="0" fillId="0" borderId="0" xfId="0" applyNumberFormat="1" applyProtection="1">
      <protection locked="0"/>
    </xf>
    <xf numFmtId="1" fontId="0" fillId="0" borderId="0" xfId="0" applyNumberFormat="1"/>
    <xf numFmtId="0" fontId="0" fillId="0" borderId="0" xfId="0" pivotButton="1"/>
    <xf numFmtId="0" fontId="0" fillId="0" borderId="0" xfId="0" applyAlignment="1">
      <alignment horizontal="left"/>
    </xf>
    <xf numFmtId="169" fontId="0" fillId="0" borderId="0" xfId="0" applyNumberFormat="1"/>
    <xf numFmtId="9" fontId="0" fillId="2" borderId="1" xfId="2" applyFont="1" applyFill="1" applyBorder="1" applyProtection="1">
      <protection locked="0"/>
    </xf>
    <xf numFmtId="0" fontId="0" fillId="0" borderId="18" xfId="0" applyBorder="1"/>
    <xf numFmtId="0" fontId="0" fillId="0" borderId="19" xfId="0" applyBorder="1"/>
    <xf numFmtId="0" fontId="5" fillId="0" borderId="19" xfId="0" applyFont="1" applyBorder="1" applyAlignment="1">
      <alignment horizontal="left" vertical="center" indent="7"/>
    </xf>
    <xf numFmtId="0" fontId="0" fillId="0" borderId="19" xfId="0" applyBorder="1" applyAlignment="1">
      <alignment horizontal="justify" vertical="center"/>
    </xf>
    <xf numFmtId="0" fontId="0" fillId="0" borderId="19" xfId="0" applyBorder="1" applyAlignment="1">
      <alignment horizontal="left" vertical="center" indent="7"/>
    </xf>
    <xf numFmtId="0" fontId="0" fillId="0" borderId="19" xfId="0" applyBorder="1" applyAlignment="1">
      <alignment vertical="center" wrapText="1"/>
    </xf>
    <xf numFmtId="0" fontId="0" fillId="0" borderId="19" xfId="0" applyBorder="1" applyAlignment="1">
      <alignment vertical="center"/>
    </xf>
    <xf numFmtId="0" fontId="5" fillId="0" borderId="19" xfId="0" applyFont="1" applyBorder="1" applyAlignment="1">
      <alignment horizontal="left" vertical="center" indent="5"/>
    </xf>
    <xf numFmtId="0" fontId="0" fillId="0" borderId="19" xfId="0" applyBorder="1" applyAlignment="1">
      <alignment horizontal="left" vertical="center" indent="5"/>
    </xf>
    <xf numFmtId="0" fontId="0" fillId="0" borderId="19" xfId="0" applyBorder="1" applyAlignment="1">
      <alignment wrapText="1"/>
    </xf>
    <xf numFmtId="0" fontId="18" fillId="0" borderId="19" xfId="0" applyFont="1" applyBorder="1" applyAlignment="1">
      <alignment horizontal="left" vertical="center" indent="5"/>
    </xf>
    <xf numFmtId="0" fontId="0" fillId="6" borderId="19" xfId="0" applyFill="1" applyBorder="1" applyAlignment="1">
      <alignment horizontal="left" vertical="center" wrapText="1"/>
    </xf>
    <xf numFmtId="0" fontId="0" fillId="6" borderId="19" xfId="0" applyFill="1" applyBorder="1" applyAlignment="1">
      <alignment vertical="center" wrapText="1"/>
    </xf>
    <xf numFmtId="0" fontId="0" fillId="0" borderId="0" xfId="0" applyAlignment="1">
      <alignment horizontal="center" vertical="center"/>
    </xf>
    <xf numFmtId="40" fontId="0" fillId="0" borderId="0" xfId="1" applyNumberFormat="1" applyFont="1" applyFill="1" applyBorder="1"/>
    <xf numFmtId="0" fontId="6" fillId="6" borderId="19" xfId="0" applyFont="1" applyFill="1" applyBorder="1" applyAlignment="1">
      <alignment vertical="center" wrapText="1"/>
    </xf>
    <xf numFmtId="0" fontId="6" fillId="0" borderId="19" xfId="0" applyFont="1" applyBorder="1"/>
    <xf numFmtId="0" fontId="23" fillId="11" borderId="0" xfId="0" applyFont="1" applyFill="1" applyAlignment="1">
      <alignment horizontal="center" vertical="center"/>
    </xf>
    <xf numFmtId="0" fontId="0" fillId="0" borderId="0" xfId="0" applyAlignment="1">
      <alignment vertical="top" wrapText="1"/>
    </xf>
    <xf numFmtId="0" fontId="0" fillId="0" borderId="37" xfId="0" applyBorder="1"/>
    <xf numFmtId="0" fontId="0" fillId="0" borderId="38" xfId="0" applyBorder="1"/>
    <xf numFmtId="0" fontId="0" fillId="0" borderId="39" xfId="0" applyBorder="1" applyAlignment="1">
      <alignment vertical="center"/>
    </xf>
    <xf numFmtId="0" fontId="2" fillId="0" borderId="0" xfId="0" applyFont="1" applyAlignment="1">
      <alignment horizontal="left" vertical="top" wrapText="1"/>
    </xf>
    <xf numFmtId="0" fontId="24" fillId="0" borderId="0" xfId="0" applyFont="1" applyAlignment="1">
      <alignment horizontal="left" vertical="top" wrapText="1"/>
    </xf>
    <xf numFmtId="0" fontId="25" fillId="0" borderId="0" xfId="0" applyFont="1" applyAlignment="1">
      <alignment horizontal="left" vertical="top" wrapText="1"/>
    </xf>
    <xf numFmtId="0" fontId="26" fillId="0" borderId="0" xfId="0" applyFont="1" applyAlignment="1">
      <alignment horizontal="left" vertical="top" wrapText="1"/>
    </xf>
    <xf numFmtId="0" fontId="27" fillId="6" borderId="19" xfId="0" applyFont="1" applyFill="1" applyBorder="1" applyAlignment="1">
      <alignment horizontal="center" vertical="center"/>
    </xf>
    <xf numFmtId="0" fontId="0" fillId="6" borderId="20" xfId="0" applyFill="1" applyBorder="1" applyAlignment="1">
      <alignment horizontal="center" vertical="center"/>
    </xf>
    <xf numFmtId="0" fontId="0" fillId="6" borderId="0" xfId="0" applyFill="1" applyAlignment="1">
      <alignment horizontal="center" vertical="center"/>
    </xf>
    <xf numFmtId="0" fontId="0" fillId="6" borderId="0" xfId="0" applyFill="1" applyAlignment="1">
      <alignment horizontal="left" vertical="center"/>
    </xf>
    <xf numFmtId="0" fontId="0" fillId="6" borderId="21" xfId="0" applyFill="1" applyBorder="1"/>
    <xf numFmtId="0" fontId="23" fillId="6" borderId="20" xfId="0" applyFont="1" applyFill="1" applyBorder="1" applyAlignment="1">
      <alignment horizontal="center" vertical="center"/>
    </xf>
    <xf numFmtId="0" fontId="23" fillId="6" borderId="22" xfId="0" applyFont="1" applyFill="1" applyBorder="1" applyAlignment="1">
      <alignment horizontal="center" vertical="center"/>
    </xf>
    <xf numFmtId="0" fontId="0" fillId="6" borderId="23" xfId="0" applyFill="1" applyBorder="1" applyAlignment="1">
      <alignment horizontal="center" vertical="center"/>
    </xf>
    <xf numFmtId="0" fontId="0" fillId="6" borderId="23" xfId="0" applyFill="1" applyBorder="1" applyAlignment="1">
      <alignment horizontal="left" vertical="center"/>
    </xf>
    <xf numFmtId="0" fontId="0" fillId="6" borderId="24" xfId="0" applyFill="1" applyBorder="1"/>
    <xf numFmtId="0" fontId="5" fillId="12" borderId="26" xfId="0" applyFont="1" applyFill="1" applyBorder="1" applyAlignment="1">
      <alignment vertical="center"/>
    </xf>
    <xf numFmtId="0" fontId="5" fillId="12" borderId="27" xfId="0" applyFont="1" applyFill="1" applyBorder="1" applyAlignment="1">
      <alignment vertical="center"/>
    </xf>
    <xf numFmtId="0" fontId="0" fillId="6" borderId="0" xfId="0" applyFill="1"/>
    <xf numFmtId="0" fontId="0" fillId="6" borderId="0" xfId="0" applyFill="1" applyAlignment="1">
      <alignment horizontal="left"/>
    </xf>
    <xf numFmtId="0" fontId="0" fillId="8" borderId="0" xfId="0" applyFill="1"/>
    <xf numFmtId="0" fontId="0" fillId="6" borderId="29" xfId="0" applyFill="1" applyBorder="1"/>
    <xf numFmtId="0" fontId="0" fillId="6" borderId="30" xfId="0" applyFill="1" applyBorder="1"/>
    <xf numFmtId="0" fontId="0" fillId="6" borderId="31" xfId="0" applyFill="1" applyBorder="1"/>
    <xf numFmtId="0" fontId="0" fillId="6" borderId="32" xfId="0" applyFill="1" applyBorder="1"/>
    <xf numFmtId="0" fontId="0" fillId="8" borderId="33" xfId="0" applyFill="1" applyBorder="1"/>
    <xf numFmtId="0" fontId="0" fillId="6" borderId="33" xfId="0" applyFill="1" applyBorder="1"/>
    <xf numFmtId="0" fontId="0" fillId="6" borderId="34" xfId="0" applyFill="1" applyBorder="1"/>
    <xf numFmtId="0" fontId="0" fillId="6" borderId="35" xfId="0" applyFill="1" applyBorder="1"/>
    <xf numFmtId="0" fontId="0" fillId="8" borderId="35" xfId="0" applyFill="1" applyBorder="1"/>
    <xf numFmtId="0" fontId="0" fillId="6" borderId="36" xfId="0" applyFill="1" applyBorder="1"/>
    <xf numFmtId="0" fontId="0" fillId="6" borderId="46" xfId="0" applyFill="1" applyBorder="1"/>
    <xf numFmtId="0" fontId="0" fillId="10" borderId="46" xfId="0" applyFill="1" applyBorder="1" applyAlignment="1">
      <alignment horizontal="center" vertical="center"/>
    </xf>
    <xf numFmtId="0" fontId="0" fillId="10" borderId="47" xfId="0" applyFill="1" applyBorder="1" applyAlignment="1">
      <alignment horizontal="center" vertical="center"/>
    </xf>
    <xf numFmtId="0" fontId="0" fillId="10" borderId="48" xfId="0" applyFill="1" applyBorder="1" applyAlignment="1">
      <alignment horizontal="center" vertical="center"/>
    </xf>
    <xf numFmtId="0" fontId="0" fillId="11" borderId="46" xfId="0" applyFill="1" applyBorder="1" applyAlignment="1">
      <alignment horizontal="center" vertical="center"/>
    </xf>
    <xf numFmtId="0" fontId="0" fillId="11" borderId="47" xfId="0" applyFill="1" applyBorder="1" applyAlignment="1">
      <alignment horizontal="center" vertical="center"/>
    </xf>
    <xf numFmtId="0" fontId="0" fillId="11" borderId="48" xfId="0" applyFill="1" applyBorder="1" applyAlignment="1">
      <alignment horizontal="center" vertical="center"/>
    </xf>
    <xf numFmtId="0" fontId="23" fillId="10" borderId="29" xfId="0" applyFont="1" applyFill="1" applyBorder="1" applyAlignment="1">
      <alignment horizontal="center" vertical="center"/>
    </xf>
    <xf numFmtId="0" fontId="23" fillId="10" borderId="30" xfId="0" applyFont="1" applyFill="1" applyBorder="1" applyAlignment="1">
      <alignment horizontal="center" vertical="center"/>
    </xf>
    <xf numFmtId="0" fontId="0" fillId="10" borderId="30" xfId="0" applyFill="1" applyBorder="1" applyAlignment="1">
      <alignment horizontal="center" vertical="center"/>
    </xf>
    <xf numFmtId="0" fontId="0" fillId="11" borderId="30" xfId="0" applyFill="1" applyBorder="1" applyAlignment="1">
      <alignment horizontal="center" vertical="center"/>
    </xf>
    <xf numFmtId="0" fontId="0" fillId="11" borderId="31" xfId="0" applyFill="1" applyBorder="1" applyAlignment="1">
      <alignment horizontal="center" vertical="center"/>
    </xf>
    <xf numFmtId="0" fontId="0" fillId="10" borderId="32" xfId="0" applyFill="1" applyBorder="1" applyAlignment="1">
      <alignment horizontal="center" vertical="center"/>
    </xf>
    <xf numFmtId="0" fontId="23" fillId="10" borderId="0" xfId="0" applyFont="1" applyFill="1" applyAlignment="1">
      <alignment horizontal="center" vertical="center"/>
    </xf>
    <xf numFmtId="0" fontId="0" fillId="10" borderId="0" xfId="0" applyFill="1" applyAlignment="1">
      <alignment horizontal="center" vertical="center"/>
    </xf>
    <xf numFmtId="0" fontId="0" fillId="11" borderId="0" xfId="0" applyFill="1" applyAlignment="1">
      <alignment horizontal="center" vertical="center"/>
    </xf>
    <xf numFmtId="0" fontId="0" fillId="11" borderId="33" xfId="0" applyFill="1" applyBorder="1" applyAlignment="1">
      <alignment horizontal="center" vertical="center"/>
    </xf>
    <xf numFmtId="0" fontId="0" fillId="10" borderId="34" xfId="0" applyFill="1" applyBorder="1" applyAlignment="1">
      <alignment horizontal="center" vertical="center"/>
    </xf>
    <xf numFmtId="0" fontId="23" fillId="10" borderId="35" xfId="0" applyFont="1" applyFill="1" applyBorder="1" applyAlignment="1">
      <alignment horizontal="center" vertical="center"/>
    </xf>
    <xf numFmtId="0" fontId="0" fillId="10" borderId="35" xfId="0" applyFill="1" applyBorder="1" applyAlignment="1">
      <alignment horizontal="center" vertical="center"/>
    </xf>
    <xf numFmtId="0" fontId="0" fillId="11" borderId="35" xfId="0" applyFill="1" applyBorder="1" applyAlignment="1">
      <alignment horizontal="center" vertical="center"/>
    </xf>
    <xf numFmtId="0" fontId="0" fillId="11" borderId="36" xfId="0" applyFill="1" applyBorder="1" applyAlignment="1">
      <alignment horizontal="center" vertical="center"/>
    </xf>
    <xf numFmtId="0" fontId="0" fillId="0" borderId="49" xfId="0" applyBorder="1"/>
    <xf numFmtId="0" fontId="0" fillId="0" borderId="50" xfId="0" applyBorder="1"/>
    <xf numFmtId="0" fontId="0" fillId="0" borderId="51" xfId="0" applyBorder="1"/>
    <xf numFmtId="0" fontId="28" fillId="0" borderId="0" xfId="0" applyFont="1" applyAlignment="1">
      <alignment horizontal="justify" vertical="center"/>
    </xf>
    <xf numFmtId="0" fontId="0" fillId="0" borderId="0" xfId="0" applyAlignment="1">
      <alignment horizontal="justify" vertical="center"/>
    </xf>
    <xf numFmtId="0" fontId="28" fillId="0" borderId="0" xfId="0" applyFont="1" applyAlignment="1">
      <alignment horizontal="left" vertical="center" indent="5"/>
    </xf>
    <xf numFmtId="0" fontId="28" fillId="0" borderId="0" xfId="0" applyFont="1" applyAlignment="1">
      <alignment horizontal="left" vertical="center" indent="22"/>
    </xf>
    <xf numFmtId="0" fontId="29" fillId="0" borderId="0" xfId="0" applyFont="1" applyAlignment="1">
      <alignment horizontal="center" vertical="center"/>
    </xf>
    <xf numFmtId="0" fontId="30" fillId="0" borderId="0" xfId="0" applyFont="1" applyAlignment="1">
      <alignment horizontal="left" vertical="center" indent="5"/>
    </xf>
    <xf numFmtId="0" fontId="12" fillId="0" borderId="0" xfId="0" applyFont="1" applyAlignment="1">
      <alignment horizontal="justify" vertical="center"/>
    </xf>
    <xf numFmtId="0" fontId="0" fillId="0" borderId="0" xfId="0" applyAlignment="1">
      <alignment vertical="center"/>
    </xf>
    <xf numFmtId="0" fontId="20" fillId="0" borderId="0" xfId="4" applyFont="1" applyFill="1" applyBorder="1" applyAlignment="1">
      <alignment horizontal="center" vertical="center"/>
    </xf>
    <xf numFmtId="0" fontId="32" fillId="0" borderId="0" xfId="0" applyFont="1" applyAlignment="1">
      <alignment horizontal="left" vertical="center" indent="1"/>
    </xf>
    <xf numFmtId="0" fontId="32" fillId="0" borderId="0" xfId="0" applyFont="1" applyAlignment="1">
      <alignment horizontal="left" vertical="center" indent="2"/>
    </xf>
    <xf numFmtId="0" fontId="32" fillId="0" borderId="0" xfId="0" applyFont="1" applyAlignment="1">
      <alignment horizontal="left" vertical="center" indent="4"/>
    </xf>
    <xf numFmtId="0" fontId="0" fillId="0" borderId="0" xfId="0" applyAlignment="1">
      <alignment horizontal="left" vertical="center" indent="1"/>
    </xf>
    <xf numFmtId="0" fontId="20" fillId="6" borderId="19" xfId="4" applyFont="1" applyFill="1" applyBorder="1" applyAlignment="1">
      <alignment horizontal="left" vertical="center"/>
    </xf>
    <xf numFmtId="0" fontId="10" fillId="0" borderId="0" xfId="3" applyAlignment="1">
      <alignment horizontal="justify" vertical="center"/>
    </xf>
    <xf numFmtId="0" fontId="32" fillId="0" borderId="0" xfId="0" applyFont="1" applyAlignment="1">
      <alignment horizontal="left" vertical="center" wrapText="1" indent="2"/>
    </xf>
    <xf numFmtId="0" fontId="0" fillId="0" borderId="19" xfId="0" applyBorder="1" applyAlignment="1">
      <alignment horizontal="left" indent="2"/>
    </xf>
    <xf numFmtId="0" fontId="0" fillId="0" borderId="19" xfId="0" applyBorder="1" applyAlignment="1">
      <alignment horizontal="left" indent="5"/>
    </xf>
    <xf numFmtId="0" fontId="10" fillId="0" borderId="0" xfId="3" applyAlignment="1">
      <alignment horizontal="left" vertical="center" indent="4"/>
    </xf>
    <xf numFmtId="0" fontId="10" fillId="0" borderId="0" xfId="3" applyAlignment="1">
      <alignment horizontal="left" vertical="center" indent="5"/>
    </xf>
    <xf numFmtId="0" fontId="8" fillId="0" borderId="19" xfId="0" applyFont="1" applyBorder="1" applyAlignment="1">
      <alignment horizontal="left" vertical="center" indent="5"/>
    </xf>
    <xf numFmtId="0" fontId="13" fillId="0" borderId="0" xfId="0" applyFont="1" applyAlignment="1">
      <alignment horizontal="left" vertical="center" indent="3"/>
    </xf>
    <xf numFmtId="0" fontId="33" fillId="0" borderId="0" xfId="0" applyFont="1" applyAlignment="1">
      <alignment horizontal="left" vertical="center" indent="1"/>
    </xf>
    <xf numFmtId="0" fontId="0" fillId="0" borderId="0" xfId="0" applyAlignment="1">
      <alignment horizontal="left" vertical="center" indent="3"/>
    </xf>
    <xf numFmtId="0" fontId="0" fillId="0" borderId="0" xfId="0" applyAlignment="1">
      <alignment horizontal="left" vertical="center" indent="4"/>
    </xf>
    <xf numFmtId="0" fontId="35" fillId="0" borderId="0" xfId="0" applyFont="1" applyAlignment="1">
      <alignment vertical="center"/>
    </xf>
    <xf numFmtId="0" fontId="10" fillId="0" borderId="0" xfId="3"/>
    <xf numFmtId="0" fontId="12" fillId="14" borderId="54" xfId="0" applyFont="1" applyFill="1" applyBorder="1" applyAlignment="1">
      <alignment horizontal="center" vertical="center" wrapText="1"/>
    </xf>
    <xf numFmtId="0" fontId="12" fillId="14" borderId="55" xfId="0" applyFont="1" applyFill="1" applyBorder="1" applyAlignment="1">
      <alignment horizontal="center" vertical="center" wrapText="1"/>
    </xf>
    <xf numFmtId="0" fontId="12" fillId="14" borderId="56" xfId="0" applyFont="1" applyFill="1" applyBorder="1" applyAlignment="1">
      <alignment horizontal="center" vertical="center" wrapText="1"/>
    </xf>
    <xf numFmtId="0" fontId="12" fillId="7" borderId="57" xfId="0" applyFont="1" applyFill="1" applyBorder="1" applyAlignment="1">
      <alignment vertical="center" wrapText="1"/>
    </xf>
    <xf numFmtId="0" fontId="12" fillId="7" borderId="58" xfId="0" applyFont="1" applyFill="1" applyBorder="1" applyAlignment="1">
      <alignment vertical="center" wrapText="1"/>
    </xf>
    <xf numFmtId="0" fontId="12" fillId="7" borderId="58" xfId="0" applyFont="1" applyFill="1" applyBorder="1" applyAlignment="1">
      <alignment horizontal="left" vertical="center" wrapText="1"/>
    </xf>
    <xf numFmtId="0" fontId="12" fillId="7" borderId="59" xfId="0" applyFont="1" applyFill="1" applyBorder="1" applyAlignment="1">
      <alignment vertical="center" wrapText="1"/>
    </xf>
    <xf numFmtId="0" fontId="0" fillId="0" borderId="60" xfId="0" applyBorder="1" applyAlignment="1">
      <alignment vertical="center" wrapText="1"/>
    </xf>
    <xf numFmtId="0" fontId="0" fillId="0" borderId="57" xfId="0" applyBorder="1" applyAlignment="1">
      <alignment vertical="center" wrapText="1"/>
    </xf>
    <xf numFmtId="0" fontId="0" fillId="0" borderId="58" xfId="0" applyBorder="1" applyAlignment="1">
      <alignment vertical="center" wrapText="1"/>
    </xf>
    <xf numFmtId="0" fontId="0" fillId="0" borderId="58" xfId="0" applyBorder="1" applyAlignment="1">
      <alignment horizontal="left" vertical="center" wrapText="1"/>
    </xf>
    <xf numFmtId="0" fontId="0" fillId="0" borderId="59" xfId="0" applyBorder="1" applyAlignment="1">
      <alignment vertical="center" wrapText="1"/>
    </xf>
    <xf numFmtId="17" fontId="12" fillId="7" borderId="58" xfId="0" applyNumberFormat="1" applyFont="1" applyFill="1" applyBorder="1" applyAlignment="1">
      <alignment horizontal="left" vertical="center" wrapText="1"/>
    </xf>
    <xf numFmtId="40" fontId="0" fillId="0" borderId="0" xfId="1" applyNumberFormat="1" applyFont="1" applyFill="1"/>
    <xf numFmtId="0" fontId="0" fillId="0" borderId="0" xfId="0" applyAlignment="1">
      <alignment horizontal="left" vertical="center" wrapText="1" indent="4"/>
    </xf>
    <xf numFmtId="0" fontId="0" fillId="0" borderId="61" xfId="0" applyBorder="1" applyAlignment="1">
      <alignment vertical="center" wrapText="1"/>
    </xf>
    <xf numFmtId="0" fontId="0" fillId="0" borderId="58" xfId="0" applyBorder="1" applyAlignment="1">
      <alignment vertical="center" wrapText="1"/>
    </xf>
    <xf numFmtId="0" fontId="0" fillId="0" borderId="61" xfId="0" applyBorder="1" applyAlignment="1">
      <alignment horizontal="left" vertical="center" wrapText="1"/>
    </xf>
    <xf numFmtId="0" fontId="0" fillId="0" borderId="58" xfId="0" applyBorder="1" applyAlignment="1">
      <alignment horizontal="left" vertical="center" wrapText="1"/>
    </xf>
    <xf numFmtId="0" fontId="0" fillId="0" borderId="62" xfId="0" applyBorder="1" applyAlignment="1">
      <alignment vertical="center" wrapText="1"/>
    </xf>
    <xf numFmtId="0" fontId="0" fillId="0" borderId="59" xfId="0" applyBorder="1" applyAlignment="1">
      <alignment vertical="center" wrapText="1"/>
    </xf>
    <xf numFmtId="0" fontId="0" fillId="6" borderId="0" xfId="0" applyFill="1" applyAlignment="1">
      <alignment horizontal="left"/>
    </xf>
    <xf numFmtId="0" fontId="9" fillId="6" borderId="0" xfId="0" applyFont="1" applyFill="1" applyAlignment="1">
      <alignment horizontal="left" wrapText="1"/>
    </xf>
    <xf numFmtId="0" fontId="9" fillId="6" borderId="33" xfId="0" applyFont="1" applyFill="1" applyBorder="1" applyAlignment="1">
      <alignment horizontal="left" wrapText="1"/>
    </xf>
    <xf numFmtId="0" fontId="0" fillId="6" borderId="30" xfId="0" applyFill="1" applyBorder="1" applyAlignment="1">
      <alignment horizontal="left"/>
    </xf>
    <xf numFmtId="0" fontId="8" fillId="6" borderId="47" xfId="0" applyFont="1" applyFill="1" applyBorder="1" applyAlignment="1">
      <alignment horizontal="left" vertical="center" wrapText="1"/>
    </xf>
    <xf numFmtId="0" fontId="8" fillId="6" borderId="48" xfId="0" applyFont="1" applyFill="1" applyBorder="1" applyAlignment="1">
      <alignment horizontal="left" vertical="center" wrapText="1"/>
    </xf>
    <xf numFmtId="0" fontId="0" fillId="5" borderId="52" xfId="0" applyFill="1" applyBorder="1" applyAlignment="1">
      <alignment horizontal="left"/>
    </xf>
    <xf numFmtId="0" fontId="0" fillId="5" borderId="53" xfId="0" applyFill="1" applyBorder="1" applyAlignment="1">
      <alignment horizontal="left"/>
    </xf>
    <xf numFmtId="0" fontId="5" fillId="12" borderId="25" xfId="0" applyFont="1" applyFill="1" applyBorder="1" applyAlignment="1">
      <alignment horizontal="left" vertical="center"/>
    </xf>
    <xf numFmtId="0" fontId="5" fillId="12" borderId="26" xfId="0" applyFont="1" applyFill="1" applyBorder="1" applyAlignment="1">
      <alignment horizontal="left" vertical="center"/>
    </xf>
    <xf numFmtId="0" fontId="5" fillId="12" borderId="27" xfId="0" applyFont="1" applyFill="1" applyBorder="1" applyAlignment="1">
      <alignment horizontal="left" vertical="center"/>
    </xf>
    <xf numFmtId="0" fontId="4" fillId="13" borderId="25" xfId="0" applyFont="1" applyFill="1" applyBorder="1" applyAlignment="1">
      <alignment horizontal="left" vertical="center"/>
    </xf>
    <xf numFmtId="0" fontId="4" fillId="13" borderId="26" xfId="0" applyFont="1" applyFill="1" applyBorder="1" applyAlignment="1">
      <alignment horizontal="left" vertical="center"/>
    </xf>
    <xf numFmtId="0" fontId="0" fillId="12" borderId="29" xfId="0" applyFill="1" applyBorder="1" applyAlignment="1">
      <alignment horizontal="left" vertical="top" wrapText="1"/>
    </xf>
    <xf numFmtId="0" fontId="0" fillId="12" borderId="30" xfId="0" applyFill="1" applyBorder="1" applyAlignment="1">
      <alignment horizontal="left" vertical="top" wrapText="1"/>
    </xf>
    <xf numFmtId="0" fontId="0" fillId="12" borderId="31" xfId="0" applyFill="1" applyBorder="1" applyAlignment="1">
      <alignment horizontal="left" vertical="top" wrapText="1"/>
    </xf>
    <xf numFmtId="0" fontId="0" fillId="12" borderId="32" xfId="0" applyFill="1" applyBorder="1" applyAlignment="1">
      <alignment horizontal="left" vertical="top" wrapText="1"/>
    </xf>
    <xf numFmtId="0" fontId="0" fillId="12" borderId="0" xfId="0" applyFill="1" applyAlignment="1">
      <alignment horizontal="left" vertical="top" wrapText="1"/>
    </xf>
    <xf numFmtId="0" fontId="0" fillId="12" borderId="33" xfId="0" applyFill="1" applyBorder="1" applyAlignment="1">
      <alignment horizontal="left" vertical="top" wrapText="1"/>
    </xf>
    <xf numFmtId="0" fontId="0" fillId="12" borderId="34" xfId="0" applyFill="1" applyBorder="1" applyAlignment="1">
      <alignment horizontal="left" vertical="top" wrapText="1"/>
    </xf>
    <xf numFmtId="0" fontId="0" fillId="12" borderId="35" xfId="0" applyFill="1" applyBorder="1" applyAlignment="1">
      <alignment horizontal="left" vertical="top" wrapText="1"/>
    </xf>
    <xf numFmtId="0" fontId="0" fillId="12" borderId="36" xfId="0" applyFill="1" applyBorder="1" applyAlignment="1">
      <alignment horizontal="left" vertical="top" wrapText="1"/>
    </xf>
    <xf numFmtId="0" fontId="5" fillId="6" borderId="41" xfId="0" applyFont="1" applyFill="1" applyBorder="1" applyAlignment="1">
      <alignment horizontal="center" vertical="center"/>
    </xf>
    <xf numFmtId="0" fontId="5" fillId="6" borderId="40" xfId="0" applyFont="1" applyFill="1" applyBorder="1" applyAlignment="1">
      <alignment horizontal="center" vertical="center"/>
    </xf>
    <xf numFmtId="0" fontId="5" fillId="6" borderId="42" xfId="0" applyFont="1" applyFill="1" applyBorder="1" applyAlignment="1">
      <alignment horizontal="center" vertical="center"/>
    </xf>
    <xf numFmtId="0" fontId="5" fillId="6" borderId="43" xfId="0" applyFont="1" applyFill="1" applyBorder="1" applyAlignment="1">
      <alignment horizontal="center" vertical="center"/>
    </xf>
    <xf numFmtId="0" fontId="5" fillId="6" borderId="44" xfId="0" applyFont="1" applyFill="1" applyBorder="1" applyAlignment="1">
      <alignment horizontal="center" vertical="center"/>
    </xf>
    <xf numFmtId="0" fontId="5" fillId="6" borderId="45" xfId="0" applyFont="1" applyFill="1" applyBorder="1" applyAlignment="1">
      <alignment horizontal="center" vertical="center"/>
    </xf>
    <xf numFmtId="0" fontId="0" fillId="0" borderId="28" xfId="0" applyBorder="1" applyAlignment="1">
      <alignment horizontal="center" vertical="center"/>
    </xf>
    <xf numFmtId="170" fontId="0" fillId="0" borderId="0" xfId="1" applyNumberFormat="1" applyFont="1" applyFill="1" applyBorder="1"/>
  </cellXfs>
  <cellStyles count="5">
    <cellStyle name="Comma" xfId="1" builtinId="3"/>
    <cellStyle name="Good" xfId="4" builtinId="26"/>
    <cellStyle name="Hyperlink" xfId="3" builtinId="8"/>
    <cellStyle name="Normal" xfId="0" builtinId="0"/>
    <cellStyle name="Percent" xfId="2" builtinId="5"/>
  </cellStyles>
  <dxfs count="68">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numFmt numFmtId="169" formatCode="_(* #,##0_);_(* \(#,##0\);_(* &quot;-&quot;??_);_(@_)"/>
    </dxf>
    <dxf>
      <numFmt numFmtId="169" formatCode="_(* #,##0_);_(* \(#,##0\);_(* &quot;-&quot;??_);_(@_)"/>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ont>
        <b val="0"/>
        <i val="0"/>
        <strike val="0"/>
        <condense val="0"/>
        <extend val="0"/>
        <outline val="0"/>
        <shadow val="0"/>
        <u val="none"/>
        <vertAlign val="baseline"/>
        <sz val="11"/>
        <color theme="1"/>
        <name val="Calibri"/>
        <family val="2"/>
        <scheme val="minor"/>
      </font>
      <fill>
        <patternFill patternType="none">
          <fgColor theme="6" tint="0.79998168889431442"/>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outline="0">
        <left/>
        <right/>
        <top style="thin">
          <color theme="6" tint="0.39997558519241921"/>
        </top>
        <bottom/>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border diagonalUp="0" diagonalDown="0">
        <left/>
        <right/>
        <top style="thin">
          <color theme="6" tint="0.39997558519241921"/>
        </top>
        <bottom/>
        <vertical/>
        <horizontal/>
      </border>
    </dxf>
    <dxf>
      <border outline="0">
        <top style="thin">
          <color theme="6" tint="0.39997558519241921"/>
        </top>
      </border>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numFmt numFmtId="170" formatCode="#,##0.00_);[Red]\(#,##0.00\)"/>
      <fill>
        <patternFill patternType="none">
          <fgColor indexed="64"/>
          <bgColor indexed="65"/>
        </patternFill>
      </fill>
    </dxf>
    <dxf>
      <numFmt numFmtId="170" formatCode="#,##0.00_);[Red]\(#,##0.00\)"/>
    </dxf>
    <dxf>
      <numFmt numFmtId="170" formatCode="#,##0.00_);[Red]\(#,##0.00\)"/>
    </dxf>
    <dxf>
      <numFmt numFmtId="170" formatCode="#,##0.00_);[Red]\(#,##0.00\)"/>
    </dxf>
    <dxf>
      <numFmt numFmtId="170" formatCode="#,##0.00_);[Red]\(#,##0.00\)"/>
    </dxf>
    <dxf>
      <numFmt numFmtId="0" formatCode="General"/>
    </dxf>
    <dxf>
      <numFmt numFmtId="2" formatCode="0.00"/>
      <fill>
        <patternFill patternType="none">
          <fgColor indexed="64"/>
          <bgColor auto="1"/>
        </patternFill>
      </fill>
    </dxf>
    <dxf>
      <numFmt numFmtId="168" formatCode="0.0000"/>
      <fill>
        <patternFill patternType="none">
          <fgColor indexed="64"/>
          <bgColor auto="1"/>
        </patternFill>
      </fill>
    </dxf>
    <dxf>
      <numFmt numFmtId="2" formatCode="0.00"/>
      <fill>
        <patternFill patternType="none">
          <fgColor indexed="64"/>
          <bgColor auto="1"/>
        </patternFill>
      </fill>
    </dxf>
    <dxf>
      <numFmt numFmtId="0" formatCode="General"/>
      <fill>
        <patternFill patternType="none">
          <fgColor indexed="64"/>
          <bgColor auto="1"/>
        </patternFill>
      </fill>
    </dxf>
    <dxf>
      <numFmt numFmtId="168" formatCode="0.0000"/>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auto="1"/>
        </patternFill>
      </fill>
    </dxf>
    <dxf>
      <fill>
        <patternFill patternType="none">
          <fgColor indexed="64"/>
          <bgColor auto="1"/>
        </patternFill>
      </fill>
    </dxf>
    <dxf>
      <border outline="0">
        <top style="thin">
          <color theme="6" tint="0.39997558519241921"/>
        </top>
      </border>
    </dxf>
    <dxf>
      <fill>
        <patternFill patternType="none">
          <fgColor indexed="64"/>
          <bgColor auto="1"/>
        </patternFill>
      </fill>
    </dxf>
    <dxf>
      <border outline="0">
        <bottom style="thin">
          <color theme="6" tint="0.39997558519241921"/>
        </bottom>
      </border>
    </dxf>
    <dxf>
      <fill>
        <patternFill patternType="none">
          <fgColor indexed="64"/>
          <bgColor auto="1"/>
        </patternFill>
      </fill>
    </dxf>
    <dxf>
      <numFmt numFmtId="1" formatCode="0"/>
    </dxf>
    <dxf>
      <numFmt numFmtId="1" formatCode="0"/>
    </dxf>
    <dxf>
      <numFmt numFmtId="2" formatCode="0.00"/>
      <protection locked="0" hidden="0"/>
    </dxf>
    <dxf>
      <protection locked="0" hidden="0"/>
    </dxf>
    <dxf>
      <protection locked="0" hidden="0"/>
    </dxf>
    <dxf>
      <numFmt numFmtId="168" formatCode="0.0000"/>
      <fill>
        <patternFill patternType="none">
          <fgColor indexed="64"/>
          <bgColor auto="1"/>
        </patternFill>
      </fill>
    </dxf>
    <dxf>
      <numFmt numFmtId="167" formatCode="#,##0.0000"/>
      <fill>
        <patternFill patternType="none">
          <fgColor indexed="64"/>
          <bgColor auto="1"/>
        </patternFill>
      </fill>
    </dxf>
    <dxf>
      <numFmt numFmtId="166" formatCode="0.00_);[Red]\(0.00\)"/>
      <fill>
        <patternFill patternType="none">
          <fgColor indexed="64"/>
          <bgColor auto="1"/>
        </patternFill>
      </fill>
      <protection locked="0" hidden="0"/>
    </dxf>
    <dxf>
      <fill>
        <patternFill patternType="none">
          <fgColor indexed="64"/>
          <bgColor auto="1"/>
        </patternFill>
      </fill>
    </dxf>
    <dxf>
      <fill>
        <patternFill patternType="none">
          <fgColor indexed="64"/>
          <bgColor auto="1"/>
        </patternFill>
      </fill>
      <protection locked="0"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protection locked="1" hidden="0"/>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s>
  <tableStyles count="0" defaultTableStyle="TableStyleMedium2" defaultPivotStyle="PivotStyleLight16"/>
  <colors>
    <mruColors>
      <color rgb="FFF1F7E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0.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9.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rotection>
    <c:chartObject val="0"/>
    <c:data val="0"/>
    <c:formatting val="0"/>
    <c:selection val="0"/>
    <c:userInterface val="0"/>
  </c:protection>
  <c:chart>
    <c:title>
      <c:tx>
        <c:rich>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r>
              <a:rPr lang="en-US" sz="2800"/>
              <a:t>Fluxo</a:t>
            </a:r>
            <a:r>
              <a:rPr lang="en-US" sz="2800" baseline="0"/>
              <a:t> de Caixa</a:t>
            </a:r>
            <a:endParaRPr lang="en-US" sz="2800"/>
          </a:p>
        </c:rich>
      </c:tx>
      <c:overlay val="0"/>
      <c:spPr>
        <a:noFill/>
        <a:ln>
          <a:noFill/>
        </a:ln>
        <a:effectLst/>
      </c:spPr>
      <c:txPr>
        <a:bodyPr rot="0" spcFirstLastPara="1" vertOverflow="ellipsis" vert="horz" wrap="square" anchor="ctr" anchorCtr="1"/>
        <a:lstStyle/>
        <a:p>
          <a:pPr>
            <a:defRPr sz="2800" b="0" i="0" u="none" strike="noStrike" kern="1200" spc="0" baseline="0">
              <a:solidFill>
                <a:schemeClr val="tx1">
                  <a:lumMod val="65000"/>
                  <a:lumOff val="35000"/>
                </a:schemeClr>
              </a:solidFill>
              <a:latin typeface="+mn-lt"/>
              <a:ea typeface="+mn-ea"/>
              <a:cs typeface="+mn-cs"/>
            </a:defRPr>
          </a:pPr>
          <a:endParaRPr lang="pt-BR"/>
        </a:p>
      </c:txPr>
    </c:title>
    <c:autoTitleDeleted val="0"/>
    <c:plotArea>
      <c:layout>
        <c:manualLayout>
          <c:layoutTarget val="inner"/>
          <c:xMode val="edge"/>
          <c:yMode val="edge"/>
          <c:x val="0.13865048118985127"/>
          <c:y val="0.17634259259259263"/>
          <c:w val="0.81812729658792649"/>
          <c:h val="0.77736111111111106"/>
        </c:manualLayout>
      </c:layout>
      <c:scatterChart>
        <c:scatterStyle val="smoothMarker"/>
        <c:varyColors val="0"/>
        <c:ser>
          <c:idx val="0"/>
          <c:order val="0"/>
          <c:tx>
            <c:strRef>
              <c:f>FluxoCaixaModelo!$H$2</c:f>
              <c:strCache>
                <c:ptCount val="1"/>
                <c:pt idx="0">
                  <c:v>VAcumulado</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FluxoCaixaModelo!$A$3:$A$32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FluxoCaixaModelo!$H$3:$H$32</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0-9AD0-4AF2-BBB3-B87F020BBD46}"/>
            </c:ext>
          </c:extLst>
        </c:ser>
        <c:ser>
          <c:idx val="1"/>
          <c:order val="1"/>
          <c:tx>
            <c:strRef>
              <c:f>FluxoCaixaModelo!$D$2</c:f>
              <c:strCache>
                <c:ptCount val="1"/>
                <c:pt idx="0">
                  <c:v>VTLiquido</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yVal>
            <c:numRef>
              <c:f>FluxoCaixaModelo!$D$3:$D$32</c:f>
              <c:numCache>
                <c:formatCode>#,##0.00_);[Red]\(#,##0.00\)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1-9AD0-4AF2-BBB3-B87F020BBD46}"/>
            </c:ext>
          </c:extLst>
        </c:ser>
        <c:ser>
          <c:idx val="2"/>
          <c:order val="2"/>
          <c:tx>
            <c:strRef>
              <c:f>FluxoCaixaModelo!$I$2</c:f>
              <c:strCache>
                <c:ptCount val="1"/>
                <c:pt idx="0">
                  <c:v>Investimento Financeiro</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FluxoCaixaModelo!$A$3:$A$32</c:f>
              <c:numCache>
                <c:formatCode>General</c:formatCode>
                <c:ptCount val="30"/>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numCache>
            </c:numRef>
          </c:xVal>
          <c:yVal>
            <c:numRef>
              <c:f>FluxoCaixaModelo!$I$3:$I$32</c:f>
              <c:numCache>
                <c:formatCode>#,##0_);[Red]\(#,##0\)</c:formatCode>
                <c:ptCount val="3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numCache>
            </c:numRef>
          </c:yVal>
          <c:smooth val="1"/>
          <c:extLst>
            <c:ext xmlns:c16="http://schemas.microsoft.com/office/drawing/2014/chart" uri="{C3380CC4-5D6E-409C-BE32-E72D297353CC}">
              <c16:uniqueId val="{00000002-9AD0-4AF2-BBB3-B87F020BBD46}"/>
            </c:ext>
          </c:extLst>
        </c:ser>
        <c:dLbls>
          <c:showLegendKey val="0"/>
          <c:showVal val="0"/>
          <c:showCatName val="0"/>
          <c:showSerName val="0"/>
          <c:showPercent val="0"/>
          <c:showBubbleSize val="0"/>
        </c:dLbls>
        <c:axId val="750736527"/>
        <c:axId val="750736943"/>
      </c:scatterChart>
      <c:valAx>
        <c:axId val="75073652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pt-BR"/>
          </a:p>
        </c:txPr>
        <c:crossAx val="750736943"/>
        <c:crosses val="autoZero"/>
        <c:crossBetween val="midCat"/>
      </c:valAx>
      <c:valAx>
        <c:axId val="750736943"/>
        <c:scaling>
          <c:orientation val="minMax"/>
        </c:scaling>
        <c:delete val="0"/>
        <c:axPos val="l"/>
        <c:majorGridlines>
          <c:spPr>
            <a:ln w="9525" cap="flat" cmpd="sng" algn="ctr">
              <a:solidFill>
                <a:schemeClr val="tx1">
                  <a:lumMod val="15000"/>
                  <a:lumOff val="85000"/>
                </a:schemeClr>
              </a:solidFill>
              <a:round/>
            </a:ln>
            <a:effectLst/>
          </c:spPr>
        </c:majorGridlines>
        <c:numFmt formatCode="#,##0_);[Red]\(#,##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pt-BR"/>
          </a:p>
        </c:txPr>
        <c:crossAx val="750736527"/>
        <c:crosses val="autoZero"/>
        <c:crossBetween val="midCat"/>
      </c:valAx>
      <c:spPr>
        <a:noFill/>
        <a:ln>
          <a:noFill/>
        </a:ln>
        <a:effectLst/>
      </c:spPr>
    </c:plotArea>
    <c:legend>
      <c:legendPos val="t"/>
      <c:overlay val="0"/>
      <c:spPr>
        <a:noFill/>
        <a:ln>
          <a:noFill/>
        </a:ln>
        <a:effectLst/>
      </c:spPr>
      <c:txPr>
        <a:bodyPr rot="0" spcFirstLastPara="1" vertOverflow="ellipsis" vert="horz" wrap="square" anchor="ctr" anchorCtr="1"/>
        <a:lstStyle/>
        <a:p>
          <a:pPr>
            <a:defRPr sz="1600" b="0" i="0" u="none" strike="noStrike" kern="1200" baseline="0">
              <a:solidFill>
                <a:schemeClr val="tx1">
                  <a:lumMod val="65000"/>
                  <a:lumOff val="35000"/>
                </a:schemeClr>
              </a:solidFill>
              <a:latin typeface="+mn-lt"/>
              <a:ea typeface="+mn-ea"/>
              <a:cs typeface="+mn-cs"/>
            </a:defRPr>
          </a:pPr>
          <a:endParaRPr lang="pt-BR"/>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pt-BR"/>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3.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809B4281-E75C-4073-AB82-EF92B7EC2273}">
  <sheetPr/>
  <sheetViews>
    <sheetView zoomScale="86" workbookViewId="0" zoomToFit="1"/>
  </sheetViews>
  <sheetProtection algorithmName="SHA-512" hashValue="PWq5U6heYN8htzK6vg5yVRcnRvv5J5xFJtpPui2H/kTD1lyOmo7hIsX7w9mnOZVpLEDMSB+QGjQu9RFvN6KkUw==" saltValue="7qnQAhbymficqt+dzwmovA==" spinCount="100000" content="1" objects="1"/>
  <pageMargins left="0.7" right="0.7" top="0.75" bottom="0.75" header="0.3" footer="0.3"/>
  <drawing r:id="rId1"/>
</chartsheet>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image" Target="../media/image3.jpe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xdr:col>
      <xdr:colOff>1777365</xdr:colOff>
      <xdr:row>31</xdr:row>
      <xdr:rowOff>28575</xdr:rowOff>
    </xdr:from>
    <xdr:to>
      <xdr:col>1</xdr:col>
      <xdr:colOff>6990715</xdr:colOff>
      <xdr:row>47</xdr:row>
      <xdr:rowOff>20955</xdr:rowOff>
    </xdr:to>
    <xdr:pic>
      <xdr:nvPicPr>
        <xdr:cNvPr id="2" name="Picture 1" descr="Line chart&#10;&#10;Description automatically generated with medium confidence">
          <a:extLst>
            <a:ext uri="{FF2B5EF4-FFF2-40B4-BE49-F238E27FC236}">
              <a16:creationId xmlns:a16="http://schemas.microsoft.com/office/drawing/2014/main" id="{1482165E-71AF-04DB-3187-F5E0132A770C}"/>
            </a:ext>
          </a:extLst>
        </xdr:cNvPr>
        <xdr:cNvPicPr>
          <a:picLocks noChangeAspect="1"/>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871" t="4545" b="3934"/>
        <a:stretch/>
      </xdr:blipFill>
      <xdr:spPr bwMode="auto">
        <a:xfrm>
          <a:off x="2282190" y="7505700"/>
          <a:ext cx="5224780" cy="2887980"/>
        </a:xfrm>
        <a:prstGeom prst="rect">
          <a:avLst/>
        </a:prstGeom>
        <a:ln>
          <a:solidFill>
            <a:schemeClr val="tx1"/>
          </a:solidFill>
        </a:ln>
        <a:extLst>
          <a:ext uri="{53640926-AAD7-44D8-BBD7-CCE9431645EC}">
            <a14:shadowObscured xmlns:a14="http://schemas.microsoft.com/office/drawing/2010/main"/>
          </a:ext>
        </a:extLst>
      </xdr:spPr>
    </xdr:pic>
    <xdr:clientData/>
  </xdr:twoCellAnchor>
  <xdr:twoCellAnchor editAs="oneCell">
    <xdr:from>
      <xdr:col>1</xdr:col>
      <xdr:colOff>1615439</xdr:colOff>
      <xdr:row>71</xdr:row>
      <xdr:rowOff>15240</xdr:rowOff>
    </xdr:from>
    <xdr:to>
      <xdr:col>1</xdr:col>
      <xdr:colOff>7029449</xdr:colOff>
      <xdr:row>88</xdr:row>
      <xdr:rowOff>15743</xdr:rowOff>
    </xdr:to>
    <xdr:pic>
      <xdr:nvPicPr>
        <xdr:cNvPr id="3" name="Picture 2" descr="Interface gráfica do usuário, Aplicativo&#10;&#10;Descrição gerada automaticamente">
          <a:extLst>
            <a:ext uri="{FF2B5EF4-FFF2-40B4-BE49-F238E27FC236}">
              <a16:creationId xmlns:a16="http://schemas.microsoft.com/office/drawing/2014/main" id="{351C201F-6206-4A19-2892-010031477D42}"/>
            </a:ext>
          </a:extLst>
        </xdr:cNvPr>
        <xdr:cNvPicPr>
          <a:picLocks noChangeAspect="1"/>
        </xdr:cNvPicPr>
      </xdr:nvPicPr>
      <xdr:blipFill rotWithShape="1">
        <a:blip xmlns:r="http://schemas.openxmlformats.org/officeDocument/2006/relationships" r:embed="rId2"/>
        <a:srcRect l="28582" t="29648" r="12827" b="11021"/>
        <a:stretch/>
      </xdr:blipFill>
      <xdr:spPr bwMode="auto">
        <a:xfrm>
          <a:off x="2120264" y="17226915"/>
          <a:ext cx="5423535" cy="3080888"/>
        </a:xfrm>
        <a:prstGeom prst="rect">
          <a:avLst/>
        </a:prstGeom>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1</xdr:row>
      <xdr:rowOff>53341</xdr:rowOff>
    </xdr:from>
    <xdr:to>
      <xdr:col>3</xdr:col>
      <xdr:colOff>381000</xdr:colOff>
      <xdr:row>10</xdr:row>
      <xdr:rowOff>91995</xdr:rowOff>
    </xdr:to>
    <xdr:pic>
      <xdr:nvPicPr>
        <xdr:cNvPr id="3" name="Picture 2" descr="A picture containing logo&#10;&#10;Description automatically generated">
          <a:extLst>
            <a:ext uri="{FF2B5EF4-FFF2-40B4-BE49-F238E27FC236}">
              <a16:creationId xmlns:a16="http://schemas.microsoft.com/office/drawing/2014/main" id="{CF6B95F3-69EE-50DF-C0E8-7E73C9D8FBFD}"/>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21920" y="175261"/>
          <a:ext cx="1600200" cy="1684574"/>
        </a:xfrm>
        <a:prstGeom prst="rect">
          <a:avLst/>
        </a:prstGeom>
      </xdr:spPr>
    </xdr:pic>
    <xdr:clientData/>
  </xdr:twoCellAnchor>
  <xdr:twoCellAnchor editAs="oneCell">
    <xdr:from>
      <xdr:col>3</xdr:col>
      <xdr:colOff>445770</xdr:colOff>
      <xdr:row>1</xdr:row>
      <xdr:rowOff>64770</xdr:rowOff>
    </xdr:from>
    <xdr:to>
      <xdr:col>7</xdr:col>
      <xdr:colOff>542925</xdr:colOff>
      <xdr:row>7</xdr:row>
      <xdr:rowOff>123703</xdr:rowOff>
    </xdr:to>
    <xdr:pic>
      <xdr:nvPicPr>
        <xdr:cNvPr id="4" name="Picture 3">
          <a:extLst>
            <a:ext uri="{FF2B5EF4-FFF2-40B4-BE49-F238E27FC236}">
              <a16:creationId xmlns:a16="http://schemas.microsoft.com/office/drawing/2014/main" id="{FE81E547-1B12-4639-A0F9-6DBE0C6A901F}"/>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79270" y="188595"/>
          <a:ext cx="2535555" cy="114478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absoluteAnchor>
    <xdr:pos x="0" y="0"/>
    <xdr:ext cx="10820843" cy="7852587"/>
    <xdr:graphicFrame macro="">
      <xdr:nvGraphicFramePr>
        <xdr:cNvPr id="2" name="Chart 1">
          <a:extLst>
            <a:ext uri="{FF2B5EF4-FFF2-40B4-BE49-F238E27FC236}">
              <a16:creationId xmlns:a16="http://schemas.microsoft.com/office/drawing/2014/main" id="{02113F9F-A747-F67C-7EAE-66D9F10D4F28}"/>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lvana Nobre" refreshedDate="44922.513884375003" createdVersion="8" refreshedVersion="8" minRefreshableVersion="3" recordCount="2064" xr:uid="{C3D78F3B-6E2E-4DD7-B023-7546116E9B7A}">
  <cacheSource type="worksheet">
    <worksheetSource name="tbSilv"/>
  </cacheSource>
  <cacheFields count="21">
    <cacheField name="idCombinacao" numFmtId="0">
      <sharedItems containsSemiMixedTypes="0" containsString="0" containsNumber="1" containsInteger="1" minValue="7976" maxValue="8108"/>
    </cacheField>
    <cacheField name="Faixa" numFmtId="0">
      <sharedItems count="2">
        <s v="Verde"/>
        <s v="Marrom"/>
      </sharedItems>
    </cacheField>
    <cacheField name="FitoFisionomia" numFmtId="0">
      <sharedItems/>
    </cacheField>
    <cacheField name="RegiaoEco" numFmtId="0">
      <sharedItems/>
    </cacheField>
    <cacheField name="RegiaoAdm" numFmtId="0">
      <sharedItems/>
    </cacheField>
    <cacheField name="Topografia" numFmtId="0">
      <sharedItems/>
    </cacheField>
    <cacheField name="Mecanizacao" numFmtId="0">
      <sharedItems/>
    </cacheField>
    <cacheField name="Especie" numFmtId="0">
      <sharedItems/>
    </cacheField>
    <cacheField name="areaOcupacao" numFmtId="0">
      <sharedItems containsSemiMixedTypes="0" containsString="0" containsNumber="1" containsInteger="1" minValue="151" maxValue="783"/>
    </cacheField>
    <cacheField name="numArvores" numFmtId="0">
      <sharedItems containsSemiMixedTypes="0" containsString="0" containsNumber="1" containsInteger="1" minValue="16" maxValue="87"/>
    </cacheField>
    <cacheField name="Produto" numFmtId="0">
      <sharedItems/>
    </cacheField>
    <cacheField name="Classe" numFmtId="0">
      <sharedItems count="1">
        <s v="Recomposição"/>
      </sharedItems>
    </cacheField>
    <cacheField name="Etapa" numFmtId="0">
      <sharedItems/>
    </cacheField>
    <cacheField name="Ano" numFmtId="0">
      <sharedItems containsSemiMixedTypes="0" containsString="0" containsNumber="1" containsInteger="1" minValue="1" maxValue="30" count="30">
        <n v="1"/>
        <n v="2"/>
        <n v="3"/>
        <n v="4"/>
        <n v="5"/>
        <n v="6"/>
        <n v="7"/>
        <n v="8"/>
        <n v="9"/>
        <n v="10"/>
        <n v="11"/>
        <n v="12"/>
        <n v="13"/>
        <n v="14"/>
        <n v="15"/>
        <n v="16"/>
        <n v="17"/>
        <n v="18"/>
        <n v="19"/>
        <n v="20"/>
        <n v="21"/>
        <n v="22"/>
        <n v="23"/>
        <n v="24"/>
        <n v="25"/>
        <n v="26"/>
        <n v="27"/>
        <n v="28"/>
        <n v="29"/>
        <n v="30"/>
      </sharedItems>
    </cacheField>
    <cacheField name="Operacao" numFmtId="0">
      <sharedItems count="17">
        <s v="Adubação manual (base 1: 0 - 20 dias)"/>
        <s v="Adubação manual (base 2: 60 - 90 dias)"/>
        <s v="Irrigação"/>
        <s v="Plantio manual"/>
        <s v="Replantio"/>
        <s v="Transporte e distribuição de mudas"/>
        <s v="Adubação manual (cobertura: 12 meses)"/>
        <s v="Capina manual (coroamento)"/>
        <s v="Controle de formiga (isca granulada)"/>
        <s v="Monitoramento de formiga"/>
        <s v="Roçada semi-mecanizada"/>
        <s v="Adubação manual (cobertura: 24 meses)"/>
        <s v="Monitoramento ambiental"/>
        <s v="Balizamento e marcação de covas"/>
        <s v="Calagem (área total)"/>
        <s v="Coveamento semi-mecanizado"/>
        <s v="Limpeza da área semi-mecanizada"/>
      </sharedItems>
    </cacheField>
    <cacheField name="Recurso" numFmtId="0">
      <sharedItems containsDate="1" containsMixedTypes="1" minDate="2006-06-30T00:00:00" maxDate="2010-10-21T00:00:00"/>
    </cacheField>
    <cacheField name="qtdRecurso" numFmtId="0">
      <sharedItems containsSemiMixedTypes="0" containsString="0" containsNumber="1" minValue="0.5" maxValue="545"/>
    </cacheField>
    <cacheField name="siglaUnidade" numFmtId="0">
      <sharedItems/>
    </cacheField>
    <cacheField name="Preco" numFmtId="166">
      <sharedItems containsSemiMixedTypes="0" containsString="0" containsNumber="1" minValue="1.0999999999999999E-2" maxValue="273.079986572265"/>
    </cacheField>
    <cacheField name="qtdRecEspFaixa" numFmtId="167">
      <sharedItems containsSemiMixedTypes="0" containsString="0" containsNumber="1" minValue="7.5500000000000003E-3" maxValue="42.673499999999997"/>
    </cacheField>
    <cacheField name="ValorEspFaixa" numFmtId="168">
      <sharedItems containsSemiMixedTypes="0" containsString="0" containsNumber="1" minValue="1.5646620000000001E-3" maxValue="425.95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64">
  <r>
    <n v="7976"/>
    <x v="0"/>
    <s v="Floresta Ombrófila Densa"/>
    <s v="Sudeste"/>
    <s v="Campinas"/>
    <s v="ondulado"/>
    <s v="Manual"/>
    <s v="Araucária_embrapa"/>
    <n v="333"/>
    <n v="37"/>
    <s v="semente"/>
    <x v="0"/>
    <s v="Implantação"/>
    <x v="0"/>
    <x v="0"/>
    <d v="2006-06-30T00:00:00"/>
    <n v="3.3"/>
    <s v="sc de 50 kg"/>
    <n v="273.079986572265"/>
    <n v="0.10988999999999999"/>
    <n v="30.008759724426199"/>
  </r>
  <r>
    <n v="7976"/>
    <x v="0"/>
    <s v="Floresta Ombrófila Densa"/>
    <s v="Sudeste"/>
    <s v="Campinas"/>
    <s v="ondulado"/>
    <s v="Manual"/>
    <s v="Araucária_embrapa"/>
    <n v="333"/>
    <n v="37"/>
    <s v="semente"/>
    <x v="0"/>
    <s v="Implantação"/>
    <x v="0"/>
    <x v="0"/>
    <s v="Copo dosador"/>
    <n v="12.37"/>
    <s v="H/H"/>
    <n v="1.0999999999999999E-2"/>
    <n v="0.41192099999999998"/>
    <n v="4.5311309999999999E-3"/>
  </r>
  <r>
    <n v="7976"/>
    <x v="0"/>
    <s v="Floresta Ombrófila Densa"/>
    <s v="Sudeste"/>
    <s v="Campinas"/>
    <s v="ondulado"/>
    <s v="Manual"/>
    <s v="Araucária_embrapa"/>
    <n v="333"/>
    <n v="37"/>
    <s v="semente"/>
    <x v="0"/>
    <s v="Implantação"/>
    <x v="0"/>
    <x v="0"/>
    <s v="Trabalhador agropecuário em geral"/>
    <n v="12.37"/>
    <s v="H/H"/>
    <n v="13.0666856765747"/>
    <n v="0.41192099999999998"/>
    <n v="5.3824422305803266"/>
  </r>
  <r>
    <n v="7976"/>
    <x v="0"/>
    <s v="Floresta Ombrófila Densa"/>
    <s v="Sudeste"/>
    <s v="Campinas"/>
    <s v="ondulado"/>
    <s v="Manual"/>
    <s v="Araucária_embrapa"/>
    <n v="333"/>
    <n v="37"/>
    <s v="semente"/>
    <x v="0"/>
    <s v="Implantação"/>
    <x v="0"/>
    <x v="1"/>
    <d v="2010-10-20T00:00:00"/>
    <n v="3.3"/>
    <s v="sc de 50 kg"/>
    <n v="200.47999572753901"/>
    <n v="0.10988999999999999"/>
    <n v="22.03074673049926"/>
  </r>
  <r>
    <n v="7976"/>
    <x v="0"/>
    <s v="Floresta Ombrófila Densa"/>
    <s v="Sudeste"/>
    <s v="Campinas"/>
    <s v="ondulado"/>
    <s v="Manual"/>
    <s v="Araucária_embrapa"/>
    <n v="333"/>
    <n v="37"/>
    <s v="semente"/>
    <x v="0"/>
    <s v="Implantação"/>
    <x v="0"/>
    <x v="1"/>
    <s v="Plantadeira (coveta lateral)"/>
    <n v="14.13"/>
    <s v="H/H"/>
    <n v="7.9000000000000001E-2"/>
    <n v="0.47052899999999998"/>
    <n v="3.7171790999999996E-2"/>
  </r>
  <r>
    <n v="7976"/>
    <x v="0"/>
    <s v="Floresta Ombrófila Densa"/>
    <s v="Sudeste"/>
    <s v="Campinas"/>
    <s v="ondulado"/>
    <s v="Manual"/>
    <s v="Araucária_embrapa"/>
    <n v="333"/>
    <n v="37"/>
    <s v="semente"/>
    <x v="0"/>
    <s v="Implantação"/>
    <x v="0"/>
    <x v="1"/>
    <s v="Trabalhador agropecuário em geral"/>
    <n v="14.13"/>
    <s v="H/H"/>
    <n v="13.0666856765747"/>
    <n v="0.47052899999999998"/>
    <n v="6.1482545447130166"/>
  </r>
  <r>
    <n v="7976"/>
    <x v="0"/>
    <s v="Floresta Ombrófila Densa"/>
    <s v="Sudeste"/>
    <s v="Campinas"/>
    <s v="ondulado"/>
    <s v="Manual"/>
    <s v="Araucária_embrapa"/>
    <n v="333"/>
    <n v="37"/>
    <s v="semente"/>
    <x v="0"/>
    <s v="Implantação"/>
    <x v="0"/>
    <x v="1"/>
    <s v="Trator 75 - 125 CV + Carreta"/>
    <n v="2.35"/>
    <s v="H/M"/>
    <n v="149.07000732421801"/>
    <n v="7.8255000000000005E-2"/>
    <n v="11.665473423156682"/>
  </r>
  <r>
    <n v="7976"/>
    <x v="0"/>
    <s v="Floresta Ombrófila Densa"/>
    <s v="Sudeste"/>
    <s v="Campinas"/>
    <s v="ondulado"/>
    <s v="Manual"/>
    <s v="Araucária_embrapa"/>
    <n v="333"/>
    <n v="37"/>
    <s v="semente"/>
    <x v="0"/>
    <s v="Implantação"/>
    <x v="0"/>
    <x v="2"/>
    <s v="Trabalhador agropecuário em geral"/>
    <n v="5.88"/>
    <s v="H/H"/>
    <n v="13.0666856765747"/>
    <n v="0.19580400000000001"/>
    <n v="2.5585093222160324"/>
  </r>
  <r>
    <n v="7976"/>
    <x v="0"/>
    <s v="Floresta Ombrófila Densa"/>
    <s v="Sudeste"/>
    <s v="Campinas"/>
    <s v="ondulado"/>
    <s v="Manual"/>
    <s v="Araucária_embrapa"/>
    <n v="333"/>
    <n v="37"/>
    <s v="semente"/>
    <x v="0"/>
    <s v="Implantação"/>
    <x v="0"/>
    <x v="2"/>
    <s v="Trator 75 - 125 CV + Tanque para irrigação"/>
    <n v="1.18"/>
    <s v="H/M"/>
    <n v="157.47999572753901"/>
    <n v="3.9294000000000003E-2"/>
    <n v="6.1880189521179183"/>
  </r>
  <r>
    <n v="7976"/>
    <x v="0"/>
    <s v="Floresta Ombrófila Densa"/>
    <s v="Sudeste"/>
    <s v="Campinas"/>
    <s v="ondulado"/>
    <s v="Manual"/>
    <s v="Araucária_embrapa"/>
    <n v="333"/>
    <n v="37"/>
    <s v="semente"/>
    <x v="0"/>
    <s v="Implantação"/>
    <x v="0"/>
    <x v="3"/>
    <s v="Hidrogel"/>
    <n v="5"/>
    <s v="Kg"/>
    <n v="25.84"/>
    <n v="0.16650000000000001"/>
    <n v="4.3023600000000002"/>
  </r>
  <r>
    <n v="7976"/>
    <x v="0"/>
    <s v="Floresta Ombrófila Densa"/>
    <s v="Sudeste"/>
    <s v="Campinas"/>
    <s v="ondulado"/>
    <s v="Manual"/>
    <s v="Araucária_embrapa"/>
    <n v="333"/>
    <n v="37"/>
    <s v="semente"/>
    <x v="0"/>
    <s v="Implantação"/>
    <x v="0"/>
    <x v="3"/>
    <s v="Trabalhador agropecuário em geral"/>
    <n v="14.13"/>
    <s v="H/H"/>
    <n v="13.0666856765747"/>
    <n v="0.47052899999999998"/>
    <n v="6.1482545447130166"/>
  </r>
  <r>
    <n v="7976"/>
    <x v="0"/>
    <s v="Floresta Ombrófila Densa"/>
    <s v="Sudeste"/>
    <s v="Campinas"/>
    <s v="ondulado"/>
    <s v="Manual"/>
    <s v="Araucária_embrapa"/>
    <n v="333"/>
    <n v="37"/>
    <s v="semente"/>
    <x v="0"/>
    <s v="Implantação"/>
    <x v="0"/>
    <x v="3"/>
    <s v="Trator 75 - 125 CV + Tanque para irrigação"/>
    <n v="2.35"/>
    <s v="H/M"/>
    <n v="157.47999572753901"/>
    <n v="7.8255000000000005E-2"/>
    <n v="12.323597065658566"/>
  </r>
  <r>
    <n v="7976"/>
    <x v="0"/>
    <s v="Floresta Ombrófila Densa"/>
    <s v="Sudeste"/>
    <s v="Campinas"/>
    <s v="ondulado"/>
    <s v="Manual"/>
    <s v="Araucária_embrapa"/>
    <n v="333"/>
    <n v="37"/>
    <s v="semente"/>
    <x v="0"/>
    <s v="Implantação"/>
    <x v="0"/>
    <x v="4"/>
    <s v="Hidrogel"/>
    <n v="1"/>
    <s v="Kg"/>
    <n v="25.84"/>
    <n v="3.3300000000000003E-2"/>
    <n v="0.86047200000000013"/>
  </r>
  <r>
    <n v="7976"/>
    <x v="0"/>
    <s v="Floresta Ombrófila Densa"/>
    <s v="Sudeste"/>
    <s v="Campinas"/>
    <s v="ondulado"/>
    <s v="Manual"/>
    <s v="Araucária_embrapa"/>
    <n v="333"/>
    <n v="37"/>
    <s v="semente"/>
    <x v="0"/>
    <s v="Implantação"/>
    <x v="0"/>
    <x v="4"/>
    <s v="Mudas (biodiversidade)"/>
    <n v="109"/>
    <s v="unidade"/>
    <n v="2"/>
    <n v="3.6297000000000001"/>
    <n v="7.2594000000000003"/>
  </r>
  <r>
    <n v="7976"/>
    <x v="0"/>
    <s v="Floresta Ombrófila Densa"/>
    <s v="Sudeste"/>
    <s v="Campinas"/>
    <s v="ondulado"/>
    <s v="Manual"/>
    <s v="Araucária_embrapa"/>
    <n v="333"/>
    <n v="37"/>
    <s v="semente"/>
    <x v="0"/>
    <s v="Implantação"/>
    <x v="0"/>
    <x v="4"/>
    <s v="Mudas (econômica)"/>
    <n v="109"/>
    <s v="unidade"/>
    <n v="10"/>
    <n v="3.6297000000000001"/>
    <n v="36.297000000000004"/>
  </r>
  <r>
    <n v="7976"/>
    <x v="0"/>
    <s v="Floresta Ombrófila Densa"/>
    <s v="Sudeste"/>
    <s v="Campinas"/>
    <s v="ondulado"/>
    <s v="Manual"/>
    <s v="Araucária_embrapa"/>
    <n v="333"/>
    <n v="37"/>
    <s v="semente"/>
    <x v="0"/>
    <s v="Implantação"/>
    <x v="0"/>
    <x v="4"/>
    <s v="Trabalhador agropecuário em geral"/>
    <n v="4.24"/>
    <s v="H/H"/>
    <n v="13.0666856765747"/>
    <n v="0.14119200000000001"/>
    <n v="1.8449114840469352"/>
  </r>
  <r>
    <n v="7976"/>
    <x v="0"/>
    <s v="Floresta Ombrófila Densa"/>
    <s v="Sudeste"/>
    <s v="Campinas"/>
    <s v="ondulado"/>
    <s v="Manual"/>
    <s v="Araucária_embrapa"/>
    <n v="333"/>
    <n v="37"/>
    <s v="semente"/>
    <x v="0"/>
    <s v="Implantação"/>
    <x v="0"/>
    <x v="5"/>
    <s v="Mudas (biodiversidade)"/>
    <n v="545"/>
    <s v="unidade"/>
    <n v="2"/>
    <n v="18.148499999999999"/>
    <n v="36.296999999999997"/>
  </r>
  <r>
    <n v="7976"/>
    <x v="0"/>
    <s v="Floresta Ombrófila Densa"/>
    <s v="Sudeste"/>
    <s v="Campinas"/>
    <s v="ondulado"/>
    <s v="Manual"/>
    <s v="Araucária_embrapa"/>
    <n v="333"/>
    <n v="37"/>
    <s v="semente"/>
    <x v="0"/>
    <s v="Implantação"/>
    <x v="0"/>
    <x v="5"/>
    <s v="Mudas (econômica)"/>
    <n v="544"/>
    <s v="unidade"/>
    <n v="10"/>
    <n v="18.115200000000002"/>
    <n v="181.15200000000002"/>
  </r>
  <r>
    <n v="7976"/>
    <x v="0"/>
    <s v="Floresta Ombrófila Densa"/>
    <s v="Sudeste"/>
    <s v="Campinas"/>
    <s v="ondulado"/>
    <s v="Manual"/>
    <s v="Araucária_embrapa"/>
    <n v="333"/>
    <n v="37"/>
    <s v="semente"/>
    <x v="0"/>
    <s v="Implantação"/>
    <x v="0"/>
    <x v="5"/>
    <s v="Trabalhador agropecuário em geral"/>
    <n v="10.6"/>
    <s v="H/H"/>
    <n v="13.0666856765747"/>
    <n v="0.35297999999999996"/>
    <n v="4.6122787101173373"/>
  </r>
  <r>
    <n v="7976"/>
    <x v="0"/>
    <s v="Floresta Ombrófila Densa"/>
    <s v="Sudeste"/>
    <s v="Campinas"/>
    <s v="ondulado"/>
    <s v="Manual"/>
    <s v="Araucária_embrapa"/>
    <n v="333"/>
    <n v="37"/>
    <s v="semente"/>
    <x v="0"/>
    <s v="Implantação"/>
    <x v="0"/>
    <x v="5"/>
    <s v="Trator 75 - 125 CV + Carreta"/>
    <n v="1.77"/>
    <s v="H/M"/>
    <n v="149.07000732421801"/>
    <n v="5.8940999999999993E-2"/>
    <n v="8.7863353016967327"/>
  </r>
  <r>
    <n v="7976"/>
    <x v="0"/>
    <s v="Floresta Ombrófila Densa"/>
    <s v="Sudeste"/>
    <s v="Campinas"/>
    <s v="ondulado"/>
    <s v="Manual"/>
    <s v="Araucária_embrapa"/>
    <n v="333"/>
    <n v="37"/>
    <s v="semente"/>
    <x v="0"/>
    <s v="Manutenção"/>
    <x v="1"/>
    <x v="6"/>
    <s v="18-06-24"/>
    <n v="2.6"/>
    <s v="sc de 50 kg"/>
    <n v="268.25"/>
    <n v="8.6580000000000004E-2"/>
    <n v="23.225085"/>
  </r>
  <r>
    <n v="7976"/>
    <x v="0"/>
    <s v="Floresta Ombrófila Densa"/>
    <s v="Sudeste"/>
    <s v="Campinas"/>
    <s v="ondulado"/>
    <s v="Manual"/>
    <s v="Araucária_embrapa"/>
    <n v="333"/>
    <n v="37"/>
    <s v="semente"/>
    <x v="0"/>
    <s v="Manutenção"/>
    <x v="1"/>
    <x v="6"/>
    <s v="Copo dosador"/>
    <n v="9.42"/>
    <s v="H/H"/>
    <n v="1.0999999999999999E-2"/>
    <n v="0.31368600000000002"/>
    <n v="3.4505460000000001E-3"/>
  </r>
  <r>
    <n v="7976"/>
    <x v="0"/>
    <s v="Floresta Ombrófila Densa"/>
    <s v="Sudeste"/>
    <s v="Campinas"/>
    <s v="ondulado"/>
    <s v="Manual"/>
    <s v="Araucária_embrapa"/>
    <n v="333"/>
    <n v="37"/>
    <s v="semente"/>
    <x v="0"/>
    <s v="Manutenção"/>
    <x v="1"/>
    <x v="6"/>
    <s v="Trabalhador agropecuário em geral"/>
    <n v="9.42"/>
    <s v="H/H"/>
    <n v="13.0666856765747"/>
    <n v="0.31368600000000002"/>
    <n v="4.0988363631420119"/>
  </r>
  <r>
    <n v="7976"/>
    <x v="0"/>
    <s v="Floresta Ombrófila Densa"/>
    <s v="Sudeste"/>
    <s v="Campinas"/>
    <s v="ondulado"/>
    <s v="Manual"/>
    <s v="Araucária_embrapa"/>
    <n v="333"/>
    <n v="37"/>
    <s v="semente"/>
    <x v="0"/>
    <s v="Manutenção"/>
    <x v="1"/>
    <x v="6"/>
    <s v="Trator 75 - 125 CV + Carreta"/>
    <n v="1.18"/>
    <s v="H/M"/>
    <n v="149.07000732421801"/>
    <n v="3.9294000000000003E-2"/>
    <n v="5.8575568677978227"/>
  </r>
  <r>
    <n v="7976"/>
    <x v="0"/>
    <s v="Floresta Ombrófila Densa"/>
    <s v="Sudeste"/>
    <s v="Campinas"/>
    <s v="ondulado"/>
    <s v="Manual"/>
    <s v="Araucária_embrapa"/>
    <n v="333"/>
    <n v="37"/>
    <s v="semente"/>
    <x v="0"/>
    <s v="Manutenção"/>
    <x v="1"/>
    <x v="7"/>
    <s v="Enxada"/>
    <n v="38.51"/>
    <s v="H/H"/>
    <n v="1.6E-2"/>
    <n v="1.2823830000000001"/>
    <n v="2.0518128E-2"/>
  </r>
  <r>
    <n v="7976"/>
    <x v="0"/>
    <s v="Floresta Ombrófila Densa"/>
    <s v="Sudeste"/>
    <s v="Campinas"/>
    <s v="ondulado"/>
    <s v="Manual"/>
    <s v="Araucária_embrapa"/>
    <n v="333"/>
    <n v="37"/>
    <s v="semente"/>
    <x v="0"/>
    <s v="Manutenção"/>
    <x v="1"/>
    <x v="7"/>
    <s v="Trabalhador agropecuário em geral"/>
    <n v="38.51"/>
    <s v="H/H"/>
    <n v="13.0666856765747"/>
    <n v="1.2823830000000001"/>
    <n v="16.756495577982893"/>
  </r>
  <r>
    <n v="7976"/>
    <x v="0"/>
    <s v="Floresta Ombrófila Densa"/>
    <s v="Sudeste"/>
    <s v="Campinas"/>
    <s v="ondulado"/>
    <s v="Manual"/>
    <s v="Araucária_embrapa"/>
    <n v="333"/>
    <n v="37"/>
    <s v="semente"/>
    <x v="0"/>
    <s v="Manutenção"/>
    <x v="1"/>
    <x v="8"/>
    <s v="Aplicador manual"/>
    <n v="2.35"/>
    <s v="H/H"/>
    <n v="9.9000000000000005E-2"/>
    <n v="7.8255000000000005E-2"/>
    <n v="7.7472450000000007E-3"/>
  </r>
  <r>
    <n v="7976"/>
    <x v="0"/>
    <s v="Floresta Ombrófila Densa"/>
    <s v="Sudeste"/>
    <s v="Campinas"/>
    <s v="ondulado"/>
    <s v="Manual"/>
    <s v="Araucária_embrapa"/>
    <n v="333"/>
    <n v="37"/>
    <s v="semente"/>
    <x v="0"/>
    <s v="Manutenção"/>
    <x v="1"/>
    <x v="8"/>
    <s v="Sulfluramida"/>
    <n v="2"/>
    <s v="Kg"/>
    <n v="16.2399997711181"/>
    <n v="6.6600000000000006E-2"/>
    <n v="1.0815839847564657"/>
  </r>
  <r>
    <n v="7976"/>
    <x v="0"/>
    <s v="Floresta Ombrófila Densa"/>
    <s v="Sudeste"/>
    <s v="Campinas"/>
    <s v="ondulado"/>
    <s v="Manual"/>
    <s v="Araucária_embrapa"/>
    <n v="333"/>
    <n v="37"/>
    <s v="semente"/>
    <x v="0"/>
    <s v="Manutenção"/>
    <x v="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
    <x v="10"/>
    <s v="Motorroçadeira 2 CV"/>
    <n v="14.13"/>
    <s v="H/H"/>
    <n v="6.4109999999999996"/>
    <n v="0.47052899999999998"/>
    <n v="3.0165614189999999"/>
  </r>
  <r>
    <n v="7976"/>
    <x v="0"/>
    <s v="Floresta Ombrófila Densa"/>
    <s v="Sudeste"/>
    <s v="Campinas"/>
    <s v="ondulado"/>
    <s v="Manual"/>
    <s v="Araucária_embrapa"/>
    <n v="333"/>
    <n v="37"/>
    <s v="semente"/>
    <x v="0"/>
    <s v="Manutenção"/>
    <x v="1"/>
    <x v="10"/>
    <s v="Trabalhador agropecuário em geral"/>
    <n v="14.13"/>
    <s v="H/H"/>
    <n v="13.0666856765747"/>
    <n v="0.47052899999999998"/>
    <n v="6.1482545447130166"/>
  </r>
  <r>
    <n v="7976"/>
    <x v="0"/>
    <s v="Floresta Ombrófila Densa"/>
    <s v="Sudeste"/>
    <s v="Campinas"/>
    <s v="ondulado"/>
    <s v="Manual"/>
    <s v="Araucária_embrapa"/>
    <n v="333"/>
    <n v="37"/>
    <s v="semente"/>
    <x v="0"/>
    <s v="Manutenção"/>
    <x v="2"/>
    <x v="11"/>
    <s v="18-06-24"/>
    <n v="2.6"/>
    <s v="sc de 50 kg"/>
    <n v="268.25"/>
    <n v="8.6580000000000004E-2"/>
    <n v="23.225085"/>
  </r>
  <r>
    <n v="7976"/>
    <x v="0"/>
    <s v="Floresta Ombrófila Densa"/>
    <s v="Sudeste"/>
    <s v="Campinas"/>
    <s v="ondulado"/>
    <s v="Manual"/>
    <s v="Araucária_embrapa"/>
    <n v="333"/>
    <n v="37"/>
    <s v="semente"/>
    <x v="0"/>
    <s v="Manutenção"/>
    <x v="2"/>
    <x v="11"/>
    <s v="Copo dosador"/>
    <n v="9.42"/>
    <s v="H/H"/>
    <n v="1.0999999999999999E-2"/>
    <n v="0.31368600000000002"/>
    <n v="3.4505460000000001E-3"/>
  </r>
  <r>
    <n v="7976"/>
    <x v="0"/>
    <s v="Floresta Ombrófila Densa"/>
    <s v="Sudeste"/>
    <s v="Campinas"/>
    <s v="ondulado"/>
    <s v="Manual"/>
    <s v="Araucária_embrapa"/>
    <n v="333"/>
    <n v="37"/>
    <s v="semente"/>
    <x v="0"/>
    <s v="Manutenção"/>
    <x v="2"/>
    <x v="11"/>
    <s v="Trabalhador agropecuário em geral"/>
    <n v="9.42"/>
    <s v="H/H"/>
    <n v="13.0666856765747"/>
    <n v="0.31368600000000002"/>
    <n v="4.0988363631420119"/>
  </r>
  <r>
    <n v="7976"/>
    <x v="0"/>
    <s v="Floresta Ombrófila Densa"/>
    <s v="Sudeste"/>
    <s v="Campinas"/>
    <s v="ondulado"/>
    <s v="Manual"/>
    <s v="Araucária_embrapa"/>
    <n v="333"/>
    <n v="37"/>
    <s v="semente"/>
    <x v="0"/>
    <s v="Manutenção"/>
    <x v="2"/>
    <x v="11"/>
    <s v="Trator 75 - 125 CV + Carreta"/>
    <n v="1.18"/>
    <s v="H/M"/>
    <n v="149.07000732421801"/>
    <n v="3.9294000000000003E-2"/>
    <n v="5.8575568677978227"/>
  </r>
  <r>
    <n v="7976"/>
    <x v="0"/>
    <s v="Floresta Ombrófila Densa"/>
    <s v="Sudeste"/>
    <s v="Campinas"/>
    <s v="ondulado"/>
    <s v="Manual"/>
    <s v="Araucária_embrapa"/>
    <n v="333"/>
    <n v="37"/>
    <s v="semente"/>
    <x v="0"/>
    <s v="Manutenção"/>
    <x v="2"/>
    <x v="8"/>
    <s v="Aplicador manual"/>
    <n v="2.35"/>
    <s v="H/H"/>
    <n v="9.9000000000000005E-2"/>
    <n v="7.8255000000000005E-2"/>
    <n v="7.7472450000000007E-3"/>
  </r>
  <r>
    <n v="7976"/>
    <x v="0"/>
    <s v="Floresta Ombrófila Densa"/>
    <s v="Sudeste"/>
    <s v="Campinas"/>
    <s v="ondulado"/>
    <s v="Manual"/>
    <s v="Araucária_embrapa"/>
    <n v="333"/>
    <n v="37"/>
    <s v="semente"/>
    <x v="0"/>
    <s v="Manutenção"/>
    <x v="2"/>
    <x v="8"/>
    <s v="Sulfluramida"/>
    <n v="2"/>
    <s v="Kg"/>
    <n v="16.2399997711181"/>
    <n v="6.6600000000000006E-2"/>
    <n v="1.0815839847564657"/>
  </r>
  <r>
    <n v="7976"/>
    <x v="0"/>
    <s v="Floresta Ombrófila Densa"/>
    <s v="Sudeste"/>
    <s v="Campinas"/>
    <s v="ondulado"/>
    <s v="Manual"/>
    <s v="Araucária_embrapa"/>
    <n v="333"/>
    <n v="37"/>
    <s v="semente"/>
    <x v="0"/>
    <s v="Manutenção"/>
    <x v="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
    <x v="12"/>
    <s v="Técnico florestal"/>
    <n v="23.55"/>
    <s v="H/H"/>
    <n v="5.9209642410278303"/>
    <n v="0.78421500000000011"/>
    <n v="4.6433089722776408"/>
  </r>
  <r>
    <n v="7976"/>
    <x v="0"/>
    <s v="Floresta Ombrófila Densa"/>
    <s v="Sudeste"/>
    <s v="Campinas"/>
    <s v="ondulado"/>
    <s v="Manual"/>
    <s v="Araucária_embrapa"/>
    <n v="333"/>
    <n v="37"/>
    <s v="semente"/>
    <x v="0"/>
    <s v="Manutenção"/>
    <x v="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3"/>
    <x v="8"/>
    <s v="Aplicador manual"/>
    <n v="2.35"/>
    <s v="H/H"/>
    <n v="9.9000000000000005E-2"/>
    <n v="7.8255000000000005E-2"/>
    <n v="7.7472450000000007E-3"/>
  </r>
  <r>
    <n v="7976"/>
    <x v="0"/>
    <s v="Floresta Ombrófila Densa"/>
    <s v="Sudeste"/>
    <s v="Campinas"/>
    <s v="ondulado"/>
    <s v="Manual"/>
    <s v="Araucária_embrapa"/>
    <n v="333"/>
    <n v="37"/>
    <s v="semente"/>
    <x v="0"/>
    <s v="Manutenção"/>
    <x v="3"/>
    <x v="8"/>
    <s v="Sulfluramida"/>
    <n v="2"/>
    <s v="Kg"/>
    <n v="16.2399997711181"/>
    <n v="6.6600000000000006E-2"/>
    <n v="1.0815839847564657"/>
  </r>
  <r>
    <n v="7976"/>
    <x v="0"/>
    <s v="Floresta Ombrófila Densa"/>
    <s v="Sudeste"/>
    <s v="Campinas"/>
    <s v="ondulado"/>
    <s v="Manual"/>
    <s v="Araucária_embrapa"/>
    <n v="333"/>
    <n v="37"/>
    <s v="semente"/>
    <x v="0"/>
    <s v="Manutenção"/>
    <x v="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4"/>
    <x v="8"/>
    <s v="Aplicador manual"/>
    <n v="2.35"/>
    <s v="H/H"/>
    <n v="9.9000000000000005E-2"/>
    <n v="7.8255000000000005E-2"/>
    <n v="7.7472450000000007E-3"/>
  </r>
  <r>
    <n v="7976"/>
    <x v="0"/>
    <s v="Floresta Ombrófila Densa"/>
    <s v="Sudeste"/>
    <s v="Campinas"/>
    <s v="ondulado"/>
    <s v="Manual"/>
    <s v="Araucária_embrapa"/>
    <n v="333"/>
    <n v="37"/>
    <s v="semente"/>
    <x v="0"/>
    <s v="Manutenção"/>
    <x v="4"/>
    <x v="8"/>
    <s v="Sulfluramida"/>
    <n v="2"/>
    <s v="Kg"/>
    <n v="16.2399997711181"/>
    <n v="6.6600000000000006E-2"/>
    <n v="1.0815839847564657"/>
  </r>
  <r>
    <n v="7976"/>
    <x v="0"/>
    <s v="Floresta Ombrófila Densa"/>
    <s v="Sudeste"/>
    <s v="Campinas"/>
    <s v="ondulado"/>
    <s v="Manual"/>
    <s v="Araucária_embrapa"/>
    <n v="333"/>
    <n v="37"/>
    <s v="semente"/>
    <x v="0"/>
    <s v="Manutenção"/>
    <x v="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4"/>
    <x v="12"/>
    <s v="Técnico florestal"/>
    <n v="23.55"/>
    <s v="H/H"/>
    <n v="5.9209642410278303"/>
    <n v="0.78421500000000011"/>
    <n v="4.6433089722776408"/>
  </r>
  <r>
    <n v="7976"/>
    <x v="0"/>
    <s v="Floresta Ombrófila Densa"/>
    <s v="Sudeste"/>
    <s v="Campinas"/>
    <s v="ondulado"/>
    <s v="Manual"/>
    <s v="Araucária_embrapa"/>
    <n v="333"/>
    <n v="37"/>
    <s v="semente"/>
    <x v="0"/>
    <s v="Manutenção"/>
    <x v="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5"/>
    <x v="8"/>
    <s v="Aplicador manual"/>
    <n v="2.35"/>
    <s v="H/H"/>
    <n v="9.9000000000000005E-2"/>
    <n v="7.8255000000000005E-2"/>
    <n v="7.7472450000000007E-3"/>
  </r>
  <r>
    <n v="7976"/>
    <x v="0"/>
    <s v="Floresta Ombrófila Densa"/>
    <s v="Sudeste"/>
    <s v="Campinas"/>
    <s v="ondulado"/>
    <s v="Manual"/>
    <s v="Araucária_embrapa"/>
    <n v="333"/>
    <n v="37"/>
    <s v="semente"/>
    <x v="0"/>
    <s v="Manutenção"/>
    <x v="5"/>
    <x v="8"/>
    <s v="Sulfluramida"/>
    <n v="2"/>
    <s v="Kg"/>
    <n v="16.2399997711181"/>
    <n v="6.6600000000000006E-2"/>
    <n v="1.0815839847564657"/>
  </r>
  <r>
    <n v="7976"/>
    <x v="0"/>
    <s v="Floresta Ombrófila Densa"/>
    <s v="Sudeste"/>
    <s v="Campinas"/>
    <s v="ondulado"/>
    <s v="Manual"/>
    <s v="Araucária_embrapa"/>
    <n v="333"/>
    <n v="37"/>
    <s v="semente"/>
    <x v="0"/>
    <s v="Manutenção"/>
    <x v="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6"/>
    <x v="8"/>
    <s v="Aplicador manual"/>
    <n v="2.35"/>
    <s v="H/H"/>
    <n v="9.9000000000000005E-2"/>
    <n v="7.8255000000000005E-2"/>
    <n v="7.7472450000000007E-3"/>
  </r>
  <r>
    <n v="7976"/>
    <x v="0"/>
    <s v="Floresta Ombrófila Densa"/>
    <s v="Sudeste"/>
    <s v="Campinas"/>
    <s v="ondulado"/>
    <s v="Manual"/>
    <s v="Araucária_embrapa"/>
    <n v="333"/>
    <n v="37"/>
    <s v="semente"/>
    <x v="0"/>
    <s v="Manutenção"/>
    <x v="6"/>
    <x v="8"/>
    <s v="Sulfluramida"/>
    <n v="2"/>
    <s v="Kg"/>
    <n v="16.2399997711181"/>
    <n v="6.6600000000000006E-2"/>
    <n v="1.0815839847564657"/>
  </r>
  <r>
    <n v="7976"/>
    <x v="0"/>
    <s v="Floresta Ombrófila Densa"/>
    <s v="Sudeste"/>
    <s v="Campinas"/>
    <s v="ondulado"/>
    <s v="Manual"/>
    <s v="Araucária_embrapa"/>
    <n v="333"/>
    <n v="37"/>
    <s v="semente"/>
    <x v="0"/>
    <s v="Manutenção"/>
    <x v="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7"/>
    <x v="8"/>
    <s v="Aplicador manual"/>
    <n v="2.35"/>
    <s v="H/H"/>
    <n v="9.9000000000000005E-2"/>
    <n v="7.8255000000000005E-2"/>
    <n v="7.7472450000000007E-3"/>
  </r>
  <r>
    <n v="7976"/>
    <x v="0"/>
    <s v="Floresta Ombrófila Densa"/>
    <s v="Sudeste"/>
    <s v="Campinas"/>
    <s v="ondulado"/>
    <s v="Manual"/>
    <s v="Araucária_embrapa"/>
    <n v="333"/>
    <n v="37"/>
    <s v="semente"/>
    <x v="0"/>
    <s v="Manutenção"/>
    <x v="7"/>
    <x v="8"/>
    <s v="Sulfluramida"/>
    <n v="2"/>
    <s v="Kg"/>
    <n v="16.2399997711181"/>
    <n v="6.6600000000000006E-2"/>
    <n v="1.0815839847564657"/>
  </r>
  <r>
    <n v="7976"/>
    <x v="0"/>
    <s v="Floresta Ombrófila Densa"/>
    <s v="Sudeste"/>
    <s v="Campinas"/>
    <s v="ondulado"/>
    <s v="Manual"/>
    <s v="Araucária_embrapa"/>
    <n v="333"/>
    <n v="37"/>
    <s v="semente"/>
    <x v="0"/>
    <s v="Manutenção"/>
    <x v="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8"/>
    <x v="8"/>
    <s v="Aplicador manual"/>
    <n v="2.35"/>
    <s v="H/H"/>
    <n v="9.9000000000000005E-2"/>
    <n v="7.8255000000000005E-2"/>
    <n v="7.7472450000000007E-3"/>
  </r>
  <r>
    <n v="7976"/>
    <x v="0"/>
    <s v="Floresta Ombrófila Densa"/>
    <s v="Sudeste"/>
    <s v="Campinas"/>
    <s v="ondulado"/>
    <s v="Manual"/>
    <s v="Araucária_embrapa"/>
    <n v="333"/>
    <n v="37"/>
    <s v="semente"/>
    <x v="0"/>
    <s v="Manutenção"/>
    <x v="8"/>
    <x v="8"/>
    <s v="Sulfluramida"/>
    <n v="2"/>
    <s v="Kg"/>
    <n v="16.2399997711181"/>
    <n v="6.6600000000000006E-2"/>
    <n v="1.0815839847564657"/>
  </r>
  <r>
    <n v="7976"/>
    <x v="0"/>
    <s v="Floresta Ombrófila Densa"/>
    <s v="Sudeste"/>
    <s v="Campinas"/>
    <s v="ondulado"/>
    <s v="Manual"/>
    <s v="Araucária_embrapa"/>
    <n v="333"/>
    <n v="37"/>
    <s v="semente"/>
    <x v="0"/>
    <s v="Manutenção"/>
    <x v="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9"/>
    <x v="8"/>
    <s v="Aplicador manual"/>
    <n v="2.35"/>
    <s v="H/H"/>
    <n v="9.9000000000000005E-2"/>
    <n v="7.8255000000000005E-2"/>
    <n v="7.7472450000000007E-3"/>
  </r>
  <r>
    <n v="7976"/>
    <x v="0"/>
    <s v="Floresta Ombrófila Densa"/>
    <s v="Sudeste"/>
    <s v="Campinas"/>
    <s v="ondulado"/>
    <s v="Manual"/>
    <s v="Araucária_embrapa"/>
    <n v="333"/>
    <n v="37"/>
    <s v="semente"/>
    <x v="0"/>
    <s v="Manutenção"/>
    <x v="9"/>
    <x v="8"/>
    <s v="Sulfluramida"/>
    <n v="2"/>
    <s v="Kg"/>
    <n v="16.2399997711181"/>
    <n v="6.6600000000000006E-2"/>
    <n v="1.0815839847564657"/>
  </r>
  <r>
    <n v="7976"/>
    <x v="0"/>
    <s v="Floresta Ombrófila Densa"/>
    <s v="Sudeste"/>
    <s v="Campinas"/>
    <s v="ondulado"/>
    <s v="Manual"/>
    <s v="Araucária_embrapa"/>
    <n v="333"/>
    <n v="37"/>
    <s v="semente"/>
    <x v="0"/>
    <s v="Manutenção"/>
    <x v="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9"/>
    <x v="12"/>
    <s v="Técnico florestal"/>
    <n v="23.55"/>
    <s v="H/H"/>
    <n v="5.9209642410278303"/>
    <n v="0.78421500000000011"/>
    <n v="4.6433089722776408"/>
  </r>
  <r>
    <n v="7976"/>
    <x v="0"/>
    <s v="Floresta Ombrófila Densa"/>
    <s v="Sudeste"/>
    <s v="Campinas"/>
    <s v="ondulado"/>
    <s v="Manual"/>
    <s v="Araucária_embrapa"/>
    <n v="333"/>
    <n v="37"/>
    <s v="semente"/>
    <x v="0"/>
    <s v="Manutenção"/>
    <x v="9"/>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0"/>
    <x v="8"/>
    <s v="Aplicador manual"/>
    <n v="2.35"/>
    <s v="H/H"/>
    <n v="9.9000000000000005E-2"/>
    <n v="7.8255000000000005E-2"/>
    <n v="7.7472450000000007E-3"/>
  </r>
  <r>
    <n v="7976"/>
    <x v="0"/>
    <s v="Floresta Ombrófila Densa"/>
    <s v="Sudeste"/>
    <s v="Campinas"/>
    <s v="ondulado"/>
    <s v="Manual"/>
    <s v="Araucária_embrapa"/>
    <n v="333"/>
    <n v="37"/>
    <s v="semente"/>
    <x v="0"/>
    <s v="Manutenção"/>
    <x v="10"/>
    <x v="8"/>
    <s v="Sulfluramida"/>
    <n v="2"/>
    <s v="Kg"/>
    <n v="16.2399997711181"/>
    <n v="6.6600000000000006E-2"/>
    <n v="1.0815839847564657"/>
  </r>
  <r>
    <n v="7976"/>
    <x v="0"/>
    <s v="Floresta Ombrófila Densa"/>
    <s v="Sudeste"/>
    <s v="Campinas"/>
    <s v="ondulado"/>
    <s v="Manual"/>
    <s v="Araucária_embrapa"/>
    <n v="333"/>
    <n v="37"/>
    <s v="semente"/>
    <x v="0"/>
    <s v="Manutenção"/>
    <x v="10"/>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0"/>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1"/>
    <x v="8"/>
    <s v="Aplicador manual"/>
    <n v="2.35"/>
    <s v="H/H"/>
    <n v="9.9000000000000005E-2"/>
    <n v="7.8255000000000005E-2"/>
    <n v="7.7472450000000007E-3"/>
  </r>
  <r>
    <n v="7976"/>
    <x v="0"/>
    <s v="Floresta Ombrófila Densa"/>
    <s v="Sudeste"/>
    <s v="Campinas"/>
    <s v="ondulado"/>
    <s v="Manual"/>
    <s v="Araucária_embrapa"/>
    <n v="333"/>
    <n v="37"/>
    <s v="semente"/>
    <x v="0"/>
    <s v="Manutenção"/>
    <x v="11"/>
    <x v="8"/>
    <s v="Sulfluramida"/>
    <n v="2"/>
    <s v="Kg"/>
    <n v="16.2399997711181"/>
    <n v="6.6600000000000006E-2"/>
    <n v="1.0815839847564657"/>
  </r>
  <r>
    <n v="7976"/>
    <x v="0"/>
    <s v="Floresta Ombrófila Densa"/>
    <s v="Sudeste"/>
    <s v="Campinas"/>
    <s v="ondulado"/>
    <s v="Manual"/>
    <s v="Araucária_embrapa"/>
    <n v="333"/>
    <n v="37"/>
    <s v="semente"/>
    <x v="0"/>
    <s v="Manutenção"/>
    <x v="1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2"/>
    <x v="8"/>
    <s v="Aplicador manual"/>
    <n v="2.35"/>
    <s v="H/H"/>
    <n v="9.9000000000000005E-2"/>
    <n v="7.8255000000000005E-2"/>
    <n v="7.7472450000000007E-3"/>
  </r>
  <r>
    <n v="7976"/>
    <x v="0"/>
    <s v="Floresta Ombrófila Densa"/>
    <s v="Sudeste"/>
    <s v="Campinas"/>
    <s v="ondulado"/>
    <s v="Manual"/>
    <s v="Araucária_embrapa"/>
    <n v="333"/>
    <n v="37"/>
    <s v="semente"/>
    <x v="0"/>
    <s v="Manutenção"/>
    <x v="12"/>
    <x v="8"/>
    <s v="Sulfluramida"/>
    <n v="2"/>
    <s v="Kg"/>
    <n v="16.2399997711181"/>
    <n v="6.6600000000000006E-2"/>
    <n v="1.0815839847564657"/>
  </r>
  <r>
    <n v="7976"/>
    <x v="0"/>
    <s v="Floresta Ombrófila Densa"/>
    <s v="Sudeste"/>
    <s v="Campinas"/>
    <s v="ondulado"/>
    <s v="Manual"/>
    <s v="Araucária_embrapa"/>
    <n v="333"/>
    <n v="37"/>
    <s v="semente"/>
    <x v="0"/>
    <s v="Manutenção"/>
    <x v="1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3"/>
    <x v="8"/>
    <s v="Aplicador manual"/>
    <n v="2.35"/>
    <s v="H/H"/>
    <n v="9.9000000000000005E-2"/>
    <n v="7.8255000000000005E-2"/>
    <n v="7.7472450000000007E-3"/>
  </r>
  <r>
    <n v="7976"/>
    <x v="0"/>
    <s v="Floresta Ombrófila Densa"/>
    <s v="Sudeste"/>
    <s v="Campinas"/>
    <s v="ondulado"/>
    <s v="Manual"/>
    <s v="Araucária_embrapa"/>
    <n v="333"/>
    <n v="37"/>
    <s v="semente"/>
    <x v="0"/>
    <s v="Manutenção"/>
    <x v="13"/>
    <x v="8"/>
    <s v="Sulfluramida"/>
    <n v="2"/>
    <s v="Kg"/>
    <n v="16.2399997711181"/>
    <n v="6.6600000000000006E-2"/>
    <n v="1.0815839847564657"/>
  </r>
  <r>
    <n v="7976"/>
    <x v="0"/>
    <s v="Floresta Ombrófila Densa"/>
    <s v="Sudeste"/>
    <s v="Campinas"/>
    <s v="ondulado"/>
    <s v="Manual"/>
    <s v="Araucária_embrapa"/>
    <n v="333"/>
    <n v="37"/>
    <s v="semente"/>
    <x v="0"/>
    <s v="Manutenção"/>
    <x v="1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4"/>
    <x v="8"/>
    <s v="Aplicador manual"/>
    <n v="2.35"/>
    <s v="H/H"/>
    <n v="9.9000000000000005E-2"/>
    <n v="7.8255000000000005E-2"/>
    <n v="7.7472450000000007E-3"/>
  </r>
  <r>
    <n v="7976"/>
    <x v="0"/>
    <s v="Floresta Ombrófila Densa"/>
    <s v="Sudeste"/>
    <s v="Campinas"/>
    <s v="ondulado"/>
    <s v="Manual"/>
    <s v="Araucária_embrapa"/>
    <n v="333"/>
    <n v="37"/>
    <s v="semente"/>
    <x v="0"/>
    <s v="Manutenção"/>
    <x v="14"/>
    <x v="8"/>
    <s v="Sulfluramida"/>
    <n v="2"/>
    <s v="Kg"/>
    <n v="16.2399997711181"/>
    <n v="6.6600000000000006E-2"/>
    <n v="1.0815839847564657"/>
  </r>
  <r>
    <n v="7976"/>
    <x v="0"/>
    <s v="Floresta Ombrófila Densa"/>
    <s v="Sudeste"/>
    <s v="Campinas"/>
    <s v="ondulado"/>
    <s v="Manual"/>
    <s v="Araucária_embrapa"/>
    <n v="333"/>
    <n v="37"/>
    <s v="semente"/>
    <x v="0"/>
    <s v="Manutenção"/>
    <x v="1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4"/>
    <x v="12"/>
    <s v="Técnico florestal"/>
    <n v="23.55"/>
    <s v="H/H"/>
    <n v="5.9209642410278303"/>
    <n v="0.78421500000000011"/>
    <n v="4.6433089722776408"/>
  </r>
  <r>
    <n v="7976"/>
    <x v="0"/>
    <s v="Floresta Ombrófila Densa"/>
    <s v="Sudeste"/>
    <s v="Campinas"/>
    <s v="ondulado"/>
    <s v="Manual"/>
    <s v="Araucária_embrapa"/>
    <n v="333"/>
    <n v="37"/>
    <s v="semente"/>
    <x v="0"/>
    <s v="Manutenção"/>
    <x v="1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5"/>
    <x v="8"/>
    <s v="Aplicador manual"/>
    <n v="2.35"/>
    <s v="H/H"/>
    <n v="9.9000000000000005E-2"/>
    <n v="7.8255000000000005E-2"/>
    <n v="7.7472450000000007E-3"/>
  </r>
  <r>
    <n v="7976"/>
    <x v="0"/>
    <s v="Floresta Ombrófila Densa"/>
    <s v="Sudeste"/>
    <s v="Campinas"/>
    <s v="ondulado"/>
    <s v="Manual"/>
    <s v="Araucária_embrapa"/>
    <n v="333"/>
    <n v="37"/>
    <s v="semente"/>
    <x v="0"/>
    <s v="Manutenção"/>
    <x v="15"/>
    <x v="8"/>
    <s v="Sulfluramida"/>
    <n v="2"/>
    <s v="Kg"/>
    <n v="16.2399997711181"/>
    <n v="6.6600000000000006E-2"/>
    <n v="1.0815839847564657"/>
  </r>
  <r>
    <n v="7976"/>
    <x v="0"/>
    <s v="Floresta Ombrófila Densa"/>
    <s v="Sudeste"/>
    <s v="Campinas"/>
    <s v="ondulado"/>
    <s v="Manual"/>
    <s v="Araucária_embrapa"/>
    <n v="333"/>
    <n v="37"/>
    <s v="semente"/>
    <x v="0"/>
    <s v="Manutenção"/>
    <x v="1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6"/>
    <x v="8"/>
    <s v="Aplicador manual"/>
    <n v="2.35"/>
    <s v="H/H"/>
    <n v="9.9000000000000005E-2"/>
    <n v="7.8255000000000005E-2"/>
    <n v="7.7472450000000007E-3"/>
  </r>
  <r>
    <n v="7976"/>
    <x v="0"/>
    <s v="Floresta Ombrófila Densa"/>
    <s v="Sudeste"/>
    <s v="Campinas"/>
    <s v="ondulado"/>
    <s v="Manual"/>
    <s v="Araucária_embrapa"/>
    <n v="333"/>
    <n v="37"/>
    <s v="semente"/>
    <x v="0"/>
    <s v="Manutenção"/>
    <x v="16"/>
    <x v="8"/>
    <s v="Sulfluramida"/>
    <n v="2"/>
    <s v="Kg"/>
    <n v="16.2399997711181"/>
    <n v="6.6600000000000006E-2"/>
    <n v="1.0815839847564657"/>
  </r>
  <r>
    <n v="7976"/>
    <x v="0"/>
    <s v="Floresta Ombrófila Densa"/>
    <s v="Sudeste"/>
    <s v="Campinas"/>
    <s v="ondulado"/>
    <s v="Manual"/>
    <s v="Araucária_embrapa"/>
    <n v="333"/>
    <n v="37"/>
    <s v="semente"/>
    <x v="0"/>
    <s v="Manutenção"/>
    <x v="1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7"/>
    <x v="8"/>
    <s v="Aplicador manual"/>
    <n v="2.35"/>
    <s v="H/H"/>
    <n v="9.9000000000000005E-2"/>
    <n v="7.8255000000000005E-2"/>
    <n v="7.7472450000000007E-3"/>
  </r>
  <r>
    <n v="7976"/>
    <x v="0"/>
    <s v="Floresta Ombrófila Densa"/>
    <s v="Sudeste"/>
    <s v="Campinas"/>
    <s v="ondulado"/>
    <s v="Manual"/>
    <s v="Araucária_embrapa"/>
    <n v="333"/>
    <n v="37"/>
    <s v="semente"/>
    <x v="0"/>
    <s v="Manutenção"/>
    <x v="17"/>
    <x v="8"/>
    <s v="Sulfluramida"/>
    <n v="2"/>
    <s v="Kg"/>
    <n v="16.2399997711181"/>
    <n v="6.6600000000000006E-2"/>
    <n v="1.0815839847564657"/>
  </r>
  <r>
    <n v="7976"/>
    <x v="0"/>
    <s v="Floresta Ombrófila Densa"/>
    <s v="Sudeste"/>
    <s v="Campinas"/>
    <s v="ondulado"/>
    <s v="Manual"/>
    <s v="Araucária_embrapa"/>
    <n v="333"/>
    <n v="37"/>
    <s v="semente"/>
    <x v="0"/>
    <s v="Manutenção"/>
    <x v="1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8"/>
    <x v="8"/>
    <s v="Aplicador manual"/>
    <n v="2.35"/>
    <s v="H/H"/>
    <n v="9.9000000000000005E-2"/>
    <n v="7.8255000000000005E-2"/>
    <n v="7.7472450000000007E-3"/>
  </r>
  <r>
    <n v="7976"/>
    <x v="0"/>
    <s v="Floresta Ombrófila Densa"/>
    <s v="Sudeste"/>
    <s v="Campinas"/>
    <s v="ondulado"/>
    <s v="Manual"/>
    <s v="Araucária_embrapa"/>
    <n v="333"/>
    <n v="37"/>
    <s v="semente"/>
    <x v="0"/>
    <s v="Manutenção"/>
    <x v="18"/>
    <x v="8"/>
    <s v="Sulfluramida"/>
    <n v="2"/>
    <s v="Kg"/>
    <n v="16.2399997711181"/>
    <n v="6.6600000000000006E-2"/>
    <n v="1.0815839847564657"/>
  </r>
  <r>
    <n v="7976"/>
    <x v="0"/>
    <s v="Floresta Ombrófila Densa"/>
    <s v="Sudeste"/>
    <s v="Campinas"/>
    <s v="ondulado"/>
    <s v="Manual"/>
    <s v="Araucária_embrapa"/>
    <n v="333"/>
    <n v="37"/>
    <s v="semente"/>
    <x v="0"/>
    <s v="Manutenção"/>
    <x v="1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19"/>
    <x v="8"/>
    <s v="Aplicador manual"/>
    <n v="2.35"/>
    <s v="H/H"/>
    <n v="9.9000000000000005E-2"/>
    <n v="7.8255000000000005E-2"/>
    <n v="7.7472450000000007E-3"/>
  </r>
  <r>
    <n v="7976"/>
    <x v="0"/>
    <s v="Floresta Ombrófila Densa"/>
    <s v="Sudeste"/>
    <s v="Campinas"/>
    <s v="ondulado"/>
    <s v="Manual"/>
    <s v="Araucária_embrapa"/>
    <n v="333"/>
    <n v="37"/>
    <s v="semente"/>
    <x v="0"/>
    <s v="Manutenção"/>
    <x v="19"/>
    <x v="8"/>
    <s v="Sulfluramida"/>
    <n v="2"/>
    <s v="Kg"/>
    <n v="16.2399997711181"/>
    <n v="6.6600000000000006E-2"/>
    <n v="1.0815839847564657"/>
  </r>
  <r>
    <n v="7976"/>
    <x v="0"/>
    <s v="Floresta Ombrófila Densa"/>
    <s v="Sudeste"/>
    <s v="Campinas"/>
    <s v="ondulado"/>
    <s v="Manual"/>
    <s v="Araucária_embrapa"/>
    <n v="333"/>
    <n v="37"/>
    <s v="semente"/>
    <x v="0"/>
    <s v="Manutenção"/>
    <x v="1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19"/>
    <x v="12"/>
    <s v="Técnico florestal"/>
    <n v="23.55"/>
    <s v="H/H"/>
    <n v="5.9209642410278303"/>
    <n v="0.78421500000000011"/>
    <n v="4.6433089722776408"/>
  </r>
  <r>
    <n v="7976"/>
    <x v="0"/>
    <s v="Floresta Ombrófila Densa"/>
    <s v="Sudeste"/>
    <s v="Campinas"/>
    <s v="ondulado"/>
    <s v="Manual"/>
    <s v="Araucária_embrapa"/>
    <n v="333"/>
    <n v="37"/>
    <s v="semente"/>
    <x v="0"/>
    <s v="Manutenção"/>
    <x v="19"/>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0"/>
    <x v="8"/>
    <s v="Aplicador manual"/>
    <n v="2.35"/>
    <s v="H/H"/>
    <n v="9.9000000000000005E-2"/>
    <n v="7.8255000000000005E-2"/>
    <n v="7.7472450000000007E-3"/>
  </r>
  <r>
    <n v="7976"/>
    <x v="0"/>
    <s v="Floresta Ombrófila Densa"/>
    <s v="Sudeste"/>
    <s v="Campinas"/>
    <s v="ondulado"/>
    <s v="Manual"/>
    <s v="Araucária_embrapa"/>
    <n v="333"/>
    <n v="37"/>
    <s v="semente"/>
    <x v="0"/>
    <s v="Manutenção"/>
    <x v="20"/>
    <x v="8"/>
    <s v="Sulfluramida"/>
    <n v="2"/>
    <s v="Kg"/>
    <n v="16.2399997711181"/>
    <n v="6.6600000000000006E-2"/>
    <n v="1.0815839847564657"/>
  </r>
  <r>
    <n v="7976"/>
    <x v="0"/>
    <s v="Floresta Ombrófila Densa"/>
    <s v="Sudeste"/>
    <s v="Campinas"/>
    <s v="ondulado"/>
    <s v="Manual"/>
    <s v="Araucária_embrapa"/>
    <n v="333"/>
    <n v="37"/>
    <s v="semente"/>
    <x v="0"/>
    <s v="Manutenção"/>
    <x v="20"/>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0"/>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1"/>
    <x v="8"/>
    <s v="Aplicador manual"/>
    <n v="2.35"/>
    <s v="H/H"/>
    <n v="9.9000000000000005E-2"/>
    <n v="7.8255000000000005E-2"/>
    <n v="7.7472450000000007E-3"/>
  </r>
  <r>
    <n v="7976"/>
    <x v="0"/>
    <s v="Floresta Ombrófila Densa"/>
    <s v="Sudeste"/>
    <s v="Campinas"/>
    <s v="ondulado"/>
    <s v="Manual"/>
    <s v="Araucária_embrapa"/>
    <n v="333"/>
    <n v="37"/>
    <s v="semente"/>
    <x v="0"/>
    <s v="Manutenção"/>
    <x v="21"/>
    <x v="8"/>
    <s v="Sulfluramida"/>
    <n v="2"/>
    <s v="Kg"/>
    <n v="16.2399997711181"/>
    <n v="6.6600000000000006E-2"/>
    <n v="1.0815839847564657"/>
  </r>
  <r>
    <n v="7976"/>
    <x v="0"/>
    <s v="Floresta Ombrófila Densa"/>
    <s v="Sudeste"/>
    <s v="Campinas"/>
    <s v="ondulado"/>
    <s v="Manual"/>
    <s v="Araucária_embrapa"/>
    <n v="333"/>
    <n v="37"/>
    <s v="semente"/>
    <x v="0"/>
    <s v="Manutenção"/>
    <x v="21"/>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1"/>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2"/>
    <x v="8"/>
    <s v="Aplicador manual"/>
    <n v="2.35"/>
    <s v="H/H"/>
    <n v="9.9000000000000005E-2"/>
    <n v="7.8255000000000005E-2"/>
    <n v="7.7472450000000007E-3"/>
  </r>
  <r>
    <n v="7976"/>
    <x v="0"/>
    <s v="Floresta Ombrófila Densa"/>
    <s v="Sudeste"/>
    <s v="Campinas"/>
    <s v="ondulado"/>
    <s v="Manual"/>
    <s v="Araucária_embrapa"/>
    <n v="333"/>
    <n v="37"/>
    <s v="semente"/>
    <x v="0"/>
    <s v="Manutenção"/>
    <x v="22"/>
    <x v="8"/>
    <s v="Sulfluramida"/>
    <n v="2"/>
    <s v="Kg"/>
    <n v="16.2399997711181"/>
    <n v="6.6600000000000006E-2"/>
    <n v="1.0815839847564657"/>
  </r>
  <r>
    <n v="7976"/>
    <x v="0"/>
    <s v="Floresta Ombrófila Densa"/>
    <s v="Sudeste"/>
    <s v="Campinas"/>
    <s v="ondulado"/>
    <s v="Manual"/>
    <s v="Araucária_embrapa"/>
    <n v="333"/>
    <n v="37"/>
    <s v="semente"/>
    <x v="0"/>
    <s v="Manutenção"/>
    <x v="22"/>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2"/>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3"/>
    <x v="8"/>
    <s v="Aplicador manual"/>
    <n v="2.35"/>
    <s v="H/H"/>
    <n v="9.9000000000000005E-2"/>
    <n v="7.8255000000000005E-2"/>
    <n v="7.7472450000000007E-3"/>
  </r>
  <r>
    <n v="7976"/>
    <x v="0"/>
    <s v="Floresta Ombrófila Densa"/>
    <s v="Sudeste"/>
    <s v="Campinas"/>
    <s v="ondulado"/>
    <s v="Manual"/>
    <s v="Araucária_embrapa"/>
    <n v="333"/>
    <n v="37"/>
    <s v="semente"/>
    <x v="0"/>
    <s v="Manutenção"/>
    <x v="23"/>
    <x v="8"/>
    <s v="Sulfluramida"/>
    <n v="2"/>
    <s v="Kg"/>
    <n v="16.2399997711181"/>
    <n v="6.6600000000000006E-2"/>
    <n v="1.0815839847564657"/>
  </r>
  <r>
    <n v="7976"/>
    <x v="0"/>
    <s v="Floresta Ombrófila Densa"/>
    <s v="Sudeste"/>
    <s v="Campinas"/>
    <s v="ondulado"/>
    <s v="Manual"/>
    <s v="Araucária_embrapa"/>
    <n v="333"/>
    <n v="37"/>
    <s v="semente"/>
    <x v="0"/>
    <s v="Manutenção"/>
    <x v="23"/>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3"/>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4"/>
    <x v="8"/>
    <s v="Aplicador manual"/>
    <n v="2.35"/>
    <s v="H/H"/>
    <n v="9.9000000000000005E-2"/>
    <n v="7.8255000000000005E-2"/>
    <n v="7.7472450000000007E-3"/>
  </r>
  <r>
    <n v="7976"/>
    <x v="0"/>
    <s v="Floresta Ombrófila Densa"/>
    <s v="Sudeste"/>
    <s v="Campinas"/>
    <s v="ondulado"/>
    <s v="Manual"/>
    <s v="Araucária_embrapa"/>
    <n v="333"/>
    <n v="37"/>
    <s v="semente"/>
    <x v="0"/>
    <s v="Manutenção"/>
    <x v="24"/>
    <x v="8"/>
    <s v="Sulfluramida"/>
    <n v="2"/>
    <s v="Kg"/>
    <n v="16.2399997711181"/>
    <n v="6.6600000000000006E-2"/>
    <n v="1.0815839847564657"/>
  </r>
  <r>
    <n v="7976"/>
    <x v="0"/>
    <s v="Floresta Ombrófila Densa"/>
    <s v="Sudeste"/>
    <s v="Campinas"/>
    <s v="ondulado"/>
    <s v="Manual"/>
    <s v="Araucária_embrapa"/>
    <n v="333"/>
    <n v="37"/>
    <s v="semente"/>
    <x v="0"/>
    <s v="Manutenção"/>
    <x v="24"/>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4"/>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5"/>
    <x v="8"/>
    <s v="Aplicador manual"/>
    <n v="2.35"/>
    <s v="H/H"/>
    <n v="9.9000000000000005E-2"/>
    <n v="7.8255000000000005E-2"/>
    <n v="7.7472450000000007E-3"/>
  </r>
  <r>
    <n v="7976"/>
    <x v="0"/>
    <s v="Floresta Ombrófila Densa"/>
    <s v="Sudeste"/>
    <s v="Campinas"/>
    <s v="ondulado"/>
    <s v="Manual"/>
    <s v="Araucária_embrapa"/>
    <n v="333"/>
    <n v="37"/>
    <s v="semente"/>
    <x v="0"/>
    <s v="Manutenção"/>
    <x v="25"/>
    <x v="8"/>
    <s v="Sulfluramida"/>
    <n v="2"/>
    <s v="Kg"/>
    <n v="16.2399997711181"/>
    <n v="6.6600000000000006E-2"/>
    <n v="1.0815839847564657"/>
  </r>
  <r>
    <n v="7976"/>
    <x v="0"/>
    <s v="Floresta Ombrófila Densa"/>
    <s v="Sudeste"/>
    <s v="Campinas"/>
    <s v="ondulado"/>
    <s v="Manual"/>
    <s v="Araucária_embrapa"/>
    <n v="333"/>
    <n v="37"/>
    <s v="semente"/>
    <x v="0"/>
    <s v="Manutenção"/>
    <x v="25"/>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5"/>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6"/>
    <x v="8"/>
    <s v="Aplicador manual"/>
    <n v="2.35"/>
    <s v="H/H"/>
    <n v="9.9000000000000005E-2"/>
    <n v="7.8255000000000005E-2"/>
    <n v="7.7472450000000007E-3"/>
  </r>
  <r>
    <n v="7976"/>
    <x v="0"/>
    <s v="Floresta Ombrófila Densa"/>
    <s v="Sudeste"/>
    <s v="Campinas"/>
    <s v="ondulado"/>
    <s v="Manual"/>
    <s v="Araucária_embrapa"/>
    <n v="333"/>
    <n v="37"/>
    <s v="semente"/>
    <x v="0"/>
    <s v="Manutenção"/>
    <x v="26"/>
    <x v="8"/>
    <s v="Sulfluramida"/>
    <n v="2"/>
    <s v="Kg"/>
    <n v="16.2399997711181"/>
    <n v="6.6600000000000006E-2"/>
    <n v="1.0815839847564657"/>
  </r>
  <r>
    <n v="7976"/>
    <x v="0"/>
    <s v="Floresta Ombrófila Densa"/>
    <s v="Sudeste"/>
    <s v="Campinas"/>
    <s v="ondulado"/>
    <s v="Manual"/>
    <s v="Araucária_embrapa"/>
    <n v="333"/>
    <n v="37"/>
    <s v="semente"/>
    <x v="0"/>
    <s v="Manutenção"/>
    <x v="26"/>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6"/>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7"/>
    <x v="8"/>
    <s v="Aplicador manual"/>
    <n v="2.35"/>
    <s v="H/H"/>
    <n v="9.9000000000000005E-2"/>
    <n v="7.8255000000000005E-2"/>
    <n v="7.7472450000000007E-3"/>
  </r>
  <r>
    <n v="7976"/>
    <x v="0"/>
    <s v="Floresta Ombrófila Densa"/>
    <s v="Sudeste"/>
    <s v="Campinas"/>
    <s v="ondulado"/>
    <s v="Manual"/>
    <s v="Araucária_embrapa"/>
    <n v="333"/>
    <n v="37"/>
    <s v="semente"/>
    <x v="0"/>
    <s v="Manutenção"/>
    <x v="27"/>
    <x v="8"/>
    <s v="Sulfluramida"/>
    <n v="2"/>
    <s v="Kg"/>
    <n v="16.2399997711181"/>
    <n v="6.6600000000000006E-2"/>
    <n v="1.0815839847564657"/>
  </r>
  <r>
    <n v="7976"/>
    <x v="0"/>
    <s v="Floresta Ombrófila Densa"/>
    <s v="Sudeste"/>
    <s v="Campinas"/>
    <s v="ondulado"/>
    <s v="Manual"/>
    <s v="Araucária_embrapa"/>
    <n v="333"/>
    <n v="37"/>
    <s v="semente"/>
    <x v="0"/>
    <s v="Manutenção"/>
    <x v="27"/>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7"/>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8"/>
    <x v="8"/>
    <s v="Aplicador manual"/>
    <n v="2.35"/>
    <s v="H/H"/>
    <n v="9.9000000000000005E-2"/>
    <n v="7.8255000000000005E-2"/>
    <n v="7.7472450000000007E-3"/>
  </r>
  <r>
    <n v="7976"/>
    <x v="0"/>
    <s v="Floresta Ombrófila Densa"/>
    <s v="Sudeste"/>
    <s v="Campinas"/>
    <s v="ondulado"/>
    <s v="Manual"/>
    <s v="Araucária_embrapa"/>
    <n v="333"/>
    <n v="37"/>
    <s v="semente"/>
    <x v="0"/>
    <s v="Manutenção"/>
    <x v="28"/>
    <x v="8"/>
    <s v="Sulfluramida"/>
    <n v="2"/>
    <s v="Kg"/>
    <n v="16.2399997711181"/>
    <n v="6.6600000000000006E-2"/>
    <n v="1.0815839847564657"/>
  </r>
  <r>
    <n v="7976"/>
    <x v="0"/>
    <s v="Floresta Ombrófila Densa"/>
    <s v="Sudeste"/>
    <s v="Campinas"/>
    <s v="ondulado"/>
    <s v="Manual"/>
    <s v="Araucária_embrapa"/>
    <n v="333"/>
    <n v="37"/>
    <s v="semente"/>
    <x v="0"/>
    <s v="Manutenção"/>
    <x v="28"/>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8"/>
    <x v="9"/>
    <s v="Trabalhador agropecuário em geral"/>
    <n v="1.18"/>
    <s v="H/H"/>
    <n v="13.0666856765747"/>
    <n v="3.9294000000000003E-2"/>
    <n v="0.51344234697532631"/>
  </r>
  <r>
    <n v="7976"/>
    <x v="0"/>
    <s v="Floresta Ombrófila Densa"/>
    <s v="Sudeste"/>
    <s v="Campinas"/>
    <s v="ondulado"/>
    <s v="Manual"/>
    <s v="Araucária_embrapa"/>
    <n v="333"/>
    <n v="37"/>
    <s v="semente"/>
    <x v="0"/>
    <s v="Manutenção"/>
    <x v="29"/>
    <x v="8"/>
    <s v="Aplicador manual"/>
    <n v="2.35"/>
    <s v="H/H"/>
    <n v="9.9000000000000005E-2"/>
    <n v="7.8255000000000005E-2"/>
    <n v="7.7472450000000007E-3"/>
  </r>
  <r>
    <n v="7976"/>
    <x v="0"/>
    <s v="Floresta Ombrófila Densa"/>
    <s v="Sudeste"/>
    <s v="Campinas"/>
    <s v="ondulado"/>
    <s v="Manual"/>
    <s v="Araucária_embrapa"/>
    <n v="333"/>
    <n v="37"/>
    <s v="semente"/>
    <x v="0"/>
    <s v="Manutenção"/>
    <x v="29"/>
    <x v="8"/>
    <s v="Sulfluramida"/>
    <n v="2"/>
    <s v="Kg"/>
    <n v="16.2399997711181"/>
    <n v="6.6600000000000006E-2"/>
    <n v="1.0815839847564657"/>
  </r>
  <r>
    <n v="7976"/>
    <x v="0"/>
    <s v="Floresta Ombrófila Densa"/>
    <s v="Sudeste"/>
    <s v="Campinas"/>
    <s v="ondulado"/>
    <s v="Manual"/>
    <s v="Araucária_embrapa"/>
    <n v="333"/>
    <n v="37"/>
    <s v="semente"/>
    <x v="0"/>
    <s v="Manutenção"/>
    <x v="29"/>
    <x v="8"/>
    <s v="Trabalhador agropecuário em geral"/>
    <n v="2.35"/>
    <s v="H/H"/>
    <n v="13.0666856765747"/>
    <n v="7.8255000000000005E-2"/>
    <n v="1.0225334876203531"/>
  </r>
  <r>
    <n v="7976"/>
    <x v="0"/>
    <s v="Floresta Ombrófila Densa"/>
    <s v="Sudeste"/>
    <s v="Campinas"/>
    <s v="ondulado"/>
    <s v="Manual"/>
    <s v="Araucária_embrapa"/>
    <n v="333"/>
    <n v="37"/>
    <s v="semente"/>
    <x v="0"/>
    <s v="Manutenção"/>
    <x v="29"/>
    <x v="9"/>
    <s v="Trabalhador agropecuário em geral"/>
    <n v="1.18"/>
    <s v="H/H"/>
    <n v="13.0666856765747"/>
    <n v="3.9294000000000003E-2"/>
    <n v="0.51344234697532631"/>
  </r>
  <r>
    <n v="7976"/>
    <x v="0"/>
    <s v="Floresta Ombrófila Densa"/>
    <s v="Sudeste"/>
    <s v="Campinas"/>
    <s v="ondulado"/>
    <s v="Manual"/>
    <s v="Araucária_embrapa"/>
    <n v="333"/>
    <n v="37"/>
    <s v="semente"/>
    <x v="0"/>
    <s v="Pós-Plantio"/>
    <x v="0"/>
    <x v="7"/>
    <s v="Enxada"/>
    <n v="38.51"/>
    <s v="H/H"/>
    <n v="1.6E-2"/>
    <n v="1.2823830000000001"/>
    <n v="2.0518128E-2"/>
  </r>
  <r>
    <n v="7976"/>
    <x v="0"/>
    <s v="Floresta Ombrófila Densa"/>
    <s v="Sudeste"/>
    <s v="Campinas"/>
    <s v="ondulado"/>
    <s v="Manual"/>
    <s v="Araucária_embrapa"/>
    <n v="333"/>
    <n v="37"/>
    <s v="semente"/>
    <x v="0"/>
    <s v="Pós-Plantio"/>
    <x v="0"/>
    <x v="7"/>
    <s v="Trabalhador agropecuário em geral"/>
    <n v="38.51"/>
    <s v="H/H"/>
    <n v="13.0666856765747"/>
    <n v="1.2823830000000001"/>
    <n v="16.756495577982893"/>
  </r>
  <r>
    <n v="7976"/>
    <x v="0"/>
    <s v="Floresta Ombrófila Densa"/>
    <s v="Sudeste"/>
    <s v="Campinas"/>
    <s v="ondulado"/>
    <s v="Manual"/>
    <s v="Araucária_embrapa"/>
    <n v="333"/>
    <n v="37"/>
    <s v="semente"/>
    <x v="0"/>
    <s v="Pós-Plantio"/>
    <x v="0"/>
    <x v="8"/>
    <s v="Aplicador manual"/>
    <n v="2.35"/>
    <s v="H/H"/>
    <n v="9.9000000000000005E-2"/>
    <n v="7.8255000000000005E-2"/>
    <n v="7.7472450000000007E-3"/>
  </r>
  <r>
    <n v="7976"/>
    <x v="0"/>
    <s v="Floresta Ombrófila Densa"/>
    <s v="Sudeste"/>
    <s v="Campinas"/>
    <s v="ondulado"/>
    <s v="Manual"/>
    <s v="Araucária_embrapa"/>
    <n v="333"/>
    <n v="37"/>
    <s v="semente"/>
    <x v="0"/>
    <s v="Pós-Plantio"/>
    <x v="0"/>
    <x v="8"/>
    <s v="Sulfluramida"/>
    <n v="2"/>
    <s v="Kg"/>
    <n v="16.2399997711181"/>
    <n v="6.6600000000000006E-2"/>
    <n v="1.0815839847564657"/>
  </r>
  <r>
    <n v="7976"/>
    <x v="0"/>
    <s v="Floresta Ombrófila Densa"/>
    <s v="Sudeste"/>
    <s v="Campinas"/>
    <s v="ondulado"/>
    <s v="Manual"/>
    <s v="Araucária_embrapa"/>
    <n v="333"/>
    <n v="37"/>
    <s v="semente"/>
    <x v="0"/>
    <s v="Pós-Plantio"/>
    <x v="0"/>
    <x v="8"/>
    <s v="Trabalhador agropecuário em geral"/>
    <n v="2.35"/>
    <s v="H/H"/>
    <n v="13.0666856765747"/>
    <n v="7.8255000000000005E-2"/>
    <n v="1.0225334876203531"/>
  </r>
  <r>
    <n v="7976"/>
    <x v="0"/>
    <s v="Floresta Ombrófila Densa"/>
    <s v="Sudeste"/>
    <s v="Campinas"/>
    <s v="ondulado"/>
    <s v="Manual"/>
    <s v="Araucária_embrapa"/>
    <n v="333"/>
    <n v="37"/>
    <s v="semente"/>
    <x v="0"/>
    <s v="Pós-Plantio"/>
    <x v="0"/>
    <x v="9"/>
    <s v="Trabalhador agropecuário em geral"/>
    <n v="1.18"/>
    <s v="H/H"/>
    <n v="13.0666856765747"/>
    <n v="3.9294000000000003E-2"/>
    <n v="0.51344234697532631"/>
  </r>
  <r>
    <n v="7976"/>
    <x v="0"/>
    <s v="Floresta Ombrófila Densa"/>
    <s v="Sudeste"/>
    <s v="Campinas"/>
    <s v="ondulado"/>
    <s v="Manual"/>
    <s v="Araucária_embrapa"/>
    <n v="333"/>
    <n v="37"/>
    <s v="semente"/>
    <x v="0"/>
    <s v="Pré-Plantio"/>
    <x v="0"/>
    <x v="0"/>
    <s v="Trator 75 - 125 CV + Carreta"/>
    <n v="2.06"/>
    <s v="H/M"/>
    <n v="149.07000732421801"/>
    <n v="6.8598000000000006E-2"/>
    <n v="10.225904362426707"/>
  </r>
  <r>
    <n v="7976"/>
    <x v="0"/>
    <s v="Floresta Ombrófila Densa"/>
    <s v="Sudeste"/>
    <s v="Campinas"/>
    <s v="ondulado"/>
    <s v="Manual"/>
    <s v="Araucária_embrapa"/>
    <n v="333"/>
    <n v="37"/>
    <s v="semente"/>
    <x v="0"/>
    <s v="Pré-Plantio"/>
    <x v="0"/>
    <x v="13"/>
    <s v="Enxadão (alinhamento)"/>
    <n v="28.27"/>
    <s v="H/H"/>
    <n v="1.0999999999999999E-2"/>
    <n v="0.94139099999999998"/>
    <n v="1.0355300999999999E-2"/>
  </r>
  <r>
    <n v="7976"/>
    <x v="0"/>
    <s v="Floresta Ombrófila Densa"/>
    <s v="Sudeste"/>
    <s v="Campinas"/>
    <s v="ondulado"/>
    <s v="Manual"/>
    <s v="Araucária_embrapa"/>
    <n v="333"/>
    <n v="37"/>
    <s v="semente"/>
    <x v="0"/>
    <s v="Pré-Plantio"/>
    <x v="0"/>
    <x v="13"/>
    <s v="Trabalhador agropecuário em geral"/>
    <n v="28.27"/>
    <s v="H/H"/>
    <n v="13.0666856765747"/>
    <n v="0.94139099999999998"/>
    <n v="12.300860295756333"/>
  </r>
  <r>
    <n v="7976"/>
    <x v="0"/>
    <s v="Floresta Ombrófila Densa"/>
    <s v="Sudeste"/>
    <s v="Campinas"/>
    <s v="ondulado"/>
    <s v="Manual"/>
    <s v="Araucária_embrapa"/>
    <n v="333"/>
    <n v="37"/>
    <s v="semente"/>
    <x v="0"/>
    <s v="Pré-Plantio"/>
    <x v="0"/>
    <x v="14"/>
    <s v="Calcário dolomítico"/>
    <n v="0.5"/>
    <s v="t"/>
    <n v="206.169998168945"/>
    <n v="1.6650000000000002E-2"/>
    <n v="3.4327304695129346"/>
  </r>
  <r>
    <n v="7976"/>
    <x v="0"/>
    <s v="Floresta Ombrófila Densa"/>
    <s v="Sudeste"/>
    <s v="Campinas"/>
    <s v="ondulado"/>
    <s v="Manual"/>
    <s v="Araucária_embrapa"/>
    <n v="333"/>
    <n v="37"/>
    <s v="semente"/>
    <x v="0"/>
    <s v="Pré-Plantio"/>
    <x v="0"/>
    <x v="14"/>
    <s v="Trabalhador agropecuário em geral"/>
    <n v="11.78"/>
    <s v="H/H"/>
    <n v="13.0666856765747"/>
    <n v="0.39227399999999996"/>
    <n v="5.1257210570926635"/>
  </r>
  <r>
    <n v="7976"/>
    <x v="0"/>
    <s v="Floresta Ombrófila Densa"/>
    <s v="Sudeste"/>
    <s v="Campinas"/>
    <s v="ondulado"/>
    <s v="Manual"/>
    <s v="Araucária_embrapa"/>
    <n v="333"/>
    <n v="37"/>
    <s v="semente"/>
    <x v="0"/>
    <s v="Pré-Plantio"/>
    <x v="0"/>
    <x v="14"/>
    <s v="Trator 75 - 125 CV + Carreta"/>
    <n v="1.94"/>
    <s v="H/M"/>
    <n v="149.07000732421801"/>
    <n v="6.4601999999999993E-2"/>
    <n v="9.6302206131591301"/>
  </r>
  <r>
    <n v="7976"/>
    <x v="0"/>
    <s v="Floresta Ombrófila Densa"/>
    <s v="Sudeste"/>
    <s v="Campinas"/>
    <s v="ondulado"/>
    <s v="Manual"/>
    <s v="Araucária_embrapa"/>
    <n v="333"/>
    <n v="37"/>
    <s v="semente"/>
    <x v="0"/>
    <s v="Pré-Plantio"/>
    <x v="0"/>
    <x v="8"/>
    <s v="Aplicador manual"/>
    <n v="4.7"/>
    <s v="H/H"/>
    <n v="9.9000000000000005E-2"/>
    <n v="0.15651000000000001"/>
    <n v="1.5494490000000001E-2"/>
  </r>
  <r>
    <n v="7976"/>
    <x v="0"/>
    <s v="Floresta Ombrófila Densa"/>
    <s v="Sudeste"/>
    <s v="Campinas"/>
    <s v="ondulado"/>
    <s v="Manual"/>
    <s v="Araucária_embrapa"/>
    <n v="333"/>
    <n v="37"/>
    <s v="semente"/>
    <x v="0"/>
    <s v="Pré-Plantio"/>
    <x v="0"/>
    <x v="8"/>
    <s v="Sulfluramida"/>
    <n v="3.5"/>
    <s v="Kg"/>
    <n v="16.2399997711181"/>
    <n v="0.11655"/>
    <n v="1.8927719733238146"/>
  </r>
  <r>
    <n v="7976"/>
    <x v="0"/>
    <s v="Floresta Ombrófila Densa"/>
    <s v="Sudeste"/>
    <s v="Campinas"/>
    <s v="ondulado"/>
    <s v="Manual"/>
    <s v="Araucária_embrapa"/>
    <n v="333"/>
    <n v="37"/>
    <s v="semente"/>
    <x v="0"/>
    <s v="Pré-Plantio"/>
    <x v="0"/>
    <x v="8"/>
    <s v="Trabalhador agropecuário em geral"/>
    <n v="4.7"/>
    <s v="H/H"/>
    <n v="13.0666856765747"/>
    <n v="0.15651000000000001"/>
    <n v="2.0450669752407062"/>
  </r>
  <r>
    <n v="7976"/>
    <x v="0"/>
    <s v="Floresta Ombrófila Densa"/>
    <s v="Sudeste"/>
    <s v="Campinas"/>
    <s v="ondulado"/>
    <s v="Manual"/>
    <s v="Araucária_embrapa"/>
    <n v="333"/>
    <n v="37"/>
    <s v="semente"/>
    <x v="0"/>
    <s v="Pré-Plantio"/>
    <x v="0"/>
    <x v="15"/>
    <s v="Motocoveadora 2,5 CV"/>
    <n v="28.27"/>
    <s v="H/H"/>
    <n v="6.0519999999999996"/>
    <n v="0.94139099999999998"/>
    <n v="5.6972983319999999"/>
  </r>
  <r>
    <n v="7976"/>
    <x v="0"/>
    <s v="Floresta Ombrófila Densa"/>
    <s v="Sudeste"/>
    <s v="Campinas"/>
    <s v="ondulado"/>
    <s v="Manual"/>
    <s v="Araucária_embrapa"/>
    <n v="333"/>
    <n v="37"/>
    <s v="semente"/>
    <x v="0"/>
    <s v="Pré-Plantio"/>
    <x v="0"/>
    <x v="15"/>
    <s v="Trabalhador agropecuário em geral"/>
    <n v="28.27"/>
    <s v="H/H"/>
    <n v="13.0666856765747"/>
    <n v="0.94139099999999998"/>
    <n v="12.300860295756333"/>
  </r>
  <r>
    <n v="7976"/>
    <x v="0"/>
    <s v="Floresta Ombrófila Densa"/>
    <s v="Sudeste"/>
    <s v="Campinas"/>
    <s v="ondulado"/>
    <s v="Manual"/>
    <s v="Araucária_embrapa"/>
    <n v="333"/>
    <n v="37"/>
    <s v="semente"/>
    <x v="0"/>
    <s v="Pré-Plantio"/>
    <x v="0"/>
    <x v="16"/>
    <s v="Motorroçadeira 2 CV"/>
    <n v="23.55"/>
    <s v="H/H"/>
    <n v="6.4109999999999996"/>
    <n v="0.78421500000000011"/>
    <n v="5.0276023650000008"/>
  </r>
  <r>
    <n v="7976"/>
    <x v="0"/>
    <s v="Floresta Ombrófila Densa"/>
    <s v="Sudeste"/>
    <s v="Campinas"/>
    <s v="ondulado"/>
    <s v="Manual"/>
    <s v="Araucária_embrapa"/>
    <n v="333"/>
    <n v="37"/>
    <s v="semente"/>
    <x v="0"/>
    <s v="Pré-Plantio"/>
    <x v="0"/>
    <x v="16"/>
    <s v="Trabalhador agropecuário em geral"/>
    <n v="23.55"/>
    <s v="H/H"/>
    <n v="13.0666856765747"/>
    <n v="0.78421500000000011"/>
    <n v="10.24709090785503"/>
  </r>
  <r>
    <n v="7976"/>
    <x v="0"/>
    <s v="Floresta Ombrófila Densa"/>
    <s v="Sudeste"/>
    <s v="Campinas"/>
    <s v="ondulado"/>
    <s v="Manual"/>
    <s v="Cambuci"/>
    <n v="504"/>
    <n v="56"/>
    <s v="fruto"/>
    <x v="0"/>
    <s v="Implantação"/>
    <x v="0"/>
    <x v="0"/>
    <d v="2006-06-30T00:00:00"/>
    <n v="3.3"/>
    <s v="sc de 50 kg"/>
    <n v="273.079986572265"/>
    <n v="0.16632"/>
    <n v="45.418663366699114"/>
  </r>
  <r>
    <n v="7976"/>
    <x v="0"/>
    <s v="Floresta Ombrófila Densa"/>
    <s v="Sudeste"/>
    <s v="Campinas"/>
    <s v="ondulado"/>
    <s v="Manual"/>
    <s v="Cambuci"/>
    <n v="504"/>
    <n v="56"/>
    <s v="fruto"/>
    <x v="0"/>
    <s v="Implantação"/>
    <x v="0"/>
    <x v="0"/>
    <s v="Copo dosador"/>
    <n v="12.37"/>
    <s v="H/H"/>
    <n v="1.0999999999999999E-2"/>
    <n v="0.623448"/>
    <n v="6.8579279999999992E-3"/>
  </r>
  <r>
    <n v="7976"/>
    <x v="0"/>
    <s v="Floresta Ombrófila Densa"/>
    <s v="Sudeste"/>
    <s v="Campinas"/>
    <s v="ondulado"/>
    <s v="Manual"/>
    <s v="Cambuci"/>
    <n v="504"/>
    <n v="56"/>
    <s v="fruto"/>
    <x v="0"/>
    <s v="Implantação"/>
    <x v="0"/>
    <x v="0"/>
    <s v="Trabalhador agropecuário em geral"/>
    <n v="12.37"/>
    <s v="H/H"/>
    <n v="13.0666856765747"/>
    <n v="0.623448"/>
    <n v="8.1463990516891442"/>
  </r>
  <r>
    <n v="7976"/>
    <x v="0"/>
    <s v="Floresta Ombrófila Densa"/>
    <s v="Sudeste"/>
    <s v="Campinas"/>
    <s v="ondulado"/>
    <s v="Manual"/>
    <s v="Cambuci"/>
    <n v="504"/>
    <n v="56"/>
    <s v="fruto"/>
    <x v="0"/>
    <s v="Implantação"/>
    <x v="0"/>
    <x v="1"/>
    <d v="2010-10-20T00:00:00"/>
    <n v="3.3"/>
    <s v="sc de 50 kg"/>
    <n v="200.47999572753901"/>
    <n v="0.16632"/>
    <n v="33.34383288940429"/>
  </r>
  <r>
    <n v="7976"/>
    <x v="0"/>
    <s v="Floresta Ombrófila Densa"/>
    <s v="Sudeste"/>
    <s v="Campinas"/>
    <s v="ondulado"/>
    <s v="Manual"/>
    <s v="Cambuci"/>
    <n v="504"/>
    <n v="56"/>
    <s v="fruto"/>
    <x v="0"/>
    <s v="Implantação"/>
    <x v="0"/>
    <x v="1"/>
    <s v="Plantadeira (coveta lateral)"/>
    <n v="14.13"/>
    <s v="H/H"/>
    <n v="7.9000000000000001E-2"/>
    <n v="0.71215200000000001"/>
    <n v="5.6260008E-2"/>
  </r>
  <r>
    <n v="7976"/>
    <x v="0"/>
    <s v="Floresta Ombrófila Densa"/>
    <s v="Sudeste"/>
    <s v="Campinas"/>
    <s v="ondulado"/>
    <s v="Manual"/>
    <s v="Cambuci"/>
    <n v="504"/>
    <n v="56"/>
    <s v="fruto"/>
    <x v="0"/>
    <s v="Implantação"/>
    <x v="0"/>
    <x v="1"/>
    <s v="Trabalhador agropecuário em geral"/>
    <n v="14.13"/>
    <s v="H/H"/>
    <n v="13.0666856765747"/>
    <n v="0.71215200000000001"/>
    <n v="9.3054663379440257"/>
  </r>
  <r>
    <n v="7976"/>
    <x v="0"/>
    <s v="Floresta Ombrófila Densa"/>
    <s v="Sudeste"/>
    <s v="Campinas"/>
    <s v="ondulado"/>
    <s v="Manual"/>
    <s v="Cambuci"/>
    <n v="504"/>
    <n v="56"/>
    <s v="fruto"/>
    <x v="0"/>
    <s v="Implantação"/>
    <x v="0"/>
    <x v="1"/>
    <s v="Trator 75 - 125 CV + Carreta"/>
    <n v="2.35"/>
    <s v="H/M"/>
    <n v="149.07000732421801"/>
    <n v="0.11844"/>
    <n v="17.65585166748038"/>
  </r>
  <r>
    <n v="7976"/>
    <x v="0"/>
    <s v="Floresta Ombrófila Densa"/>
    <s v="Sudeste"/>
    <s v="Campinas"/>
    <s v="ondulado"/>
    <s v="Manual"/>
    <s v="Cambuci"/>
    <n v="504"/>
    <n v="56"/>
    <s v="fruto"/>
    <x v="0"/>
    <s v="Implantação"/>
    <x v="0"/>
    <x v="2"/>
    <s v="Trabalhador agropecuário em geral"/>
    <n v="5.88"/>
    <s v="H/H"/>
    <n v="13.0666856765747"/>
    <n v="0.296352"/>
    <n v="3.8723384336242654"/>
  </r>
  <r>
    <n v="7976"/>
    <x v="0"/>
    <s v="Floresta Ombrófila Densa"/>
    <s v="Sudeste"/>
    <s v="Campinas"/>
    <s v="ondulado"/>
    <s v="Manual"/>
    <s v="Cambuci"/>
    <n v="504"/>
    <n v="56"/>
    <s v="fruto"/>
    <x v="0"/>
    <s v="Implantação"/>
    <x v="0"/>
    <x v="2"/>
    <s v="Trator 75 - 125 CV + Tanque para irrigação"/>
    <n v="1.18"/>
    <s v="H/M"/>
    <n v="157.47999572753901"/>
    <n v="5.947199999999999E-2"/>
    <n v="9.3656503059081988"/>
  </r>
  <r>
    <n v="7976"/>
    <x v="0"/>
    <s v="Floresta Ombrófila Densa"/>
    <s v="Sudeste"/>
    <s v="Campinas"/>
    <s v="ondulado"/>
    <s v="Manual"/>
    <s v="Cambuci"/>
    <n v="504"/>
    <n v="56"/>
    <s v="fruto"/>
    <x v="0"/>
    <s v="Implantação"/>
    <x v="0"/>
    <x v="3"/>
    <s v="Hidrogel"/>
    <n v="5"/>
    <s v="Kg"/>
    <n v="25.84"/>
    <n v="0.252"/>
    <n v="6.5116800000000001"/>
  </r>
  <r>
    <n v="7976"/>
    <x v="0"/>
    <s v="Floresta Ombrófila Densa"/>
    <s v="Sudeste"/>
    <s v="Campinas"/>
    <s v="ondulado"/>
    <s v="Manual"/>
    <s v="Cambuci"/>
    <n v="504"/>
    <n v="56"/>
    <s v="fruto"/>
    <x v="0"/>
    <s v="Implantação"/>
    <x v="0"/>
    <x v="3"/>
    <s v="Trabalhador agropecuário em geral"/>
    <n v="14.13"/>
    <s v="H/H"/>
    <n v="13.0666856765747"/>
    <n v="0.71215200000000001"/>
    <n v="9.3054663379440257"/>
  </r>
  <r>
    <n v="7976"/>
    <x v="0"/>
    <s v="Floresta Ombrófila Densa"/>
    <s v="Sudeste"/>
    <s v="Campinas"/>
    <s v="ondulado"/>
    <s v="Manual"/>
    <s v="Cambuci"/>
    <n v="504"/>
    <n v="56"/>
    <s v="fruto"/>
    <x v="0"/>
    <s v="Implantação"/>
    <x v="0"/>
    <x v="3"/>
    <s v="Trator 75 - 125 CV + Tanque para irrigação"/>
    <n v="2.35"/>
    <s v="H/M"/>
    <n v="157.47999572753901"/>
    <n v="0.11844"/>
    <n v="18.651930693969721"/>
  </r>
  <r>
    <n v="7976"/>
    <x v="0"/>
    <s v="Floresta Ombrófila Densa"/>
    <s v="Sudeste"/>
    <s v="Campinas"/>
    <s v="ondulado"/>
    <s v="Manual"/>
    <s v="Cambuci"/>
    <n v="504"/>
    <n v="56"/>
    <s v="fruto"/>
    <x v="0"/>
    <s v="Implantação"/>
    <x v="0"/>
    <x v="4"/>
    <s v="Hidrogel"/>
    <n v="1"/>
    <s v="Kg"/>
    <n v="25.84"/>
    <n v="5.04E-2"/>
    <n v="1.3023359999999999"/>
  </r>
  <r>
    <n v="7976"/>
    <x v="0"/>
    <s v="Floresta Ombrófila Densa"/>
    <s v="Sudeste"/>
    <s v="Campinas"/>
    <s v="ondulado"/>
    <s v="Manual"/>
    <s v="Cambuci"/>
    <n v="504"/>
    <n v="56"/>
    <s v="fruto"/>
    <x v="0"/>
    <s v="Implantação"/>
    <x v="0"/>
    <x v="4"/>
    <s v="Mudas (biodiversidade)"/>
    <n v="109"/>
    <s v="unidade"/>
    <n v="2"/>
    <n v="5.4935999999999998"/>
    <n v="10.9872"/>
  </r>
  <r>
    <n v="7976"/>
    <x v="0"/>
    <s v="Floresta Ombrófila Densa"/>
    <s v="Sudeste"/>
    <s v="Campinas"/>
    <s v="ondulado"/>
    <s v="Manual"/>
    <s v="Cambuci"/>
    <n v="504"/>
    <n v="56"/>
    <s v="fruto"/>
    <x v="0"/>
    <s v="Implantação"/>
    <x v="0"/>
    <x v="4"/>
    <s v="Mudas (econômica)"/>
    <n v="109"/>
    <s v="unidade"/>
    <n v="10"/>
    <n v="5.4935999999999998"/>
    <n v="54.936"/>
  </r>
  <r>
    <n v="7976"/>
    <x v="0"/>
    <s v="Floresta Ombrófila Densa"/>
    <s v="Sudeste"/>
    <s v="Campinas"/>
    <s v="ondulado"/>
    <s v="Manual"/>
    <s v="Cambuci"/>
    <n v="504"/>
    <n v="56"/>
    <s v="fruto"/>
    <x v="0"/>
    <s v="Implantação"/>
    <x v="0"/>
    <x v="4"/>
    <s v="Trabalhador agropecuário em geral"/>
    <n v="4.24"/>
    <s v="H/H"/>
    <n v="13.0666856765747"/>
    <n v="0.213696"/>
    <n v="2.7922984623413072"/>
  </r>
  <r>
    <n v="7976"/>
    <x v="0"/>
    <s v="Floresta Ombrófila Densa"/>
    <s v="Sudeste"/>
    <s v="Campinas"/>
    <s v="ondulado"/>
    <s v="Manual"/>
    <s v="Cambuci"/>
    <n v="504"/>
    <n v="56"/>
    <s v="fruto"/>
    <x v="0"/>
    <s v="Implantação"/>
    <x v="0"/>
    <x v="5"/>
    <s v="Mudas (biodiversidade)"/>
    <n v="545"/>
    <s v="unidade"/>
    <n v="2"/>
    <n v="27.468"/>
    <n v="54.936"/>
  </r>
  <r>
    <n v="7976"/>
    <x v="0"/>
    <s v="Floresta Ombrófila Densa"/>
    <s v="Sudeste"/>
    <s v="Campinas"/>
    <s v="ondulado"/>
    <s v="Manual"/>
    <s v="Cambuci"/>
    <n v="504"/>
    <n v="56"/>
    <s v="fruto"/>
    <x v="0"/>
    <s v="Implantação"/>
    <x v="0"/>
    <x v="5"/>
    <s v="Mudas (econômica)"/>
    <n v="544"/>
    <s v="unidade"/>
    <n v="10"/>
    <n v="27.4176"/>
    <n v="274.17599999999999"/>
  </r>
  <r>
    <n v="7976"/>
    <x v="0"/>
    <s v="Floresta Ombrófila Densa"/>
    <s v="Sudeste"/>
    <s v="Campinas"/>
    <s v="ondulado"/>
    <s v="Manual"/>
    <s v="Cambuci"/>
    <n v="504"/>
    <n v="56"/>
    <s v="fruto"/>
    <x v="0"/>
    <s v="Implantação"/>
    <x v="0"/>
    <x v="5"/>
    <s v="Trabalhador agropecuário em geral"/>
    <n v="10.6"/>
    <s v="H/H"/>
    <n v="13.0666856765747"/>
    <n v="0.53423999999999994"/>
    <n v="6.9807461558532671"/>
  </r>
  <r>
    <n v="7976"/>
    <x v="0"/>
    <s v="Floresta Ombrófila Densa"/>
    <s v="Sudeste"/>
    <s v="Campinas"/>
    <s v="ondulado"/>
    <s v="Manual"/>
    <s v="Cambuci"/>
    <n v="504"/>
    <n v="56"/>
    <s v="fruto"/>
    <x v="0"/>
    <s v="Implantação"/>
    <x v="0"/>
    <x v="5"/>
    <s v="Trator 75 - 125 CV + Carreta"/>
    <n v="1.77"/>
    <s v="H/M"/>
    <n v="149.07000732421801"/>
    <n v="8.920800000000001E-2"/>
    <n v="13.298237213378842"/>
  </r>
  <r>
    <n v="7976"/>
    <x v="0"/>
    <s v="Floresta Ombrófila Densa"/>
    <s v="Sudeste"/>
    <s v="Campinas"/>
    <s v="ondulado"/>
    <s v="Manual"/>
    <s v="Cambuci"/>
    <n v="504"/>
    <n v="56"/>
    <s v="fruto"/>
    <x v="0"/>
    <s v="Manutenção"/>
    <x v="1"/>
    <x v="6"/>
    <s v="18-06-24"/>
    <n v="2.6"/>
    <s v="sc de 50 kg"/>
    <n v="268.25"/>
    <n v="0.13104000000000002"/>
    <n v="35.151480000000006"/>
  </r>
  <r>
    <n v="7976"/>
    <x v="0"/>
    <s v="Floresta Ombrófila Densa"/>
    <s v="Sudeste"/>
    <s v="Campinas"/>
    <s v="ondulado"/>
    <s v="Manual"/>
    <s v="Cambuci"/>
    <n v="504"/>
    <n v="56"/>
    <s v="fruto"/>
    <x v="0"/>
    <s v="Manutenção"/>
    <x v="1"/>
    <x v="6"/>
    <s v="Copo dosador"/>
    <n v="9.42"/>
    <s v="H/H"/>
    <n v="1.0999999999999999E-2"/>
    <n v="0.47476800000000002"/>
    <n v="5.2224480000000002E-3"/>
  </r>
  <r>
    <n v="7976"/>
    <x v="0"/>
    <s v="Floresta Ombrófila Densa"/>
    <s v="Sudeste"/>
    <s v="Campinas"/>
    <s v="ondulado"/>
    <s v="Manual"/>
    <s v="Cambuci"/>
    <n v="504"/>
    <n v="56"/>
    <s v="fruto"/>
    <x v="0"/>
    <s v="Manutenção"/>
    <x v="1"/>
    <x v="6"/>
    <s v="Trabalhador agropecuário em geral"/>
    <n v="9.42"/>
    <s v="H/H"/>
    <n v="13.0666856765747"/>
    <n v="0.47476800000000002"/>
    <n v="6.2036442252960171"/>
  </r>
  <r>
    <n v="7976"/>
    <x v="0"/>
    <s v="Floresta Ombrófila Densa"/>
    <s v="Sudeste"/>
    <s v="Campinas"/>
    <s v="ondulado"/>
    <s v="Manual"/>
    <s v="Cambuci"/>
    <n v="504"/>
    <n v="56"/>
    <s v="fruto"/>
    <x v="0"/>
    <s v="Manutenção"/>
    <x v="1"/>
    <x v="6"/>
    <s v="Trator 75 - 125 CV + Carreta"/>
    <n v="1.18"/>
    <s v="H/M"/>
    <n v="149.07000732421801"/>
    <n v="5.947199999999999E-2"/>
    <n v="8.8654914755858929"/>
  </r>
  <r>
    <n v="7976"/>
    <x v="0"/>
    <s v="Floresta Ombrófila Densa"/>
    <s v="Sudeste"/>
    <s v="Campinas"/>
    <s v="ondulado"/>
    <s v="Manual"/>
    <s v="Cambuci"/>
    <n v="504"/>
    <n v="56"/>
    <s v="fruto"/>
    <x v="0"/>
    <s v="Manutenção"/>
    <x v="1"/>
    <x v="7"/>
    <s v="Enxada"/>
    <n v="38.51"/>
    <s v="H/H"/>
    <n v="1.6E-2"/>
    <n v="1.9409039999999997"/>
    <n v="3.1054463999999997E-2"/>
  </r>
  <r>
    <n v="7976"/>
    <x v="0"/>
    <s v="Floresta Ombrófila Densa"/>
    <s v="Sudeste"/>
    <s v="Campinas"/>
    <s v="ondulado"/>
    <s v="Manual"/>
    <s v="Cambuci"/>
    <n v="504"/>
    <n v="56"/>
    <s v="fruto"/>
    <x v="0"/>
    <s v="Manutenção"/>
    <x v="1"/>
    <x v="7"/>
    <s v="Trabalhador agropecuário em geral"/>
    <n v="38.51"/>
    <s v="H/H"/>
    <n v="13.0666856765747"/>
    <n v="1.9409039999999997"/>
    <n v="25.361182496406538"/>
  </r>
  <r>
    <n v="7976"/>
    <x v="0"/>
    <s v="Floresta Ombrófila Densa"/>
    <s v="Sudeste"/>
    <s v="Campinas"/>
    <s v="ondulado"/>
    <s v="Manual"/>
    <s v="Cambuci"/>
    <n v="504"/>
    <n v="56"/>
    <s v="fruto"/>
    <x v="0"/>
    <s v="Manutenção"/>
    <x v="1"/>
    <x v="8"/>
    <s v="Aplicador manual"/>
    <n v="2.35"/>
    <s v="H/H"/>
    <n v="9.9000000000000005E-2"/>
    <n v="0.11844"/>
    <n v="1.1725560000000001E-2"/>
  </r>
  <r>
    <n v="7976"/>
    <x v="0"/>
    <s v="Floresta Ombrófila Densa"/>
    <s v="Sudeste"/>
    <s v="Campinas"/>
    <s v="ondulado"/>
    <s v="Manual"/>
    <s v="Cambuci"/>
    <n v="504"/>
    <n v="56"/>
    <s v="fruto"/>
    <x v="0"/>
    <s v="Manutenção"/>
    <x v="1"/>
    <x v="8"/>
    <s v="Sulfluramida"/>
    <n v="2"/>
    <s v="Kg"/>
    <n v="16.2399997711181"/>
    <n v="0.1008"/>
    <n v="1.6369919769287045"/>
  </r>
  <r>
    <n v="7976"/>
    <x v="0"/>
    <s v="Floresta Ombrófila Densa"/>
    <s v="Sudeste"/>
    <s v="Campinas"/>
    <s v="ondulado"/>
    <s v="Manual"/>
    <s v="Cambuci"/>
    <n v="504"/>
    <n v="56"/>
    <s v="fruto"/>
    <x v="0"/>
    <s v="Manutenção"/>
    <x v="1"/>
    <x v="8"/>
    <s v="Trabalhador agropecuário em geral"/>
    <n v="2.35"/>
    <s v="H/H"/>
    <n v="13.0666856765747"/>
    <n v="0.11844"/>
    <n v="1.5476182515335075"/>
  </r>
  <r>
    <n v="7976"/>
    <x v="0"/>
    <s v="Floresta Ombrófila Densa"/>
    <s v="Sudeste"/>
    <s v="Campinas"/>
    <s v="ondulado"/>
    <s v="Manual"/>
    <s v="Cambuci"/>
    <n v="504"/>
    <n v="56"/>
    <s v="fruto"/>
    <x v="0"/>
    <s v="Manutenção"/>
    <x v="1"/>
    <x v="9"/>
    <s v="Trabalhador agropecuário em geral"/>
    <n v="1.18"/>
    <s v="H/H"/>
    <n v="13.0666856765747"/>
    <n v="5.947199999999999E-2"/>
    <n v="0.77710193055725041"/>
  </r>
  <r>
    <n v="7976"/>
    <x v="0"/>
    <s v="Floresta Ombrófila Densa"/>
    <s v="Sudeste"/>
    <s v="Campinas"/>
    <s v="ondulado"/>
    <s v="Manual"/>
    <s v="Cambuci"/>
    <n v="504"/>
    <n v="56"/>
    <s v="fruto"/>
    <x v="0"/>
    <s v="Manutenção"/>
    <x v="1"/>
    <x v="10"/>
    <s v="Motorroçadeira 2 CV"/>
    <n v="14.13"/>
    <s v="H/H"/>
    <n v="6.4109999999999996"/>
    <n v="0.71215200000000001"/>
    <n v="4.5656064719999998"/>
  </r>
  <r>
    <n v="7976"/>
    <x v="0"/>
    <s v="Floresta Ombrófila Densa"/>
    <s v="Sudeste"/>
    <s v="Campinas"/>
    <s v="ondulado"/>
    <s v="Manual"/>
    <s v="Cambuci"/>
    <n v="504"/>
    <n v="56"/>
    <s v="fruto"/>
    <x v="0"/>
    <s v="Manutenção"/>
    <x v="1"/>
    <x v="10"/>
    <s v="Trabalhador agropecuário em geral"/>
    <n v="14.13"/>
    <s v="H/H"/>
    <n v="13.0666856765747"/>
    <n v="0.71215200000000001"/>
    <n v="9.3054663379440257"/>
  </r>
  <r>
    <n v="7976"/>
    <x v="0"/>
    <s v="Floresta Ombrófila Densa"/>
    <s v="Sudeste"/>
    <s v="Campinas"/>
    <s v="ondulado"/>
    <s v="Manual"/>
    <s v="Cambuci"/>
    <n v="504"/>
    <n v="56"/>
    <s v="fruto"/>
    <x v="0"/>
    <s v="Manutenção"/>
    <x v="2"/>
    <x v="11"/>
    <s v="18-06-24"/>
    <n v="2.6"/>
    <s v="sc de 50 kg"/>
    <n v="268.25"/>
    <n v="0.13104000000000002"/>
    <n v="35.151480000000006"/>
  </r>
  <r>
    <n v="7976"/>
    <x v="0"/>
    <s v="Floresta Ombrófila Densa"/>
    <s v="Sudeste"/>
    <s v="Campinas"/>
    <s v="ondulado"/>
    <s v="Manual"/>
    <s v="Cambuci"/>
    <n v="504"/>
    <n v="56"/>
    <s v="fruto"/>
    <x v="0"/>
    <s v="Manutenção"/>
    <x v="2"/>
    <x v="11"/>
    <s v="Copo dosador"/>
    <n v="9.42"/>
    <s v="H/H"/>
    <n v="1.0999999999999999E-2"/>
    <n v="0.47476800000000002"/>
    <n v="5.2224480000000002E-3"/>
  </r>
  <r>
    <n v="7976"/>
    <x v="0"/>
    <s v="Floresta Ombrófila Densa"/>
    <s v="Sudeste"/>
    <s v="Campinas"/>
    <s v="ondulado"/>
    <s v="Manual"/>
    <s v="Cambuci"/>
    <n v="504"/>
    <n v="56"/>
    <s v="fruto"/>
    <x v="0"/>
    <s v="Manutenção"/>
    <x v="2"/>
    <x v="11"/>
    <s v="Trabalhador agropecuário em geral"/>
    <n v="9.42"/>
    <s v="H/H"/>
    <n v="13.0666856765747"/>
    <n v="0.47476800000000002"/>
    <n v="6.2036442252960171"/>
  </r>
  <r>
    <n v="7976"/>
    <x v="0"/>
    <s v="Floresta Ombrófila Densa"/>
    <s v="Sudeste"/>
    <s v="Campinas"/>
    <s v="ondulado"/>
    <s v="Manual"/>
    <s v="Cambuci"/>
    <n v="504"/>
    <n v="56"/>
    <s v="fruto"/>
    <x v="0"/>
    <s v="Manutenção"/>
    <x v="2"/>
    <x v="11"/>
    <s v="Trator 75 - 125 CV + Carreta"/>
    <n v="1.18"/>
    <s v="H/M"/>
    <n v="149.07000732421801"/>
    <n v="5.947199999999999E-2"/>
    <n v="8.8654914755858929"/>
  </r>
  <r>
    <n v="7976"/>
    <x v="0"/>
    <s v="Floresta Ombrófila Densa"/>
    <s v="Sudeste"/>
    <s v="Campinas"/>
    <s v="ondulado"/>
    <s v="Manual"/>
    <s v="Cambuci"/>
    <n v="504"/>
    <n v="56"/>
    <s v="fruto"/>
    <x v="0"/>
    <s v="Manutenção"/>
    <x v="2"/>
    <x v="8"/>
    <s v="Aplicador manual"/>
    <n v="2.35"/>
    <s v="H/H"/>
    <n v="9.9000000000000005E-2"/>
    <n v="0.11844"/>
    <n v="1.1725560000000001E-2"/>
  </r>
  <r>
    <n v="7976"/>
    <x v="0"/>
    <s v="Floresta Ombrófila Densa"/>
    <s v="Sudeste"/>
    <s v="Campinas"/>
    <s v="ondulado"/>
    <s v="Manual"/>
    <s v="Cambuci"/>
    <n v="504"/>
    <n v="56"/>
    <s v="fruto"/>
    <x v="0"/>
    <s v="Manutenção"/>
    <x v="2"/>
    <x v="8"/>
    <s v="Sulfluramida"/>
    <n v="2"/>
    <s v="Kg"/>
    <n v="16.2399997711181"/>
    <n v="0.1008"/>
    <n v="1.6369919769287045"/>
  </r>
  <r>
    <n v="7976"/>
    <x v="0"/>
    <s v="Floresta Ombrófila Densa"/>
    <s v="Sudeste"/>
    <s v="Campinas"/>
    <s v="ondulado"/>
    <s v="Manual"/>
    <s v="Cambuci"/>
    <n v="504"/>
    <n v="56"/>
    <s v="fruto"/>
    <x v="0"/>
    <s v="Manutenção"/>
    <x v="2"/>
    <x v="8"/>
    <s v="Trabalhador agropecuário em geral"/>
    <n v="2.35"/>
    <s v="H/H"/>
    <n v="13.0666856765747"/>
    <n v="0.11844"/>
    <n v="1.5476182515335075"/>
  </r>
  <r>
    <n v="7976"/>
    <x v="0"/>
    <s v="Floresta Ombrófila Densa"/>
    <s v="Sudeste"/>
    <s v="Campinas"/>
    <s v="ondulado"/>
    <s v="Manual"/>
    <s v="Cambuci"/>
    <n v="504"/>
    <n v="56"/>
    <s v="fruto"/>
    <x v="0"/>
    <s v="Manutenção"/>
    <x v="2"/>
    <x v="12"/>
    <s v="Técnico florestal"/>
    <n v="23.55"/>
    <s v="H/H"/>
    <n v="5.9209642410278303"/>
    <n v="1.18692"/>
    <n v="7.0277108769607519"/>
  </r>
  <r>
    <n v="7976"/>
    <x v="0"/>
    <s v="Floresta Ombrófila Densa"/>
    <s v="Sudeste"/>
    <s v="Campinas"/>
    <s v="ondulado"/>
    <s v="Manual"/>
    <s v="Cambuci"/>
    <n v="504"/>
    <n v="56"/>
    <s v="fruto"/>
    <x v="0"/>
    <s v="Manutenção"/>
    <x v="2"/>
    <x v="9"/>
    <s v="Trabalhador agropecuário em geral"/>
    <n v="1.18"/>
    <s v="H/H"/>
    <n v="13.0666856765747"/>
    <n v="5.947199999999999E-2"/>
    <n v="0.77710193055725041"/>
  </r>
  <r>
    <n v="7976"/>
    <x v="0"/>
    <s v="Floresta Ombrófila Densa"/>
    <s v="Sudeste"/>
    <s v="Campinas"/>
    <s v="ondulado"/>
    <s v="Manual"/>
    <s v="Cambuci"/>
    <n v="504"/>
    <n v="56"/>
    <s v="fruto"/>
    <x v="0"/>
    <s v="Manutenção"/>
    <x v="3"/>
    <x v="8"/>
    <s v="Aplicador manual"/>
    <n v="2.35"/>
    <s v="H/H"/>
    <n v="9.9000000000000005E-2"/>
    <n v="0.11844"/>
    <n v="1.1725560000000001E-2"/>
  </r>
  <r>
    <n v="7976"/>
    <x v="0"/>
    <s v="Floresta Ombrófila Densa"/>
    <s v="Sudeste"/>
    <s v="Campinas"/>
    <s v="ondulado"/>
    <s v="Manual"/>
    <s v="Cambuci"/>
    <n v="504"/>
    <n v="56"/>
    <s v="fruto"/>
    <x v="0"/>
    <s v="Manutenção"/>
    <x v="3"/>
    <x v="8"/>
    <s v="Sulfluramida"/>
    <n v="2"/>
    <s v="Kg"/>
    <n v="16.2399997711181"/>
    <n v="0.1008"/>
    <n v="1.6369919769287045"/>
  </r>
  <r>
    <n v="7976"/>
    <x v="0"/>
    <s v="Floresta Ombrófila Densa"/>
    <s v="Sudeste"/>
    <s v="Campinas"/>
    <s v="ondulado"/>
    <s v="Manual"/>
    <s v="Cambuci"/>
    <n v="504"/>
    <n v="56"/>
    <s v="fruto"/>
    <x v="0"/>
    <s v="Manutenção"/>
    <x v="3"/>
    <x v="8"/>
    <s v="Trabalhador agropecuário em geral"/>
    <n v="2.35"/>
    <s v="H/H"/>
    <n v="13.0666856765747"/>
    <n v="0.11844"/>
    <n v="1.5476182515335075"/>
  </r>
  <r>
    <n v="7976"/>
    <x v="0"/>
    <s v="Floresta Ombrófila Densa"/>
    <s v="Sudeste"/>
    <s v="Campinas"/>
    <s v="ondulado"/>
    <s v="Manual"/>
    <s v="Cambuci"/>
    <n v="504"/>
    <n v="56"/>
    <s v="fruto"/>
    <x v="0"/>
    <s v="Manutenção"/>
    <x v="3"/>
    <x v="9"/>
    <s v="Trabalhador agropecuário em geral"/>
    <n v="1.18"/>
    <s v="H/H"/>
    <n v="13.0666856765747"/>
    <n v="5.947199999999999E-2"/>
    <n v="0.77710193055725041"/>
  </r>
  <r>
    <n v="7976"/>
    <x v="0"/>
    <s v="Floresta Ombrófila Densa"/>
    <s v="Sudeste"/>
    <s v="Campinas"/>
    <s v="ondulado"/>
    <s v="Manual"/>
    <s v="Cambuci"/>
    <n v="504"/>
    <n v="56"/>
    <s v="fruto"/>
    <x v="0"/>
    <s v="Manutenção"/>
    <x v="4"/>
    <x v="8"/>
    <s v="Aplicador manual"/>
    <n v="2.35"/>
    <s v="H/H"/>
    <n v="9.9000000000000005E-2"/>
    <n v="0.11844"/>
    <n v="1.1725560000000001E-2"/>
  </r>
  <r>
    <n v="7976"/>
    <x v="0"/>
    <s v="Floresta Ombrófila Densa"/>
    <s v="Sudeste"/>
    <s v="Campinas"/>
    <s v="ondulado"/>
    <s v="Manual"/>
    <s v="Cambuci"/>
    <n v="504"/>
    <n v="56"/>
    <s v="fruto"/>
    <x v="0"/>
    <s v="Manutenção"/>
    <x v="4"/>
    <x v="8"/>
    <s v="Sulfluramida"/>
    <n v="2"/>
    <s v="Kg"/>
    <n v="16.2399997711181"/>
    <n v="0.1008"/>
    <n v="1.6369919769287045"/>
  </r>
  <r>
    <n v="7976"/>
    <x v="0"/>
    <s v="Floresta Ombrófila Densa"/>
    <s v="Sudeste"/>
    <s v="Campinas"/>
    <s v="ondulado"/>
    <s v="Manual"/>
    <s v="Cambuci"/>
    <n v="504"/>
    <n v="56"/>
    <s v="fruto"/>
    <x v="0"/>
    <s v="Manutenção"/>
    <x v="4"/>
    <x v="8"/>
    <s v="Trabalhador agropecuário em geral"/>
    <n v="2.35"/>
    <s v="H/H"/>
    <n v="13.0666856765747"/>
    <n v="0.11844"/>
    <n v="1.5476182515335075"/>
  </r>
  <r>
    <n v="7976"/>
    <x v="0"/>
    <s v="Floresta Ombrófila Densa"/>
    <s v="Sudeste"/>
    <s v="Campinas"/>
    <s v="ondulado"/>
    <s v="Manual"/>
    <s v="Cambuci"/>
    <n v="504"/>
    <n v="56"/>
    <s v="fruto"/>
    <x v="0"/>
    <s v="Manutenção"/>
    <x v="4"/>
    <x v="12"/>
    <s v="Técnico florestal"/>
    <n v="23.55"/>
    <s v="H/H"/>
    <n v="5.9209642410278303"/>
    <n v="1.18692"/>
    <n v="7.0277108769607519"/>
  </r>
  <r>
    <n v="7976"/>
    <x v="0"/>
    <s v="Floresta Ombrófila Densa"/>
    <s v="Sudeste"/>
    <s v="Campinas"/>
    <s v="ondulado"/>
    <s v="Manual"/>
    <s v="Cambuci"/>
    <n v="504"/>
    <n v="56"/>
    <s v="fruto"/>
    <x v="0"/>
    <s v="Manutenção"/>
    <x v="4"/>
    <x v="9"/>
    <s v="Trabalhador agropecuário em geral"/>
    <n v="1.18"/>
    <s v="H/H"/>
    <n v="13.0666856765747"/>
    <n v="5.947199999999999E-2"/>
    <n v="0.77710193055725041"/>
  </r>
  <r>
    <n v="7976"/>
    <x v="0"/>
    <s v="Floresta Ombrófila Densa"/>
    <s v="Sudeste"/>
    <s v="Campinas"/>
    <s v="ondulado"/>
    <s v="Manual"/>
    <s v="Cambuci"/>
    <n v="504"/>
    <n v="56"/>
    <s v="fruto"/>
    <x v="0"/>
    <s v="Manutenção"/>
    <x v="5"/>
    <x v="8"/>
    <s v="Aplicador manual"/>
    <n v="2.35"/>
    <s v="H/H"/>
    <n v="9.9000000000000005E-2"/>
    <n v="0.11844"/>
    <n v="1.1725560000000001E-2"/>
  </r>
  <r>
    <n v="7976"/>
    <x v="0"/>
    <s v="Floresta Ombrófila Densa"/>
    <s v="Sudeste"/>
    <s v="Campinas"/>
    <s v="ondulado"/>
    <s v="Manual"/>
    <s v="Cambuci"/>
    <n v="504"/>
    <n v="56"/>
    <s v="fruto"/>
    <x v="0"/>
    <s v="Manutenção"/>
    <x v="5"/>
    <x v="8"/>
    <s v="Sulfluramida"/>
    <n v="2"/>
    <s v="Kg"/>
    <n v="16.2399997711181"/>
    <n v="0.1008"/>
    <n v="1.6369919769287045"/>
  </r>
  <r>
    <n v="7976"/>
    <x v="0"/>
    <s v="Floresta Ombrófila Densa"/>
    <s v="Sudeste"/>
    <s v="Campinas"/>
    <s v="ondulado"/>
    <s v="Manual"/>
    <s v="Cambuci"/>
    <n v="504"/>
    <n v="56"/>
    <s v="fruto"/>
    <x v="0"/>
    <s v="Manutenção"/>
    <x v="5"/>
    <x v="8"/>
    <s v="Trabalhador agropecuário em geral"/>
    <n v="2.35"/>
    <s v="H/H"/>
    <n v="13.0666856765747"/>
    <n v="0.11844"/>
    <n v="1.5476182515335075"/>
  </r>
  <r>
    <n v="7976"/>
    <x v="0"/>
    <s v="Floresta Ombrófila Densa"/>
    <s v="Sudeste"/>
    <s v="Campinas"/>
    <s v="ondulado"/>
    <s v="Manual"/>
    <s v="Cambuci"/>
    <n v="504"/>
    <n v="56"/>
    <s v="fruto"/>
    <x v="0"/>
    <s v="Manutenção"/>
    <x v="5"/>
    <x v="9"/>
    <s v="Trabalhador agropecuário em geral"/>
    <n v="1.18"/>
    <s v="H/H"/>
    <n v="13.0666856765747"/>
    <n v="5.947199999999999E-2"/>
    <n v="0.77710193055725041"/>
  </r>
  <r>
    <n v="7976"/>
    <x v="0"/>
    <s v="Floresta Ombrófila Densa"/>
    <s v="Sudeste"/>
    <s v="Campinas"/>
    <s v="ondulado"/>
    <s v="Manual"/>
    <s v="Cambuci"/>
    <n v="504"/>
    <n v="56"/>
    <s v="fruto"/>
    <x v="0"/>
    <s v="Manutenção"/>
    <x v="6"/>
    <x v="8"/>
    <s v="Aplicador manual"/>
    <n v="2.35"/>
    <s v="H/H"/>
    <n v="9.9000000000000005E-2"/>
    <n v="0.11844"/>
    <n v="1.1725560000000001E-2"/>
  </r>
  <r>
    <n v="7976"/>
    <x v="0"/>
    <s v="Floresta Ombrófila Densa"/>
    <s v="Sudeste"/>
    <s v="Campinas"/>
    <s v="ondulado"/>
    <s v="Manual"/>
    <s v="Cambuci"/>
    <n v="504"/>
    <n v="56"/>
    <s v="fruto"/>
    <x v="0"/>
    <s v="Manutenção"/>
    <x v="6"/>
    <x v="8"/>
    <s v="Sulfluramida"/>
    <n v="2"/>
    <s v="Kg"/>
    <n v="16.2399997711181"/>
    <n v="0.1008"/>
    <n v="1.6369919769287045"/>
  </r>
  <r>
    <n v="7976"/>
    <x v="0"/>
    <s v="Floresta Ombrófila Densa"/>
    <s v="Sudeste"/>
    <s v="Campinas"/>
    <s v="ondulado"/>
    <s v="Manual"/>
    <s v="Cambuci"/>
    <n v="504"/>
    <n v="56"/>
    <s v="fruto"/>
    <x v="0"/>
    <s v="Manutenção"/>
    <x v="6"/>
    <x v="8"/>
    <s v="Trabalhador agropecuário em geral"/>
    <n v="2.35"/>
    <s v="H/H"/>
    <n v="13.0666856765747"/>
    <n v="0.11844"/>
    <n v="1.5476182515335075"/>
  </r>
  <r>
    <n v="7976"/>
    <x v="0"/>
    <s v="Floresta Ombrófila Densa"/>
    <s v="Sudeste"/>
    <s v="Campinas"/>
    <s v="ondulado"/>
    <s v="Manual"/>
    <s v="Cambuci"/>
    <n v="504"/>
    <n v="56"/>
    <s v="fruto"/>
    <x v="0"/>
    <s v="Manutenção"/>
    <x v="6"/>
    <x v="9"/>
    <s v="Trabalhador agropecuário em geral"/>
    <n v="1.18"/>
    <s v="H/H"/>
    <n v="13.0666856765747"/>
    <n v="5.947199999999999E-2"/>
    <n v="0.77710193055725041"/>
  </r>
  <r>
    <n v="7976"/>
    <x v="0"/>
    <s v="Floresta Ombrófila Densa"/>
    <s v="Sudeste"/>
    <s v="Campinas"/>
    <s v="ondulado"/>
    <s v="Manual"/>
    <s v="Cambuci"/>
    <n v="504"/>
    <n v="56"/>
    <s v="fruto"/>
    <x v="0"/>
    <s v="Manutenção"/>
    <x v="7"/>
    <x v="8"/>
    <s v="Aplicador manual"/>
    <n v="2.35"/>
    <s v="H/H"/>
    <n v="9.9000000000000005E-2"/>
    <n v="0.11844"/>
    <n v="1.1725560000000001E-2"/>
  </r>
  <r>
    <n v="7976"/>
    <x v="0"/>
    <s v="Floresta Ombrófila Densa"/>
    <s v="Sudeste"/>
    <s v="Campinas"/>
    <s v="ondulado"/>
    <s v="Manual"/>
    <s v="Cambuci"/>
    <n v="504"/>
    <n v="56"/>
    <s v="fruto"/>
    <x v="0"/>
    <s v="Manutenção"/>
    <x v="7"/>
    <x v="8"/>
    <s v="Sulfluramida"/>
    <n v="2"/>
    <s v="Kg"/>
    <n v="16.2399997711181"/>
    <n v="0.1008"/>
    <n v="1.6369919769287045"/>
  </r>
  <r>
    <n v="7976"/>
    <x v="0"/>
    <s v="Floresta Ombrófila Densa"/>
    <s v="Sudeste"/>
    <s v="Campinas"/>
    <s v="ondulado"/>
    <s v="Manual"/>
    <s v="Cambuci"/>
    <n v="504"/>
    <n v="56"/>
    <s v="fruto"/>
    <x v="0"/>
    <s v="Manutenção"/>
    <x v="7"/>
    <x v="8"/>
    <s v="Trabalhador agropecuário em geral"/>
    <n v="2.35"/>
    <s v="H/H"/>
    <n v="13.0666856765747"/>
    <n v="0.11844"/>
    <n v="1.5476182515335075"/>
  </r>
  <r>
    <n v="7976"/>
    <x v="0"/>
    <s v="Floresta Ombrófila Densa"/>
    <s v="Sudeste"/>
    <s v="Campinas"/>
    <s v="ondulado"/>
    <s v="Manual"/>
    <s v="Cambuci"/>
    <n v="504"/>
    <n v="56"/>
    <s v="fruto"/>
    <x v="0"/>
    <s v="Manutenção"/>
    <x v="7"/>
    <x v="9"/>
    <s v="Trabalhador agropecuário em geral"/>
    <n v="1.18"/>
    <s v="H/H"/>
    <n v="13.0666856765747"/>
    <n v="5.947199999999999E-2"/>
    <n v="0.77710193055725041"/>
  </r>
  <r>
    <n v="7976"/>
    <x v="0"/>
    <s v="Floresta Ombrófila Densa"/>
    <s v="Sudeste"/>
    <s v="Campinas"/>
    <s v="ondulado"/>
    <s v="Manual"/>
    <s v="Cambuci"/>
    <n v="504"/>
    <n v="56"/>
    <s v="fruto"/>
    <x v="0"/>
    <s v="Manutenção"/>
    <x v="8"/>
    <x v="8"/>
    <s v="Aplicador manual"/>
    <n v="2.35"/>
    <s v="H/H"/>
    <n v="9.9000000000000005E-2"/>
    <n v="0.11844"/>
    <n v="1.1725560000000001E-2"/>
  </r>
  <r>
    <n v="7976"/>
    <x v="0"/>
    <s v="Floresta Ombrófila Densa"/>
    <s v="Sudeste"/>
    <s v="Campinas"/>
    <s v="ondulado"/>
    <s v="Manual"/>
    <s v="Cambuci"/>
    <n v="504"/>
    <n v="56"/>
    <s v="fruto"/>
    <x v="0"/>
    <s v="Manutenção"/>
    <x v="8"/>
    <x v="8"/>
    <s v="Sulfluramida"/>
    <n v="2"/>
    <s v="Kg"/>
    <n v="16.2399997711181"/>
    <n v="0.1008"/>
    <n v="1.6369919769287045"/>
  </r>
  <r>
    <n v="7976"/>
    <x v="0"/>
    <s v="Floresta Ombrófila Densa"/>
    <s v="Sudeste"/>
    <s v="Campinas"/>
    <s v="ondulado"/>
    <s v="Manual"/>
    <s v="Cambuci"/>
    <n v="504"/>
    <n v="56"/>
    <s v="fruto"/>
    <x v="0"/>
    <s v="Manutenção"/>
    <x v="8"/>
    <x v="8"/>
    <s v="Trabalhador agropecuário em geral"/>
    <n v="2.35"/>
    <s v="H/H"/>
    <n v="13.0666856765747"/>
    <n v="0.11844"/>
    <n v="1.5476182515335075"/>
  </r>
  <r>
    <n v="7976"/>
    <x v="0"/>
    <s v="Floresta Ombrófila Densa"/>
    <s v="Sudeste"/>
    <s v="Campinas"/>
    <s v="ondulado"/>
    <s v="Manual"/>
    <s v="Cambuci"/>
    <n v="504"/>
    <n v="56"/>
    <s v="fruto"/>
    <x v="0"/>
    <s v="Manutenção"/>
    <x v="8"/>
    <x v="9"/>
    <s v="Trabalhador agropecuário em geral"/>
    <n v="1.18"/>
    <s v="H/H"/>
    <n v="13.0666856765747"/>
    <n v="5.947199999999999E-2"/>
    <n v="0.77710193055725041"/>
  </r>
  <r>
    <n v="7976"/>
    <x v="0"/>
    <s v="Floresta Ombrófila Densa"/>
    <s v="Sudeste"/>
    <s v="Campinas"/>
    <s v="ondulado"/>
    <s v="Manual"/>
    <s v="Cambuci"/>
    <n v="504"/>
    <n v="56"/>
    <s v="fruto"/>
    <x v="0"/>
    <s v="Manutenção"/>
    <x v="9"/>
    <x v="8"/>
    <s v="Aplicador manual"/>
    <n v="2.35"/>
    <s v="H/H"/>
    <n v="9.9000000000000005E-2"/>
    <n v="0.11844"/>
    <n v="1.1725560000000001E-2"/>
  </r>
  <r>
    <n v="7976"/>
    <x v="0"/>
    <s v="Floresta Ombrófila Densa"/>
    <s v="Sudeste"/>
    <s v="Campinas"/>
    <s v="ondulado"/>
    <s v="Manual"/>
    <s v="Cambuci"/>
    <n v="504"/>
    <n v="56"/>
    <s v="fruto"/>
    <x v="0"/>
    <s v="Manutenção"/>
    <x v="9"/>
    <x v="8"/>
    <s v="Sulfluramida"/>
    <n v="2"/>
    <s v="Kg"/>
    <n v="16.2399997711181"/>
    <n v="0.1008"/>
    <n v="1.6369919769287045"/>
  </r>
  <r>
    <n v="7976"/>
    <x v="0"/>
    <s v="Floresta Ombrófila Densa"/>
    <s v="Sudeste"/>
    <s v="Campinas"/>
    <s v="ondulado"/>
    <s v="Manual"/>
    <s v="Cambuci"/>
    <n v="504"/>
    <n v="56"/>
    <s v="fruto"/>
    <x v="0"/>
    <s v="Manutenção"/>
    <x v="9"/>
    <x v="8"/>
    <s v="Trabalhador agropecuário em geral"/>
    <n v="2.35"/>
    <s v="H/H"/>
    <n v="13.0666856765747"/>
    <n v="0.11844"/>
    <n v="1.5476182515335075"/>
  </r>
  <r>
    <n v="7976"/>
    <x v="0"/>
    <s v="Floresta Ombrófila Densa"/>
    <s v="Sudeste"/>
    <s v="Campinas"/>
    <s v="ondulado"/>
    <s v="Manual"/>
    <s v="Cambuci"/>
    <n v="504"/>
    <n v="56"/>
    <s v="fruto"/>
    <x v="0"/>
    <s v="Manutenção"/>
    <x v="9"/>
    <x v="12"/>
    <s v="Técnico florestal"/>
    <n v="23.55"/>
    <s v="H/H"/>
    <n v="5.9209642410278303"/>
    <n v="1.18692"/>
    <n v="7.0277108769607519"/>
  </r>
  <r>
    <n v="7976"/>
    <x v="0"/>
    <s v="Floresta Ombrófila Densa"/>
    <s v="Sudeste"/>
    <s v="Campinas"/>
    <s v="ondulado"/>
    <s v="Manual"/>
    <s v="Cambuci"/>
    <n v="504"/>
    <n v="56"/>
    <s v="fruto"/>
    <x v="0"/>
    <s v="Manutenção"/>
    <x v="9"/>
    <x v="9"/>
    <s v="Trabalhador agropecuário em geral"/>
    <n v="1.18"/>
    <s v="H/H"/>
    <n v="13.0666856765747"/>
    <n v="5.947199999999999E-2"/>
    <n v="0.77710193055725041"/>
  </r>
  <r>
    <n v="7976"/>
    <x v="0"/>
    <s v="Floresta Ombrófila Densa"/>
    <s v="Sudeste"/>
    <s v="Campinas"/>
    <s v="ondulado"/>
    <s v="Manual"/>
    <s v="Cambuci"/>
    <n v="504"/>
    <n v="56"/>
    <s v="fruto"/>
    <x v="0"/>
    <s v="Manutenção"/>
    <x v="10"/>
    <x v="8"/>
    <s v="Aplicador manual"/>
    <n v="2.35"/>
    <s v="H/H"/>
    <n v="9.9000000000000005E-2"/>
    <n v="0.11844"/>
    <n v="1.1725560000000001E-2"/>
  </r>
  <r>
    <n v="7976"/>
    <x v="0"/>
    <s v="Floresta Ombrófila Densa"/>
    <s v="Sudeste"/>
    <s v="Campinas"/>
    <s v="ondulado"/>
    <s v="Manual"/>
    <s v="Cambuci"/>
    <n v="504"/>
    <n v="56"/>
    <s v="fruto"/>
    <x v="0"/>
    <s v="Manutenção"/>
    <x v="10"/>
    <x v="8"/>
    <s v="Sulfluramida"/>
    <n v="2"/>
    <s v="Kg"/>
    <n v="16.2399997711181"/>
    <n v="0.1008"/>
    <n v="1.6369919769287045"/>
  </r>
  <r>
    <n v="7976"/>
    <x v="0"/>
    <s v="Floresta Ombrófila Densa"/>
    <s v="Sudeste"/>
    <s v="Campinas"/>
    <s v="ondulado"/>
    <s v="Manual"/>
    <s v="Cambuci"/>
    <n v="504"/>
    <n v="56"/>
    <s v="fruto"/>
    <x v="0"/>
    <s v="Manutenção"/>
    <x v="10"/>
    <x v="8"/>
    <s v="Trabalhador agropecuário em geral"/>
    <n v="2.35"/>
    <s v="H/H"/>
    <n v="13.0666856765747"/>
    <n v="0.11844"/>
    <n v="1.5476182515335075"/>
  </r>
  <r>
    <n v="7976"/>
    <x v="0"/>
    <s v="Floresta Ombrófila Densa"/>
    <s v="Sudeste"/>
    <s v="Campinas"/>
    <s v="ondulado"/>
    <s v="Manual"/>
    <s v="Cambuci"/>
    <n v="504"/>
    <n v="56"/>
    <s v="fruto"/>
    <x v="0"/>
    <s v="Manutenção"/>
    <x v="10"/>
    <x v="9"/>
    <s v="Trabalhador agropecuário em geral"/>
    <n v="1.18"/>
    <s v="H/H"/>
    <n v="13.0666856765747"/>
    <n v="5.947199999999999E-2"/>
    <n v="0.77710193055725041"/>
  </r>
  <r>
    <n v="7976"/>
    <x v="0"/>
    <s v="Floresta Ombrófila Densa"/>
    <s v="Sudeste"/>
    <s v="Campinas"/>
    <s v="ondulado"/>
    <s v="Manual"/>
    <s v="Cambuci"/>
    <n v="504"/>
    <n v="56"/>
    <s v="fruto"/>
    <x v="0"/>
    <s v="Manutenção"/>
    <x v="11"/>
    <x v="8"/>
    <s v="Aplicador manual"/>
    <n v="2.35"/>
    <s v="H/H"/>
    <n v="9.9000000000000005E-2"/>
    <n v="0.11844"/>
    <n v="1.1725560000000001E-2"/>
  </r>
  <r>
    <n v="7976"/>
    <x v="0"/>
    <s v="Floresta Ombrófila Densa"/>
    <s v="Sudeste"/>
    <s v="Campinas"/>
    <s v="ondulado"/>
    <s v="Manual"/>
    <s v="Cambuci"/>
    <n v="504"/>
    <n v="56"/>
    <s v="fruto"/>
    <x v="0"/>
    <s v="Manutenção"/>
    <x v="11"/>
    <x v="8"/>
    <s v="Sulfluramida"/>
    <n v="2"/>
    <s v="Kg"/>
    <n v="16.2399997711181"/>
    <n v="0.1008"/>
    <n v="1.6369919769287045"/>
  </r>
  <r>
    <n v="7976"/>
    <x v="0"/>
    <s v="Floresta Ombrófila Densa"/>
    <s v="Sudeste"/>
    <s v="Campinas"/>
    <s v="ondulado"/>
    <s v="Manual"/>
    <s v="Cambuci"/>
    <n v="504"/>
    <n v="56"/>
    <s v="fruto"/>
    <x v="0"/>
    <s v="Manutenção"/>
    <x v="11"/>
    <x v="8"/>
    <s v="Trabalhador agropecuário em geral"/>
    <n v="2.35"/>
    <s v="H/H"/>
    <n v="13.0666856765747"/>
    <n v="0.11844"/>
    <n v="1.5476182515335075"/>
  </r>
  <r>
    <n v="7976"/>
    <x v="0"/>
    <s v="Floresta Ombrófila Densa"/>
    <s v="Sudeste"/>
    <s v="Campinas"/>
    <s v="ondulado"/>
    <s v="Manual"/>
    <s v="Cambuci"/>
    <n v="504"/>
    <n v="56"/>
    <s v="fruto"/>
    <x v="0"/>
    <s v="Manutenção"/>
    <x v="11"/>
    <x v="9"/>
    <s v="Trabalhador agropecuário em geral"/>
    <n v="1.18"/>
    <s v="H/H"/>
    <n v="13.0666856765747"/>
    <n v="5.947199999999999E-2"/>
    <n v="0.77710193055725041"/>
  </r>
  <r>
    <n v="7976"/>
    <x v="0"/>
    <s v="Floresta Ombrófila Densa"/>
    <s v="Sudeste"/>
    <s v="Campinas"/>
    <s v="ondulado"/>
    <s v="Manual"/>
    <s v="Cambuci"/>
    <n v="504"/>
    <n v="56"/>
    <s v="fruto"/>
    <x v="0"/>
    <s v="Manutenção"/>
    <x v="12"/>
    <x v="8"/>
    <s v="Aplicador manual"/>
    <n v="2.35"/>
    <s v="H/H"/>
    <n v="9.9000000000000005E-2"/>
    <n v="0.11844"/>
    <n v="1.1725560000000001E-2"/>
  </r>
  <r>
    <n v="7976"/>
    <x v="0"/>
    <s v="Floresta Ombrófila Densa"/>
    <s v="Sudeste"/>
    <s v="Campinas"/>
    <s v="ondulado"/>
    <s v="Manual"/>
    <s v="Cambuci"/>
    <n v="504"/>
    <n v="56"/>
    <s v="fruto"/>
    <x v="0"/>
    <s v="Manutenção"/>
    <x v="12"/>
    <x v="8"/>
    <s v="Sulfluramida"/>
    <n v="2"/>
    <s v="Kg"/>
    <n v="16.2399997711181"/>
    <n v="0.1008"/>
    <n v="1.6369919769287045"/>
  </r>
  <r>
    <n v="7976"/>
    <x v="0"/>
    <s v="Floresta Ombrófila Densa"/>
    <s v="Sudeste"/>
    <s v="Campinas"/>
    <s v="ondulado"/>
    <s v="Manual"/>
    <s v="Cambuci"/>
    <n v="504"/>
    <n v="56"/>
    <s v="fruto"/>
    <x v="0"/>
    <s v="Manutenção"/>
    <x v="12"/>
    <x v="8"/>
    <s v="Trabalhador agropecuário em geral"/>
    <n v="2.35"/>
    <s v="H/H"/>
    <n v="13.0666856765747"/>
    <n v="0.11844"/>
    <n v="1.5476182515335075"/>
  </r>
  <r>
    <n v="7976"/>
    <x v="0"/>
    <s v="Floresta Ombrófila Densa"/>
    <s v="Sudeste"/>
    <s v="Campinas"/>
    <s v="ondulado"/>
    <s v="Manual"/>
    <s v="Cambuci"/>
    <n v="504"/>
    <n v="56"/>
    <s v="fruto"/>
    <x v="0"/>
    <s v="Manutenção"/>
    <x v="12"/>
    <x v="9"/>
    <s v="Trabalhador agropecuário em geral"/>
    <n v="1.18"/>
    <s v="H/H"/>
    <n v="13.0666856765747"/>
    <n v="5.947199999999999E-2"/>
    <n v="0.77710193055725041"/>
  </r>
  <r>
    <n v="7976"/>
    <x v="0"/>
    <s v="Floresta Ombrófila Densa"/>
    <s v="Sudeste"/>
    <s v="Campinas"/>
    <s v="ondulado"/>
    <s v="Manual"/>
    <s v="Cambuci"/>
    <n v="504"/>
    <n v="56"/>
    <s v="fruto"/>
    <x v="0"/>
    <s v="Manutenção"/>
    <x v="13"/>
    <x v="8"/>
    <s v="Aplicador manual"/>
    <n v="2.35"/>
    <s v="H/H"/>
    <n v="9.9000000000000005E-2"/>
    <n v="0.11844"/>
    <n v="1.1725560000000001E-2"/>
  </r>
  <r>
    <n v="7976"/>
    <x v="0"/>
    <s v="Floresta Ombrófila Densa"/>
    <s v="Sudeste"/>
    <s v="Campinas"/>
    <s v="ondulado"/>
    <s v="Manual"/>
    <s v="Cambuci"/>
    <n v="504"/>
    <n v="56"/>
    <s v="fruto"/>
    <x v="0"/>
    <s v="Manutenção"/>
    <x v="13"/>
    <x v="8"/>
    <s v="Sulfluramida"/>
    <n v="2"/>
    <s v="Kg"/>
    <n v="16.2399997711181"/>
    <n v="0.1008"/>
    <n v="1.6369919769287045"/>
  </r>
  <r>
    <n v="7976"/>
    <x v="0"/>
    <s v="Floresta Ombrófila Densa"/>
    <s v="Sudeste"/>
    <s v="Campinas"/>
    <s v="ondulado"/>
    <s v="Manual"/>
    <s v="Cambuci"/>
    <n v="504"/>
    <n v="56"/>
    <s v="fruto"/>
    <x v="0"/>
    <s v="Manutenção"/>
    <x v="13"/>
    <x v="8"/>
    <s v="Trabalhador agropecuário em geral"/>
    <n v="2.35"/>
    <s v="H/H"/>
    <n v="13.0666856765747"/>
    <n v="0.11844"/>
    <n v="1.5476182515335075"/>
  </r>
  <r>
    <n v="7976"/>
    <x v="0"/>
    <s v="Floresta Ombrófila Densa"/>
    <s v="Sudeste"/>
    <s v="Campinas"/>
    <s v="ondulado"/>
    <s v="Manual"/>
    <s v="Cambuci"/>
    <n v="504"/>
    <n v="56"/>
    <s v="fruto"/>
    <x v="0"/>
    <s v="Manutenção"/>
    <x v="13"/>
    <x v="9"/>
    <s v="Trabalhador agropecuário em geral"/>
    <n v="1.18"/>
    <s v="H/H"/>
    <n v="13.0666856765747"/>
    <n v="5.947199999999999E-2"/>
    <n v="0.77710193055725041"/>
  </r>
  <r>
    <n v="7976"/>
    <x v="0"/>
    <s v="Floresta Ombrófila Densa"/>
    <s v="Sudeste"/>
    <s v="Campinas"/>
    <s v="ondulado"/>
    <s v="Manual"/>
    <s v="Cambuci"/>
    <n v="504"/>
    <n v="56"/>
    <s v="fruto"/>
    <x v="0"/>
    <s v="Manutenção"/>
    <x v="14"/>
    <x v="8"/>
    <s v="Aplicador manual"/>
    <n v="2.35"/>
    <s v="H/H"/>
    <n v="9.9000000000000005E-2"/>
    <n v="0.11844"/>
    <n v="1.1725560000000001E-2"/>
  </r>
  <r>
    <n v="7976"/>
    <x v="0"/>
    <s v="Floresta Ombrófila Densa"/>
    <s v="Sudeste"/>
    <s v="Campinas"/>
    <s v="ondulado"/>
    <s v="Manual"/>
    <s v="Cambuci"/>
    <n v="504"/>
    <n v="56"/>
    <s v="fruto"/>
    <x v="0"/>
    <s v="Manutenção"/>
    <x v="14"/>
    <x v="8"/>
    <s v="Sulfluramida"/>
    <n v="2"/>
    <s v="Kg"/>
    <n v="16.2399997711181"/>
    <n v="0.1008"/>
    <n v="1.6369919769287045"/>
  </r>
  <r>
    <n v="7976"/>
    <x v="0"/>
    <s v="Floresta Ombrófila Densa"/>
    <s v="Sudeste"/>
    <s v="Campinas"/>
    <s v="ondulado"/>
    <s v="Manual"/>
    <s v="Cambuci"/>
    <n v="504"/>
    <n v="56"/>
    <s v="fruto"/>
    <x v="0"/>
    <s v="Manutenção"/>
    <x v="14"/>
    <x v="8"/>
    <s v="Trabalhador agropecuário em geral"/>
    <n v="2.35"/>
    <s v="H/H"/>
    <n v="13.0666856765747"/>
    <n v="0.11844"/>
    <n v="1.5476182515335075"/>
  </r>
  <r>
    <n v="7976"/>
    <x v="0"/>
    <s v="Floresta Ombrófila Densa"/>
    <s v="Sudeste"/>
    <s v="Campinas"/>
    <s v="ondulado"/>
    <s v="Manual"/>
    <s v="Cambuci"/>
    <n v="504"/>
    <n v="56"/>
    <s v="fruto"/>
    <x v="0"/>
    <s v="Manutenção"/>
    <x v="14"/>
    <x v="12"/>
    <s v="Técnico florestal"/>
    <n v="23.55"/>
    <s v="H/H"/>
    <n v="5.9209642410278303"/>
    <n v="1.18692"/>
    <n v="7.0277108769607519"/>
  </r>
  <r>
    <n v="7976"/>
    <x v="0"/>
    <s v="Floresta Ombrófila Densa"/>
    <s v="Sudeste"/>
    <s v="Campinas"/>
    <s v="ondulado"/>
    <s v="Manual"/>
    <s v="Cambuci"/>
    <n v="504"/>
    <n v="56"/>
    <s v="fruto"/>
    <x v="0"/>
    <s v="Manutenção"/>
    <x v="14"/>
    <x v="9"/>
    <s v="Trabalhador agropecuário em geral"/>
    <n v="1.18"/>
    <s v="H/H"/>
    <n v="13.0666856765747"/>
    <n v="5.947199999999999E-2"/>
    <n v="0.77710193055725041"/>
  </r>
  <r>
    <n v="7976"/>
    <x v="0"/>
    <s v="Floresta Ombrófila Densa"/>
    <s v="Sudeste"/>
    <s v="Campinas"/>
    <s v="ondulado"/>
    <s v="Manual"/>
    <s v="Cambuci"/>
    <n v="504"/>
    <n v="56"/>
    <s v="fruto"/>
    <x v="0"/>
    <s v="Manutenção"/>
    <x v="15"/>
    <x v="8"/>
    <s v="Aplicador manual"/>
    <n v="2.35"/>
    <s v="H/H"/>
    <n v="9.9000000000000005E-2"/>
    <n v="0.11844"/>
    <n v="1.1725560000000001E-2"/>
  </r>
  <r>
    <n v="7976"/>
    <x v="0"/>
    <s v="Floresta Ombrófila Densa"/>
    <s v="Sudeste"/>
    <s v="Campinas"/>
    <s v="ondulado"/>
    <s v="Manual"/>
    <s v="Cambuci"/>
    <n v="504"/>
    <n v="56"/>
    <s v="fruto"/>
    <x v="0"/>
    <s v="Manutenção"/>
    <x v="15"/>
    <x v="8"/>
    <s v="Sulfluramida"/>
    <n v="2"/>
    <s v="Kg"/>
    <n v="16.2399997711181"/>
    <n v="0.1008"/>
    <n v="1.6369919769287045"/>
  </r>
  <r>
    <n v="7976"/>
    <x v="0"/>
    <s v="Floresta Ombrófila Densa"/>
    <s v="Sudeste"/>
    <s v="Campinas"/>
    <s v="ondulado"/>
    <s v="Manual"/>
    <s v="Cambuci"/>
    <n v="504"/>
    <n v="56"/>
    <s v="fruto"/>
    <x v="0"/>
    <s v="Manutenção"/>
    <x v="15"/>
    <x v="8"/>
    <s v="Trabalhador agropecuário em geral"/>
    <n v="2.35"/>
    <s v="H/H"/>
    <n v="13.0666856765747"/>
    <n v="0.11844"/>
    <n v="1.5476182515335075"/>
  </r>
  <r>
    <n v="7976"/>
    <x v="0"/>
    <s v="Floresta Ombrófila Densa"/>
    <s v="Sudeste"/>
    <s v="Campinas"/>
    <s v="ondulado"/>
    <s v="Manual"/>
    <s v="Cambuci"/>
    <n v="504"/>
    <n v="56"/>
    <s v="fruto"/>
    <x v="0"/>
    <s v="Manutenção"/>
    <x v="15"/>
    <x v="9"/>
    <s v="Trabalhador agropecuário em geral"/>
    <n v="1.18"/>
    <s v="H/H"/>
    <n v="13.0666856765747"/>
    <n v="5.947199999999999E-2"/>
    <n v="0.77710193055725041"/>
  </r>
  <r>
    <n v="7976"/>
    <x v="0"/>
    <s v="Floresta Ombrófila Densa"/>
    <s v="Sudeste"/>
    <s v="Campinas"/>
    <s v="ondulado"/>
    <s v="Manual"/>
    <s v="Cambuci"/>
    <n v="504"/>
    <n v="56"/>
    <s v="fruto"/>
    <x v="0"/>
    <s v="Manutenção"/>
    <x v="16"/>
    <x v="8"/>
    <s v="Aplicador manual"/>
    <n v="2.35"/>
    <s v="H/H"/>
    <n v="9.9000000000000005E-2"/>
    <n v="0.11844"/>
    <n v="1.1725560000000001E-2"/>
  </r>
  <r>
    <n v="7976"/>
    <x v="0"/>
    <s v="Floresta Ombrófila Densa"/>
    <s v="Sudeste"/>
    <s v="Campinas"/>
    <s v="ondulado"/>
    <s v="Manual"/>
    <s v="Cambuci"/>
    <n v="504"/>
    <n v="56"/>
    <s v="fruto"/>
    <x v="0"/>
    <s v="Manutenção"/>
    <x v="16"/>
    <x v="8"/>
    <s v="Sulfluramida"/>
    <n v="2"/>
    <s v="Kg"/>
    <n v="16.2399997711181"/>
    <n v="0.1008"/>
    <n v="1.6369919769287045"/>
  </r>
  <r>
    <n v="7976"/>
    <x v="0"/>
    <s v="Floresta Ombrófila Densa"/>
    <s v="Sudeste"/>
    <s v="Campinas"/>
    <s v="ondulado"/>
    <s v="Manual"/>
    <s v="Cambuci"/>
    <n v="504"/>
    <n v="56"/>
    <s v="fruto"/>
    <x v="0"/>
    <s v="Manutenção"/>
    <x v="16"/>
    <x v="8"/>
    <s v="Trabalhador agropecuário em geral"/>
    <n v="2.35"/>
    <s v="H/H"/>
    <n v="13.0666856765747"/>
    <n v="0.11844"/>
    <n v="1.5476182515335075"/>
  </r>
  <r>
    <n v="7976"/>
    <x v="0"/>
    <s v="Floresta Ombrófila Densa"/>
    <s v="Sudeste"/>
    <s v="Campinas"/>
    <s v="ondulado"/>
    <s v="Manual"/>
    <s v="Cambuci"/>
    <n v="504"/>
    <n v="56"/>
    <s v="fruto"/>
    <x v="0"/>
    <s v="Manutenção"/>
    <x v="16"/>
    <x v="9"/>
    <s v="Trabalhador agropecuário em geral"/>
    <n v="1.18"/>
    <s v="H/H"/>
    <n v="13.0666856765747"/>
    <n v="5.947199999999999E-2"/>
    <n v="0.77710193055725041"/>
  </r>
  <r>
    <n v="7976"/>
    <x v="0"/>
    <s v="Floresta Ombrófila Densa"/>
    <s v="Sudeste"/>
    <s v="Campinas"/>
    <s v="ondulado"/>
    <s v="Manual"/>
    <s v="Cambuci"/>
    <n v="504"/>
    <n v="56"/>
    <s v="fruto"/>
    <x v="0"/>
    <s v="Manutenção"/>
    <x v="17"/>
    <x v="8"/>
    <s v="Aplicador manual"/>
    <n v="2.35"/>
    <s v="H/H"/>
    <n v="9.9000000000000005E-2"/>
    <n v="0.11844"/>
    <n v="1.1725560000000001E-2"/>
  </r>
  <r>
    <n v="7976"/>
    <x v="0"/>
    <s v="Floresta Ombrófila Densa"/>
    <s v="Sudeste"/>
    <s v="Campinas"/>
    <s v="ondulado"/>
    <s v="Manual"/>
    <s v="Cambuci"/>
    <n v="504"/>
    <n v="56"/>
    <s v="fruto"/>
    <x v="0"/>
    <s v="Manutenção"/>
    <x v="17"/>
    <x v="8"/>
    <s v="Sulfluramida"/>
    <n v="2"/>
    <s v="Kg"/>
    <n v="16.2399997711181"/>
    <n v="0.1008"/>
    <n v="1.6369919769287045"/>
  </r>
  <r>
    <n v="7976"/>
    <x v="0"/>
    <s v="Floresta Ombrófila Densa"/>
    <s v="Sudeste"/>
    <s v="Campinas"/>
    <s v="ondulado"/>
    <s v="Manual"/>
    <s v="Cambuci"/>
    <n v="504"/>
    <n v="56"/>
    <s v="fruto"/>
    <x v="0"/>
    <s v="Manutenção"/>
    <x v="17"/>
    <x v="8"/>
    <s v="Trabalhador agropecuário em geral"/>
    <n v="2.35"/>
    <s v="H/H"/>
    <n v="13.0666856765747"/>
    <n v="0.11844"/>
    <n v="1.5476182515335075"/>
  </r>
  <r>
    <n v="7976"/>
    <x v="0"/>
    <s v="Floresta Ombrófila Densa"/>
    <s v="Sudeste"/>
    <s v="Campinas"/>
    <s v="ondulado"/>
    <s v="Manual"/>
    <s v="Cambuci"/>
    <n v="504"/>
    <n v="56"/>
    <s v="fruto"/>
    <x v="0"/>
    <s v="Manutenção"/>
    <x v="17"/>
    <x v="9"/>
    <s v="Trabalhador agropecuário em geral"/>
    <n v="1.18"/>
    <s v="H/H"/>
    <n v="13.0666856765747"/>
    <n v="5.947199999999999E-2"/>
    <n v="0.77710193055725041"/>
  </r>
  <r>
    <n v="7976"/>
    <x v="0"/>
    <s v="Floresta Ombrófila Densa"/>
    <s v="Sudeste"/>
    <s v="Campinas"/>
    <s v="ondulado"/>
    <s v="Manual"/>
    <s v="Cambuci"/>
    <n v="504"/>
    <n v="56"/>
    <s v="fruto"/>
    <x v="0"/>
    <s v="Manutenção"/>
    <x v="18"/>
    <x v="8"/>
    <s v="Aplicador manual"/>
    <n v="2.35"/>
    <s v="H/H"/>
    <n v="9.9000000000000005E-2"/>
    <n v="0.11844"/>
    <n v="1.1725560000000001E-2"/>
  </r>
  <r>
    <n v="7976"/>
    <x v="0"/>
    <s v="Floresta Ombrófila Densa"/>
    <s v="Sudeste"/>
    <s v="Campinas"/>
    <s v="ondulado"/>
    <s v="Manual"/>
    <s v="Cambuci"/>
    <n v="504"/>
    <n v="56"/>
    <s v="fruto"/>
    <x v="0"/>
    <s v="Manutenção"/>
    <x v="18"/>
    <x v="8"/>
    <s v="Sulfluramida"/>
    <n v="2"/>
    <s v="Kg"/>
    <n v="16.2399997711181"/>
    <n v="0.1008"/>
    <n v="1.6369919769287045"/>
  </r>
  <r>
    <n v="7976"/>
    <x v="0"/>
    <s v="Floresta Ombrófila Densa"/>
    <s v="Sudeste"/>
    <s v="Campinas"/>
    <s v="ondulado"/>
    <s v="Manual"/>
    <s v="Cambuci"/>
    <n v="504"/>
    <n v="56"/>
    <s v="fruto"/>
    <x v="0"/>
    <s v="Manutenção"/>
    <x v="18"/>
    <x v="8"/>
    <s v="Trabalhador agropecuário em geral"/>
    <n v="2.35"/>
    <s v="H/H"/>
    <n v="13.0666856765747"/>
    <n v="0.11844"/>
    <n v="1.5476182515335075"/>
  </r>
  <r>
    <n v="7976"/>
    <x v="0"/>
    <s v="Floresta Ombrófila Densa"/>
    <s v="Sudeste"/>
    <s v="Campinas"/>
    <s v="ondulado"/>
    <s v="Manual"/>
    <s v="Cambuci"/>
    <n v="504"/>
    <n v="56"/>
    <s v="fruto"/>
    <x v="0"/>
    <s v="Manutenção"/>
    <x v="18"/>
    <x v="9"/>
    <s v="Trabalhador agropecuário em geral"/>
    <n v="1.18"/>
    <s v="H/H"/>
    <n v="13.0666856765747"/>
    <n v="5.947199999999999E-2"/>
    <n v="0.77710193055725041"/>
  </r>
  <r>
    <n v="7976"/>
    <x v="0"/>
    <s v="Floresta Ombrófila Densa"/>
    <s v="Sudeste"/>
    <s v="Campinas"/>
    <s v="ondulado"/>
    <s v="Manual"/>
    <s v="Cambuci"/>
    <n v="504"/>
    <n v="56"/>
    <s v="fruto"/>
    <x v="0"/>
    <s v="Manutenção"/>
    <x v="19"/>
    <x v="8"/>
    <s v="Aplicador manual"/>
    <n v="2.35"/>
    <s v="H/H"/>
    <n v="9.9000000000000005E-2"/>
    <n v="0.11844"/>
    <n v="1.1725560000000001E-2"/>
  </r>
  <r>
    <n v="7976"/>
    <x v="0"/>
    <s v="Floresta Ombrófila Densa"/>
    <s v="Sudeste"/>
    <s v="Campinas"/>
    <s v="ondulado"/>
    <s v="Manual"/>
    <s v="Cambuci"/>
    <n v="504"/>
    <n v="56"/>
    <s v="fruto"/>
    <x v="0"/>
    <s v="Manutenção"/>
    <x v="19"/>
    <x v="8"/>
    <s v="Sulfluramida"/>
    <n v="2"/>
    <s v="Kg"/>
    <n v="16.2399997711181"/>
    <n v="0.1008"/>
    <n v="1.6369919769287045"/>
  </r>
  <r>
    <n v="7976"/>
    <x v="0"/>
    <s v="Floresta Ombrófila Densa"/>
    <s v="Sudeste"/>
    <s v="Campinas"/>
    <s v="ondulado"/>
    <s v="Manual"/>
    <s v="Cambuci"/>
    <n v="504"/>
    <n v="56"/>
    <s v="fruto"/>
    <x v="0"/>
    <s v="Manutenção"/>
    <x v="19"/>
    <x v="8"/>
    <s v="Trabalhador agropecuário em geral"/>
    <n v="2.35"/>
    <s v="H/H"/>
    <n v="13.0666856765747"/>
    <n v="0.11844"/>
    <n v="1.5476182515335075"/>
  </r>
  <r>
    <n v="7976"/>
    <x v="0"/>
    <s v="Floresta Ombrófila Densa"/>
    <s v="Sudeste"/>
    <s v="Campinas"/>
    <s v="ondulado"/>
    <s v="Manual"/>
    <s v="Cambuci"/>
    <n v="504"/>
    <n v="56"/>
    <s v="fruto"/>
    <x v="0"/>
    <s v="Manutenção"/>
    <x v="19"/>
    <x v="12"/>
    <s v="Técnico florestal"/>
    <n v="23.55"/>
    <s v="H/H"/>
    <n v="5.9209642410278303"/>
    <n v="1.18692"/>
    <n v="7.0277108769607519"/>
  </r>
  <r>
    <n v="7976"/>
    <x v="0"/>
    <s v="Floresta Ombrófila Densa"/>
    <s v="Sudeste"/>
    <s v="Campinas"/>
    <s v="ondulado"/>
    <s v="Manual"/>
    <s v="Cambuci"/>
    <n v="504"/>
    <n v="56"/>
    <s v="fruto"/>
    <x v="0"/>
    <s v="Manutenção"/>
    <x v="19"/>
    <x v="9"/>
    <s v="Trabalhador agropecuário em geral"/>
    <n v="1.18"/>
    <s v="H/H"/>
    <n v="13.0666856765747"/>
    <n v="5.947199999999999E-2"/>
    <n v="0.77710193055725041"/>
  </r>
  <r>
    <n v="7976"/>
    <x v="0"/>
    <s v="Floresta Ombrófila Densa"/>
    <s v="Sudeste"/>
    <s v="Campinas"/>
    <s v="ondulado"/>
    <s v="Manual"/>
    <s v="Cambuci"/>
    <n v="504"/>
    <n v="56"/>
    <s v="fruto"/>
    <x v="0"/>
    <s v="Manutenção"/>
    <x v="20"/>
    <x v="8"/>
    <s v="Aplicador manual"/>
    <n v="2.35"/>
    <s v="H/H"/>
    <n v="9.9000000000000005E-2"/>
    <n v="0.11844"/>
    <n v="1.1725560000000001E-2"/>
  </r>
  <r>
    <n v="7976"/>
    <x v="0"/>
    <s v="Floresta Ombrófila Densa"/>
    <s v="Sudeste"/>
    <s v="Campinas"/>
    <s v="ondulado"/>
    <s v="Manual"/>
    <s v="Cambuci"/>
    <n v="504"/>
    <n v="56"/>
    <s v="fruto"/>
    <x v="0"/>
    <s v="Manutenção"/>
    <x v="20"/>
    <x v="8"/>
    <s v="Sulfluramida"/>
    <n v="2"/>
    <s v="Kg"/>
    <n v="16.2399997711181"/>
    <n v="0.1008"/>
    <n v="1.6369919769287045"/>
  </r>
  <r>
    <n v="7976"/>
    <x v="0"/>
    <s v="Floresta Ombrófila Densa"/>
    <s v="Sudeste"/>
    <s v="Campinas"/>
    <s v="ondulado"/>
    <s v="Manual"/>
    <s v="Cambuci"/>
    <n v="504"/>
    <n v="56"/>
    <s v="fruto"/>
    <x v="0"/>
    <s v="Manutenção"/>
    <x v="20"/>
    <x v="8"/>
    <s v="Trabalhador agropecuário em geral"/>
    <n v="2.35"/>
    <s v="H/H"/>
    <n v="13.0666856765747"/>
    <n v="0.11844"/>
    <n v="1.5476182515335075"/>
  </r>
  <r>
    <n v="7976"/>
    <x v="0"/>
    <s v="Floresta Ombrófila Densa"/>
    <s v="Sudeste"/>
    <s v="Campinas"/>
    <s v="ondulado"/>
    <s v="Manual"/>
    <s v="Cambuci"/>
    <n v="504"/>
    <n v="56"/>
    <s v="fruto"/>
    <x v="0"/>
    <s v="Manutenção"/>
    <x v="20"/>
    <x v="9"/>
    <s v="Trabalhador agropecuário em geral"/>
    <n v="1.18"/>
    <s v="H/H"/>
    <n v="13.0666856765747"/>
    <n v="5.947199999999999E-2"/>
    <n v="0.77710193055725041"/>
  </r>
  <r>
    <n v="7976"/>
    <x v="0"/>
    <s v="Floresta Ombrófila Densa"/>
    <s v="Sudeste"/>
    <s v="Campinas"/>
    <s v="ondulado"/>
    <s v="Manual"/>
    <s v="Cambuci"/>
    <n v="504"/>
    <n v="56"/>
    <s v="fruto"/>
    <x v="0"/>
    <s v="Manutenção"/>
    <x v="21"/>
    <x v="8"/>
    <s v="Aplicador manual"/>
    <n v="2.35"/>
    <s v="H/H"/>
    <n v="9.9000000000000005E-2"/>
    <n v="0.11844"/>
    <n v="1.1725560000000001E-2"/>
  </r>
  <r>
    <n v="7976"/>
    <x v="0"/>
    <s v="Floresta Ombrófila Densa"/>
    <s v="Sudeste"/>
    <s v="Campinas"/>
    <s v="ondulado"/>
    <s v="Manual"/>
    <s v="Cambuci"/>
    <n v="504"/>
    <n v="56"/>
    <s v="fruto"/>
    <x v="0"/>
    <s v="Manutenção"/>
    <x v="21"/>
    <x v="8"/>
    <s v="Sulfluramida"/>
    <n v="2"/>
    <s v="Kg"/>
    <n v="16.2399997711181"/>
    <n v="0.1008"/>
    <n v="1.6369919769287045"/>
  </r>
  <r>
    <n v="7976"/>
    <x v="0"/>
    <s v="Floresta Ombrófila Densa"/>
    <s v="Sudeste"/>
    <s v="Campinas"/>
    <s v="ondulado"/>
    <s v="Manual"/>
    <s v="Cambuci"/>
    <n v="504"/>
    <n v="56"/>
    <s v="fruto"/>
    <x v="0"/>
    <s v="Manutenção"/>
    <x v="21"/>
    <x v="8"/>
    <s v="Trabalhador agropecuário em geral"/>
    <n v="2.35"/>
    <s v="H/H"/>
    <n v="13.0666856765747"/>
    <n v="0.11844"/>
    <n v="1.5476182515335075"/>
  </r>
  <r>
    <n v="7976"/>
    <x v="0"/>
    <s v="Floresta Ombrófila Densa"/>
    <s v="Sudeste"/>
    <s v="Campinas"/>
    <s v="ondulado"/>
    <s v="Manual"/>
    <s v="Cambuci"/>
    <n v="504"/>
    <n v="56"/>
    <s v="fruto"/>
    <x v="0"/>
    <s v="Manutenção"/>
    <x v="21"/>
    <x v="9"/>
    <s v="Trabalhador agropecuário em geral"/>
    <n v="1.18"/>
    <s v="H/H"/>
    <n v="13.0666856765747"/>
    <n v="5.947199999999999E-2"/>
    <n v="0.77710193055725041"/>
  </r>
  <r>
    <n v="7976"/>
    <x v="0"/>
    <s v="Floresta Ombrófila Densa"/>
    <s v="Sudeste"/>
    <s v="Campinas"/>
    <s v="ondulado"/>
    <s v="Manual"/>
    <s v="Cambuci"/>
    <n v="504"/>
    <n v="56"/>
    <s v="fruto"/>
    <x v="0"/>
    <s v="Manutenção"/>
    <x v="22"/>
    <x v="8"/>
    <s v="Aplicador manual"/>
    <n v="2.35"/>
    <s v="H/H"/>
    <n v="9.9000000000000005E-2"/>
    <n v="0.11844"/>
    <n v="1.1725560000000001E-2"/>
  </r>
  <r>
    <n v="7976"/>
    <x v="0"/>
    <s v="Floresta Ombrófila Densa"/>
    <s v="Sudeste"/>
    <s v="Campinas"/>
    <s v="ondulado"/>
    <s v="Manual"/>
    <s v="Cambuci"/>
    <n v="504"/>
    <n v="56"/>
    <s v="fruto"/>
    <x v="0"/>
    <s v="Manutenção"/>
    <x v="22"/>
    <x v="8"/>
    <s v="Sulfluramida"/>
    <n v="2"/>
    <s v="Kg"/>
    <n v="16.2399997711181"/>
    <n v="0.1008"/>
    <n v="1.6369919769287045"/>
  </r>
  <r>
    <n v="7976"/>
    <x v="0"/>
    <s v="Floresta Ombrófila Densa"/>
    <s v="Sudeste"/>
    <s v="Campinas"/>
    <s v="ondulado"/>
    <s v="Manual"/>
    <s v="Cambuci"/>
    <n v="504"/>
    <n v="56"/>
    <s v="fruto"/>
    <x v="0"/>
    <s v="Manutenção"/>
    <x v="22"/>
    <x v="8"/>
    <s v="Trabalhador agropecuário em geral"/>
    <n v="2.35"/>
    <s v="H/H"/>
    <n v="13.0666856765747"/>
    <n v="0.11844"/>
    <n v="1.5476182515335075"/>
  </r>
  <r>
    <n v="7976"/>
    <x v="0"/>
    <s v="Floresta Ombrófila Densa"/>
    <s v="Sudeste"/>
    <s v="Campinas"/>
    <s v="ondulado"/>
    <s v="Manual"/>
    <s v="Cambuci"/>
    <n v="504"/>
    <n v="56"/>
    <s v="fruto"/>
    <x v="0"/>
    <s v="Manutenção"/>
    <x v="22"/>
    <x v="9"/>
    <s v="Trabalhador agropecuário em geral"/>
    <n v="1.18"/>
    <s v="H/H"/>
    <n v="13.0666856765747"/>
    <n v="5.947199999999999E-2"/>
    <n v="0.77710193055725041"/>
  </r>
  <r>
    <n v="7976"/>
    <x v="0"/>
    <s v="Floresta Ombrófila Densa"/>
    <s v="Sudeste"/>
    <s v="Campinas"/>
    <s v="ondulado"/>
    <s v="Manual"/>
    <s v="Cambuci"/>
    <n v="504"/>
    <n v="56"/>
    <s v="fruto"/>
    <x v="0"/>
    <s v="Manutenção"/>
    <x v="23"/>
    <x v="8"/>
    <s v="Aplicador manual"/>
    <n v="2.35"/>
    <s v="H/H"/>
    <n v="9.9000000000000005E-2"/>
    <n v="0.11844"/>
    <n v="1.1725560000000001E-2"/>
  </r>
  <r>
    <n v="7976"/>
    <x v="0"/>
    <s v="Floresta Ombrófila Densa"/>
    <s v="Sudeste"/>
    <s v="Campinas"/>
    <s v="ondulado"/>
    <s v="Manual"/>
    <s v="Cambuci"/>
    <n v="504"/>
    <n v="56"/>
    <s v="fruto"/>
    <x v="0"/>
    <s v="Manutenção"/>
    <x v="23"/>
    <x v="8"/>
    <s v="Sulfluramida"/>
    <n v="2"/>
    <s v="Kg"/>
    <n v="16.2399997711181"/>
    <n v="0.1008"/>
    <n v="1.6369919769287045"/>
  </r>
  <r>
    <n v="7976"/>
    <x v="0"/>
    <s v="Floresta Ombrófila Densa"/>
    <s v="Sudeste"/>
    <s v="Campinas"/>
    <s v="ondulado"/>
    <s v="Manual"/>
    <s v="Cambuci"/>
    <n v="504"/>
    <n v="56"/>
    <s v="fruto"/>
    <x v="0"/>
    <s v="Manutenção"/>
    <x v="23"/>
    <x v="8"/>
    <s v="Trabalhador agropecuário em geral"/>
    <n v="2.35"/>
    <s v="H/H"/>
    <n v="13.0666856765747"/>
    <n v="0.11844"/>
    <n v="1.5476182515335075"/>
  </r>
  <r>
    <n v="7976"/>
    <x v="0"/>
    <s v="Floresta Ombrófila Densa"/>
    <s v="Sudeste"/>
    <s v="Campinas"/>
    <s v="ondulado"/>
    <s v="Manual"/>
    <s v="Cambuci"/>
    <n v="504"/>
    <n v="56"/>
    <s v="fruto"/>
    <x v="0"/>
    <s v="Manutenção"/>
    <x v="23"/>
    <x v="9"/>
    <s v="Trabalhador agropecuário em geral"/>
    <n v="1.18"/>
    <s v="H/H"/>
    <n v="13.0666856765747"/>
    <n v="5.947199999999999E-2"/>
    <n v="0.77710193055725041"/>
  </r>
  <r>
    <n v="7976"/>
    <x v="0"/>
    <s v="Floresta Ombrófila Densa"/>
    <s v="Sudeste"/>
    <s v="Campinas"/>
    <s v="ondulado"/>
    <s v="Manual"/>
    <s v="Cambuci"/>
    <n v="504"/>
    <n v="56"/>
    <s v="fruto"/>
    <x v="0"/>
    <s v="Manutenção"/>
    <x v="24"/>
    <x v="8"/>
    <s v="Aplicador manual"/>
    <n v="2.35"/>
    <s v="H/H"/>
    <n v="9.9000000000000005E-2"/>
    <n v="0.11844"/>
    <n v="1.1725560000000001E-2"/>
  </r>
  <r>
    <n v="7976"/>
    <x v="0"/>
    <s v="Floresta Ombrófila Densa"/>
    <s v="Sudeste"/>
    <s v="Campinas"/>
    <s v="ondulado"/>
    <s v="Manual"/>
    <s v="Cambuci"/>
    <n v="504"/>
    <n v="56"/>
    <s v="fruto"/>
    <x v="0"/>
    <s v="Manutenção"/>
    <x v="24"/>
    <x v="8"/>
    <s v="Sulfluramida"/>
    <n v="2"/>
    <s v="Kg"/>
    <n v="16.2399997711181"/>
    <n v="0.1008"/>
    <n v="1.6369919769287045"/>
  </r>
  <r>
    <n v="7976"/>
    <x v="0"/>
    <s v="Floresta Ombrófila Densa"/>
    <s v="Sudeste"/>
    <s v="Campinas"/>
    <s v="ondulado"/>
    <s v="Manual"/>
    <s v="Cambuci"/>
    <n v="504"/>
    <n v="56"/>
    <s v="fruto"/>
    <x v="0"/>
    <s v="Manutenção"/>
    <x v="24"/>
    <x v="8"/>
    <s v="Trabalhador agropecuário em geral"/>
    <n v="2.35"/>
    <s v="H/H"/>
    <n v="13.0666856765747"/>
    <n v="0.11844"/>
    <n v="1.5476182515335075"/>
  </r>
  <r>
    <n v="7976"/>
    <x v="0"/>
    <s v="Floresta Ombrófila Densa"/>
    <s v="Sudeste"/>
    <s v="Campinas"/>
    <s v="ondulado"/>
    <s v="Manual"/>
    <s v="Cambuci"/>
    <n v="504"/>
    <n v="56"/>
    <s v="fruto"/>
    <x v="0"/>
    <s v="Manutenção"/>
    <x v="24"/>
    <x v="9"/>
    <s v="Trabalhador agropecuário em geral"/>
    <n v="1.18"/>
    <s v="H/H"/>
    <n v="13.0666856765747"/>
    <n v="5.947199999999999E-2"/>
    <n v="0.77710193055725041"/>
  </r>
  <r>
    <n v="7976"/>
    <x v="0"/>
    <s v="Floresta Ombrófila Densa"/>
    <s v="Sudeste"/>
    <s v="Campinas"/>
    <s v="ondulado"/>
    <s v="Manual"/>
    <s v="Cambuci"/>
    <n v="504"/>
    <n v="56"/>
    <s v="fruto"/>
    <x v="0"/>
    <s v="Manutenção"/>
    <x v="25"/>
    <x v="8"/>
    <s v="Aplicador manual"/>
    <n v="2.35"/>
    <s v="H/H"/>
    <n v="9.9000000000000005E-2"/>
    <n v="0.11844"/>
    <n v="1.1725560000000001E-2"/>
  </r>
  <r>
    <n v="7976"/>
    <x v="0"/>
    <s v="Floresta Ombrófila Densa"/>
    <s v="Sudeste"/>
    <s v="Campinas"/>
    <s v="ondulado"/>
    <s v="Manual"/>
    <s v="Cambuci"/>
    <n v="504"/>
    <n v="56"/>
    <s v="fruto"/>
    <x v="0"/>
    <s v="Manutenção"/>
    <x v="25"/>
    <x v="8"/>
    <s v="Sulfluramida"/>
    <n v="2"/>
    <s v="Kg"/>
    <n v="16.2399997711181"/>
    <n v="0.1008"/>
    <n v="1.6369919769287045"/>
  </r>
  <r>
    <n v="7976"/>
    <x v="0"/>
    <s v="Floresta Ombrófila Densa"/>
    <s v="Sudeste"/>
    <s v="Campinas"/>
    <s v="ondulado"/>
    <s v="Manual"/>
    <s v="Cambuci"/>
    <n v="504"/>
    <n v="56"/>
    <s v="fruto"/>
    <x v="0"/>
    <s v="Manutenção"/>
    <x v="25"/>
    <x v="8"/>
    <s v="Trabalhador agropecuário em geral"/>
    <n v="2.35"/>
    <s v="H/H"/>
    <n v="13.0666856765747"/>
    <n v="0.11844"/>
    <n v="1.5476182515335075"/>
  </r>
  <r>
    <n v="7976"/>
    <x v="0"/>
    <s v="Floresta Ombrófila Densa"/>
    <s v="Sudeste"/>
    <s v="Campinas"/>
    <s v="ondulado"/>
    <s v="Manual"/>
    <s v="Cambuci"/>
    <n v="504"/>
    <n v="56"/>
    <s v="fruto"/>
    <x v="0"/>
    <s v="Manutenção"/>
    <x v="25"/>
    <x v="9"/>
    <s v="Trabalhador agropecuário em geral"/>
    <n v="1.18"/>
    <s v="H/H"/>
    <n v="13.0666856765747"/>
    <n v="5.947199999999999E-2"/>
    <n v="0.77710193055725041"/>
  </r>
  <r>
    <n v="7976"/>
    <x v="0"/>
    <s v="Floresta Ombrófila Densa"/>
    <s v="Sudeste"/>
    <s v="Campinas"/>
    <s v="ondulado"/>
    <s v="Manual"/>
    <s v="Cambuci"/>
    <n v="504"/>
    <n v="56"/>
    <s v="fruto"/>
    <x v="0"/>
    <s v="Manutenção"/>
    <x v="26"/>
    <x v="8"/>
    <s v="Aplicador manual"/>
    <n v="2.35"/>
    <s v="H/H"/>
    <n v="9.9000000000000005E-2"/>
    <n v="0.11844"/>
    <n v="1.1725560000000001E-2"/>
  </r>
  <r>
    <n v="7976"/>
    <x v="0"/>
    <s v="Floresta Ombrófila Densa"/>
    <s v="Sudeste"/>
    <s v="Campinas"/>
    <s v="ondulado"/>
    <s v="Manual"/>
    <s v="Cambuci"/>
    <n v="504"/>
    <n v="56"/>
    <s v="fruto"/>
    <x v="0"/>
    <s v="Manutenção"/>
    <x v="26"/>
    <x v="8"/>
    <s v="Sulfluramida"/>
    <n v="2"/>
    <s v="Kg"/>
    <n v="16.2399997711181"/>
    <n v="0.1008"/>
    <n v="1.6369919769287045"/>
  </r>
  <r>
    <n v="7976"/>
    <x v="0"/>
    <s v="Floresta Ombrófila Densa"/>
    <s v="Sudeste"/>
    <s v="Campinas"/>
    <s v="ondulado"/>
    <s v="Manual"/>
    <s v="Cambuci"/>
    <n v="504"/>
    <n v="56"/>
    <s v="fruto"/>
    <x v="0"/>
    <s v="Manutenção"/>
    <x v="26"/>
    <x v="8"/>
    <s v="Trabalhador agropecuário em geral"/>
    <n v="2.35"/>
    <s v="H/H"/>
    <n v="13.0666856765747"/>
    <n v="0.11844"/>
    <n v="1.5476182515335075"/>
  </r>
  <r>
    <n v="7976"/>
    <x v="0"/>
    <s v="Floresta Ombrófila Densa"/>
    <s v="Sudeste"/>
    <s v="Campinas"/>
    <s v="ondulado"/>
    <s v="Manual"/>
    <s v="Cambuci"/>
    <n v="504"/>
    <n v="56"/>
    <s v="fruto"/>
    <x v="0"/>
    <s v="Manutenção"/>
    <x v="26"/>
    <x v="9"/>
    <s v="Trabalhador agropecuário em geral"/>
    <n v="1.18"/>
    <s v="H/H"/>
    <n v="13.0666856765747"/>
    <n v="5.947199999999999E-2"/>
    <n v="0.77710193055725041"/>
  </r>
  <r>
    <n v="7976"/>
    <x v="0"/>
    <s v="Floresta Ombrófila Densa"/>
    <s v="Sudeste"/>
    <s v="Campinas"/>
    <s v="ondulado"/>
    <s v="Manual"/>
    <s v="Cambuci"/>
    <n v="504"/>
    <n v="56"/>
    <s v="fruto"/>
    <x v="0"/>
    <s v="Manutenção"/>
    <x v="27"/>
    <x v="8"/>
    <s v="Aplicador manual"/>
    <n v="2.35"/>
    <s v="H/H"/>
    <n v="9.9000000000000005E-2"/>
    <n v="0.11844"/>
    <n v="1.1725560000000001E-2"/>
  </r>
  <r>
    <n v="7976"/>
    <x v="0"/>
    <s v="Floresta Ombrófila Densa"/>
    <s v="Sudeste"/>
    <s v="Campinas"/>
    <s v="ondulado"/>
    <s v="Manual"/>
    <s v="Cambuci"/>
    <n v="504"/>
    <n v="56"/>
    <s v="fruto"/>
    <x v="0"/>
    <s v="Manutenção"/>
    <x v="27"/>
    <x v="8"/>
    <s v="Sulfluramida"/>
    <n v="2"/>
    <s v="Kg"/>
    <n v="16.2399997711181"/>
    <n v="0.1008"/>
    <n v="1.6369919769287045"/>
  </r>
  <r>
    <n v="7976"/>
    <x v="0"/>
    <s v="Floresta Ombrófila Densa"/>
    <s v="Sudeste"/>
    <s v="Campinas"/>
    <s v="ondulado"/>
    <s v="Manual"/>
    <s v="Cambuci"/>
    <n v="504"/>
    <n v="56"/>
    <s v="fruto"/>
    <x v="0"/>
    <s v="Manutenção"/>
    <x v="27"/>
    <x v="8"/>
    <s v="Trabalhador agropecuário em geral"/>
    <n v="2.35"/>
    <s v="H/H"/>
    <n v="13.0666856765747"/>
    <n v="0.11844"/>
    <n v="1.5476182515335075"/>
  </r>
  <r>
    <n v="7976"/>
    <x v="0"/>
    <s v="Floresta Ombrófila Densa"/>
    <s v="Sudeste"/>
    <s v="Campinas"/>
    <s v="ondulado"/>
    <s v="Manual"/>
    <s v="Cambuci"/>
    <n v="504"/>
    <n v="56"/>
    <s v="fruto"/>
    <x v="0"/>
    <s v="Manutenção"/>
    <x v="27"/>
    <x v="9"/>
    <s v="Trabalhador agropecuário em geral"/>
    <n v="1.18"/>
    <s v="H/H"/>
    <n v="13.0666856765747"/>
    <n v="5.947199999999999E-2"/>
    <n v="0.77710193055725041"/>
  </r>
  <r>
    <n v="7976"/>
    <x v="0"/>
    <s v="Floresta Ombrófila Densa"/>
    <s v="Sudeste"/>
    <s v="Campinas"/>
    <s v="ondulado"/>
    <s v="Manual"/>
    <s v="Cambuci"/>
    <n v="504"/>
    <n v="56"/>
    <s v="fruto"/>
    <x v="0"/>
    <s v="Manutenção"/>
    <x v="28"/>
    <x v="8"/>
    <s v="Aplicador manual"/>
    <n v="2.35"/>
    <s v="H/H"/>
    <n v="9.9000000000000005E-2"/>
    <n v="0.11844"/>
    <n v="1.1725560000000001E-2"/>
  </r>
  <r>
    <n v="7976"/>
    <x v="0"/>
    <s v="Floresta Ombrófila Densa"/>
    <s v="Sudeste"/>
    <s v="Campinas"/>
    <s v="ondulado"/>
    <s v="Manual"/>
    <s v="Cambuci"/>
    <n v="504"/>
    <n v="56"/>
    <s v="fruto"/>
    <x v="0"/>
    <s v="Manutenção"/>
    <x v="28"/>
    <x v="8"/>
    <s v="Sulfluramida"/>
    <n v="2"/>
    <s v="Kg"/>
    <n v="16.2399997711181"/>
    <n v="0.1008"/>
    <n v="1.6369919769287045"/>
  </r>
  <r>
    <n v="7976"/>
    <x v="0"/>
    <s v="Floresta Ombrófila Densa"/>
    <s v="Sudeste"/>
    <s v="Campinas"/>
    <s v="ondulado"/>
    <s v="Manual"/>
    <s v="Cambuci"/>
    <n v="504"/>
    <n v="56"/>
    <s v="fruto"/>
    <x v="0"/>
    <s v="Manutenção"/>
    <x v="28"/>
    <x v="8"/>
    <s v="Trabalhador agropecuário em geral"/>
    <n v="2.35"/>
    <s v="H/H"/>
    <n v="13.0666856765747"/>
    <n v="0.11844"/>
    <n v="1.5476182515335075"/>
  </r>
  <r>
    <n v="7976"/>
    <x v="0"/>
    <s v="Floresta Ombrófila Densa"/>
    <s v="Sudeste"/>
    <s v="Campinas"/>
    <s v="ondulado"/>
    <s v="Manual"/>
    <s v="Cambuci"/>
    <n v="504"/>
    <n v="56"/>
    <s v="fruto"/>
    <x v="0"/>
    <s v="Manutenção"/>
    <x v="28"/>
    <x v="9"/>
    <s v="Trabalhador agropecuário em geral"/>
    <n v="1.18"/>
    <s v="H/H"/>
    <n v="13.0666856765747"/>
    <n v="5.947199999999999E-2"/>
    <n v="0.77710193055725041"/>
  </r>
  <r>
    <n v="7976"/>
    <x v="0"/>
    <s v="Floresta Ombrófila Densa"/>
    <s v="Sudeste"/>
    <s v="Campinas"/>
    <s v="ondulado"/>
    <s v="Manual"/>
    <s v="Cambuci"/>
    <n v="504"/>
    <n v="56"/>
    <s v="fruto"/>
    <x v="0"/>
    <s v="Manutenção"/>
    <x v="29"/>
    <x v="8"/>
    <s v="Aplicador manual"/>
    <n v="2.35"/>
    <s v="H/H"/>
    <n v="9.9000000000000005E-2"/>
    <n v="0.11844"/>
    <n v="1.1725560000000001E-2"/>
  </r>
  <r>
    <n v="7976"/>
    <x v="0"/>
    <s v="Floresta Ombrófila Densa"/>
    <s v="Sudeste"/>
    <s v="Campinas"/>
    <s v="ondulado"/>
    <s v="Manual"/>
    <s v="Cambuci"/>
    <n v="504"/>
    <n v="56"/>
    <s v="fruto"/>
    <x v="0"/>
    <s v="Manutenção"/>
    <x v="29"/>
    <x v="8"/>
    <s v="Sulfluramida"/>
    <n v="2"/>
    <s v="Kg"/>
    <n v="16.2399997711181"/>
    <n v="0.1008"/>
    <n v="1.6369919769287045"/>
  </r>
  <r>
    <n v="7976"/>
    <x v="0"/>
    <s v="Floresta Ombrófila Densa"/>
    <s v="Sudeste"/>
    <s v="Campinas"/>
    <s v="ondulado"/>
    <s v="Manual"/>
    <s v="Cambuci"/>
    <n v="504"/>
    <n v="56"/>
    <s v="fruto"/>
    <x v="0"/>
    <s v="Manutenção"/>
    <x v="29"/>
    <x v="8"/>
    <s v="Trabalhador agropecuário em geral"/>
    <n v="2.35"/>
    <s v="H/H"/>
    <n v="13.0666856765747"/>
    <n v="0.11844"/>
    <n v="1.5476182515335075"/>
  </r>
  <r>
    <n v="7976"/>
    <x v="0"/>
    <s v="Floresta Ombrófila Densa"/>
    <s v="Sudeste"/>
    <s v="Campinas"/>
    <s v="ondulado"/>
    <s v="Manual"/>
    <s v="Cambuci"/>
    <n v="504"/>
    <n v="56"/>
    <s v="fruto"/>
    <x v="0"/>
    <s v="Manutenção"/>
    <x v="29"/>
    <x v="9"/>
    <s v="Trabalhador agropecuário em geral"/>
    <n v="1.18"/>
    <s v="H/H"/>
    <n v="13.0666856765747"/>
    <n v="5.947199999999999E-2"/>
    <n v="0.77710193055725041"/>
  </r>
  <r>
    <n v="7976"/>
    <x v="0"/>
    <s v="Floresta Ombrófila Densa"/>
    <s v="Sudeste"/>
    <s v="Campinas"/>
    <s v="ondulado"/>
    <s v="Manual"/>
    <s v="Cambuci"/>
    <n v="504"/>
    <n v="56"/>
    <s v="fruto"/>
    <x v="0"/>
    <s v="Pós-Plantio"/>
    <x v="0"/>
    <x v="7"/>
    <s v="Enxada"/>
    <n v="38.51"/>
    <s v="H/H"/>
    <n v="1.6E-2"/>
    <n v="1.9409039999999997"/>
    <n v="3.1054463999999997E-2"/>
  </r>
  <r>
    <n v="7976"/>
    <x v="0"/>
    <s v="Floresta Ombrófila Densa"/>
    <s v="Sudeste"/>
    <s v="Campinas"/>
    <s v="ondulado"/>
    <s v="Manual"/>
    <s v="Cambuci"/>
    <n v="504"/>
    <n v="56"/>
    <s v="fruto"/>
    <x v="0"/>
    <s v="Pós-Plantio"/>
    <x v="0"/>
    <x v="7"/>
    <s v="Trabalhador agropecuário em geral"/>
    <n v="38.51"/>
    <s v="H/H"/>
    <n v="13.0666856765747"/>
    <n v="1.9409039999999997"/>
    <n v="25.361182496406538"/>
  </r>
  <r>
    <n v="7976"/>
    <x v="0"/>
    <s v="Floresta Ombrófila Densa"/>
    <s v="Sudeste"/>
    <s v="Campinas"/>
    <s v="ondulado"/>
    <s v="Manual"/>
    <s v="Cambuci"/>
    <n v="504"/>
    <n v="56"/>
    <s v="fruto"/>
    <x v="0"/>
    <s v="Pós-Plantio"/>
    <x v="0"/>
    <x v="8"/>
    <s v="Aplicador manual"/>
    <n v="2.35"/>
    <s v="H/H"/>
    <n v="9.9000000000000005E-2"/>
    <n v="0.11844"/>
    <n v="1.1725560000000001E-2"/>
  </r>
  <r>
    <n v="7976"/>
    <x v="0"/>
    <s v="Floresta Ombrófila Densa"/>
    <s v="Sudeste"/>
    <s v="Campinas"/>
    <s v="ondulado"/>
    <s v="Manual"/>
    <s v="Cambuci"/>
    <n v="504"/>
    <n v="56"/>
    <s v="fruto"/>
    <x v="0"/>
    <s v="Pós-Plantio"/>
    <x v="0"/>
    <x v="8"/>
    <s v="Sulfluramida"/>
    <n v="2"/>
    <s v="Kg"/>
    <n v="16.2399997711181"/>
    <n v="0.1008"/>
    <n v="1.6369919769287045"/>
  </r>
  <r>
    <n v="7976"/>
    <x v="0"/>
    <s v="Floresta Ombrófila Densa"/>
    <s v="Sudeste"/>
    <s v="Campinas"/>
    <s v="ondulado"/>
    <s v="Manual"/>
    <s v="Cambuci"/>
    <n v="504"/>
    <n v="56"/>
    <s v="fruto"/>
    <x v="0"/>
    <s v="Pós-Plantio"/>
    <x v="0"/>
    <x v="8"/>
    <s v="Trabalhador agropecuário em geral"/>
    <n v="2.35"/>
    <s v="H/H"/>
    <n v="13.0666856765747"/>
    <n v="0.11844"/>
    <n v="1.5476182515335075"/>
  </r>
  <r>
    <n v="7976"/>
    <x v="0"/>
    <s v="Floresta Ombrófila Densa"/>
    <s v="Sudeste"/>
    <s v="Campinas"/>
    <s v="ondulado"/>
    <s v="Manual"/>
    <s v="Cambuci"/>
    <n v="504"/>
    <n v="56"/>
    <s v="fruto"/>
    <x v="0"/>
    <s v="Pós-Plantio"/>
    <x v="0"/>
    <x v="9"/>
    <s v="Trabalhador agropecuário em geral"/>
    <n v="1.18"/>
    <s v="H/H"/>
    <n v="13.0666856765747"/>
    <n v="5.947199999999999E-2"/>
    <n v="0.77710193055725041"/>
  </r>
  <r>
    <n v="7976"/>
    <x v="0"/>
    <s v="Floresta Ombrófila Densa"/>
    <s v="Sudeste"/>
    <s v="Campinas"/>
    <s v="ondulado"/>
    <s v="Manual"/>
    <s v="Cambuci"/>
    <n v="504"/>
    <n v="56"/>
    <s v="fruto"/>
    <x v="0"/>
    <s v="Pré-Plantio"/>
    <x v="0"/>
    <x v="0"/>
    <s v="Trator 75 - 125 CV + Carreta"/>
    <n v="2.06"/>
    <s v="H/M"/>
    <n v="149.07000732421801"/>
    <n v="0.103824"/>
    <n v="15.47704444042961"/>
  </r>
  <r>
    <n v="7976"/>
    <x v="0"/>
    <s v="Floresta Ombrófila Densa"/>
    <s v="Sudeste"/>
    <s v="Campinas"/>
    <s v="ondulado"/>
    <s v="Manual"/>
    <s v="Cambuci"/>
    <n v="504"/>
    <n v="56"/>
    <s v="fruto"/>
    <x v="0"/>
    <s v="Pré-Plantio"/>
    <x v="0"/>
    <x v="13"/>
    <s v="Enxadão (alinhamento)"/>
    <n v="28.27"/>
    <s v="H/H"/>
    <n v="1.0999999999999999E-2"/>
    <n v="1.4248080000000001"/>
    <n v="1.5672887999999999E-2"/>
  </r>
  <r>
    <n v="7976"/>
    <x v="0"/>
    <s v="Floresta Ombrófila Densa"/>
    <s v="Sudeste"/>
    <s v="Campinas"/>
    <s v="ondulado"/>
    <s v="Manual"/>
    <s v="Cambuci"/>
    <n v="504"/>
    <n v="56"/>
    <s v="fruto"/>
    <x v="0"/>
    <s v="Pré-Plantio"/>
    <x v="0"/>
    <x v="13"/>
    <s v="Trabalhador agropecuário em geral"/>
    <n v="28.27"/>
    <s v="H/H"/>
    <n v="13.0666856765747"/>
    <n v="1.4248080000000001"/>
    <n v="18.617518285469046"/>
  </r>
  <r>
    <n v="7976"/>
    <x v="0"/>
    <s v="Floresta Ombrófila Densa"/>
    <s v="Sudeste"/>
    <s v="Campinas"/>
    <s v="ondulado"/>
    <s v="Manual"/>
    <s v="Cambuci"/>
    <n v="504"/>
    <n v="56"/>
    <s v="fruto"/>
    <x v="0"/>
    <s v="Pré-Plantio"/>
    <x v="0"/>
    <x v="14"/>
    <s v="Calcário dolomítico"/>
    <n v="0.5"/>
    <s v="t"/>
    <n v="206.169998168945"/>
    <n v="2.52E-2"/>
    <n v="5.1954839538574138"/>
  </r>
  <r>
    <n v="7976"/>
    <x v="0"/>
    <s v="Floresta Ombrófila Densa"/>
    <s v="Sudeste"/>
    <s v="Campinas"/>
    <s v="ondulado"/>
    <s v="Manual"/>
    <s v="Cambuci"/>
    <n v="504"/>
    <n v="56"/>
    <s v="fruto"/>
    <x v="0"/>
    <s v="Pré-Plantio"/>
    <x v="0"/>
    <x v="14"/>
    <s v="Trabalhador agropecuário em geral"/>
    <n v="11.78"/>
    <s v="H/H"/>
    <n v="13.0666856765747"/>
    <n v="0.59371200000000002"/>
    <n v="7.7578480864105188"/>
  </r>
  <r>
    <n v="7976"/>
    <x v="0"/>
    <s v="Floresta Ombrófila Densa"/>
    <s v="Sudeste"/>
    <s v="Campinas"/>
    <s v="ondulado"/>
    <s v="Manual"/>
    <s v="Cambuci"/>
    <n v="504"/>
    <n v="56"/>
    <s v="fruto"/>
    <x v="0"/>
    <s v="Pré-Plantio"/>
    <x v="0"/>
    <x v="14"/>
    <s v="Trator 75 - 125 CV + Carreta"/>
    <n v="1.94"/>
    <s v="H/M"/>
    <n v="149.07000732421801"/>
    <n v="9.7776000000000002E-2"/>
    <n v="14.575469036132741"/>
  </r>
  <r>
    <n v="7976"/>
    <x v="0"/>
    <s v="Floresta Ombrófila Densa"/>
    <s v="Sudeste"/>
    <s v="Campinas"/>
    <s v="ondulado"/>
    <s v="Manual"/>
    <s v="Cambuci"/>
    <n v="504"/>
    <n v="56"/>
    <s v="fruto"/>
    <x v="0"/>
    <s v="Pré-Plantio"/>
    <x v="0"/>
    <x v="8"/>
    <s v="Aplicador manual"/>
    <n v="4.7"/>
    <s v="H/H"/>
    <n v="9.9000000000000005E-2"/>
    <n v="0.23688000000000001"/>
    <n v="2.3451120000000002E-2"/>
  </r>
  <r>
    <n v="7976"/>
    <x v="0"/>
    <s v="Floresta Ombrófila Densa"/>
    <s v="Sudeste"/>
    <s v="Campinas"/>
    <s v="ondulado"/>
    <s v="Manual"/>
    <s v="Cambuci"/>
    <n v="504"/>
    <n v="56"/>
    <s v="fruto"/>
    <x v="0"/>
    <s v="Pré-Plantio"/>
    <x v="0"/>
    <x v="8"/>
    <s v="Sulfluramida"/>
    <n v="3.5"/>
    <s v="Kg"/>
    <n v="16.2399997711181"/>
    <n v="0.1764"/>
    <n v="2.8647359596252331"/>
  </r>
  <r>
    <n v="7976"/>
    <x v="0"/>
    <s v="Floresta Ombrófila Densa"/>
    <s v="Sudeste"/>
    <s v="Campinas"/>
    <s v="ondulado"/>
    <s v="Manual"/>
    <s v="Cambuci"/>
    <n v="504"/>
    <n v="56"/>
    <s v="fruto"/>
    <x v="0"/>
    <s v="Pré-Plantio"/>
    <x v="0"/>
    <x v="8"/>
    <s v="Trabalhador agropecuário em geral"/>
    <n v="4.7"/>
    <s v="H/H"/>
    <n v="13.0666856765747"/>
    <n v="0.23688000000000001"/>
    <n v="3.095236503067015"/>
  </r>
  <r>
    <n v="7976"/>
    <x v="0"/>
    <s v="Floresta Ombrófila Densa"/>
    <s v="Sudeste"/>
    <s v="Campinas"/>
    <s v="ondulado"/>
    <s v="Manual"/>
    <s v="Cambuci"/>
    <n v="504"/>
    <n v="56"/>
    <s v="fruto"/>
    <x v="0"/>
    <s v="Pré-Plantio"/>
    <x v="0"/>
    <x v="15"/>
    <s v="Motocoveadora 2,5 CV"/>
    <n v="28.27"/>
    <s v="H/H"/>
    <n v="6.0519999999999996"/>
    <n v="1.4248080000000001"/>
    <n v="8.6229380159999991"/>
  </r>
  <r>
    <n v="7976"/>
    <x v="0"/>
    <s v="Floresta Ombrófila Densa"/>
    <s v="Sudeste"/>
    <s v="Campinas"/>
    <s v="ondulado"/>
    <s v="Manual"/>
    <s v="Cambuci"/>
    <n v="504"/>
    <n v="56"/>
    <s v="fruto"/>
    <x v="0"/>
    <s v="Pré-Plantio"/>
    <x v="0"/>
    <x v="15"/>
    <s v="Trabalhador agropecuário em geral"/>
    <n v="28.27"/>
    <s v="H/H"/>
    <n v="13.0666856765747"/>
    <n v="1.4248080000000001"/>
    <n v="18.617518285469046"/>
  </r>
  <r>
    <n v="7976"/>
    <x v="0"/>
    <s v="Floresta Ombrófila Densa"/>
    <s v="Sudeste"/>
    <s v="Campinas"/>
    <s v="ondulado"/>
    <s v="Manual"/>
    <s v="Cambuci"/>
    <n v="504"/>
    <n v="56"/>
    <s v="fruto"/>
    <x v="0"/>
    <s v="Pré-Plantio"/>
    <x v="0"/>
    <x v="16"/>
    <s v="Motorroçadeira 2 CV"/>
    <n v="23.55"/>
    <s v="H/H"/>
    <n v="6.4109999999999996"/>
    <n v="1.18692"/>
    <n v="7.6093441199999994"/>
  </r>
  <r>
    <n v="7976"/>
    <x v="0"/>
    <s v="Floresta Ombrófila Densa"/>
    <s v="Sudeste"/>
    <s v="Campinas"/>
    <s v="ondulado"/>
    <s v="Manual"/>
    <s v="Cambuci"/>
    <n v="504"/>
    <n v="56"/>
    <s v="fruto"/>
    <x v="0"/>
    <s v="Pré-Plantio"/>
    <x v="0"/>
    <x v="16"/>
    <s v="Trabalhador agropecuário em geral"/>
    <n v="23.55"/>
    <s v="H/H"/>
    <n v="13.0666856765747"/>
    <n v="1.18692"/>
    <n v="15.509110563240043"/>
  </r>
  <r>
    <n v="7976"/>
    <x v="0"/>
    <s v="Floresta Ombrófila Densa"/>
    <s v="Sudeste"/>
    <s v="Campinas"/>
    <s v="ondulado"/>
    <s v="Manual"/>
    <s v="Cereja do rio grande"/>
    <n v="504"/>
    <n v="56"/>
    <s v="fruto"/>
    <x v="0"/>
    <s v="Implantação"/>
    <x v="0"/>
    <x v="0"/>
    <d v="2006-06-30T00:00:00"/>
    <n v="3.3"/>
    <s v="sc de 50 kg"/>
    <n v="273.079986572265"/>
    <n v="0.16632"/>
    <n v="45.418663366699114"/>
  </r>
  <r>
    <n v="7976"/>
    <x v="0"/>
    <s v="Floresta Ombrófila Densa"/>
    <s v="Sudeste"/>
    <s v="Campinas"/>
    <s v="ondulado"/>
    <s v="Manual"/>
    <s v="Cereja do rio grande"/>
    <n v="504"/>
    <n v="56"/>
    <s v="fruto"/>
    <x v="0"/>
    <s v="Implantação"/>
    <x v="0"/>
    <x v="0"/>
    <s v="Copo dosador"/>
    <n v="12.37"/>
    <s v="H/H"/>
    <n v="1.0999999999999999E-2"/>
    <n v="0.623448"/>
    <n v="6.8579279999999992E-3"/>
  </r>
  <r>
    <n v="7976"/>
    <x v="0"/>
    <s v="Floresta Ombrófila Densa"/>
    <s v="Sudeste"/>
    <s v="Campinas"/>
    <s v="ondulado"/>
    <s v="Manual"/>
    <s v="Cereja do rio grande"/>
    <n v="504"/>
    <n v="56"/>
    <s v="fruto"/>
    <x v="0"/>
    <s v="Implantação"/>
    <x v="0"/>
    <x v="0"/>
    <s v="Trabalhador agropecuário em geral"/>
    <n v="12.37"/>
    <s v="H/H"/>
    <n v="13.0666856765747"/>
    <n v="0.623448"/>
    <n v="8.1463990516891442"/>
  </r>
  <r>
    <n v="7976"/>
    <x v="0"/>
    <s v="Floresta Ombrófila Densa"/>
    <s v="Sudeste"/>
    <s v="Campinas"/>
    <s v="ondulado"/>
    <s v="Manual"/>
    <s v="Cereja do rio grande"/>
    <n v="504"/>
    <n v="56"/>
    <s v="fruto"/>
    <x v="0"/>
    <s v="Implantação"/>
    <x v="0"/>
    <x v="1"/>
    <d v="2010-10-20T00:00:00"/>
    <n v="3.3"/>
    <s v="sc de 50 kg"/>
    <n v="200.47999572753901"/>
    <n v="0.16632"/>
    <n v="33.34383288940429"/>
  </r>
  <r>
    <n v="7976"/>
    <x v="0"/>
    <s v="Floresta Ombrófila Densa"/>
    <s v="Sudeste"/>
    <s v="Campinas"/>
    <s v="ondulado"/>
    <s v="Manual"/>
    <s v="Cereja do rio grande"/>
    <n v="504"/>
    <n v="56"/>
    <s v="fruto"/>
    <x v="0"/>
    <s v="Implantação"/>
    <x v="0"/>
    <x v="1"/>
    <s v="Plantadeira (coveta lateral)"/>
    <n v="14.13"/>
    <s v="H/H"/>
    <n v="7.9000000000000001E-2"/>
    <n v="0.71215200000000001"/>
    <n v="5.6260008E-2"/>
  </r>
  <r>
    <n v="7976"/>
    <x v="0"/>
    <s v="Floresta Ombrófila Densa"/>
    <s v="Sudeste"/>
    <s v="Campinas"/>
    <s v="ondulado"/>
    <s v="Manual"/>
    <s v="Cereja do rio grande"/>
    <n v="504"/>
    <n v="56"/>
    <s v="fruto"/>
    <x v="0"/>
    <s v="Implantação"/>
    <x v="0"/>
    <x v="1"/>
    <s v="Trabalhador agropecuário em geral"/>
    <n v="14.13"/>
    <s v="H/H"/>
    <n v="13.0666856765747"/>
    <n v="0.71215200000000001"/>
    <n v="9.3054663379440257"/>
  </r>
  <r>
    <n v="7976"/>
    <x v="0"/>
    <s v="Floresta Ombrófila Densa"/>
    <s v="Sudeste"/>
    <s v="Campinas"/>
    <s v="ondulado"/>
    <s v="Manual"/>
    <s v="Cereja do rio grande"/>
    <n v="504"/>
    <n v="56"/>
    <s v="fruto"/>
    <x v="0"/>
    <s v="Implantação"/>
    <x v="0"/>
    <x v="1"/>
    <s v="Trator 75 - 125 CV + Carreta"/>
    <n v="2.35"/>
    <s v="H/M"/>
    <n v="149.07000732421801"/>
    <n v="0.11844"/>
    <n v="17.65585166748038"/>
  </r>
  <r>
    <n v="7976"/>
    <x v="0"/>
    <s v="Floresta Ombrófila Densa"/>
    <s v="Sudeste"/>
    <s v="Campinas"/>
    <s v="ondulado"/>
    <s v="Manual"/>
    <s v="Cereja do rio grande"/>
    <n v="504"/>
    <n v="56"/>
    <s v="fruto"/>
    <x v="0"/>
    <s v="Implantação"/>
    <x v="0"/>
    <x v="2"/>
    <s v="Trabalhador agropecuário em geral"/>
    <n v="5.88"/>
    <s v="H/H"/>
    <n v="13.0666856765747"/>
    <n v="0.296352"/>
    <n v="3.8723384336242654"/>
  </r>
  <r>
    <n v="7976"/>
    <x v="0"/>
    <s v="Floresta Ombrófila Densa"/>
    <s v="Sudeste"/>
    <s v="Campinas"/>
    <s v="ondulado"/>
    <s v="Manual"/>
    <s v="Cereja do rio grande"/>
    <n v="504"/>
    <n v="56"/>
    <s v="fruto"/>
    <x v="0"/>
    <s v="Implantação"/>
    <x v="0"/>
    <x v="2"/>
    <s v="Trator 75 - 125 CV + Tanque para irrigação"/>
    <n v="1.18"/>
    <s v="H/M"/>
    <n v="157.47999572753901"/>
    <n v="5.947199999999999E-2"/>
    <n v="9.3656503059081988"/>
  </r>
  <r>
    <n v="7976"/>
    <x v="0"/>
    <s v="Floresta Ombrófila Densa"/>
    <s v="Sudeste"/>
    <s v="Campinas"/>
    <s v="ondulado"/>
    <s v="Manual"/>
    <s v="Cereja do rio grande"/>
    <n v="504"/>
    <n v="56"/>
    <s v="fruto"/>
    <x v="0"/>
    <s v="Implantação"/>
    <x v="0"/>
    <x v="3"/>
    <s v="Hidrogel"/>
    <n v="5"/>
    <s v="Kg"/>
    <n v="25.84"/>
    <n v="0.252"/>
    <n v="6.5116800000000001"/>
  </r>
  <r>
    <n v="7976"/>
    <x v="0"/>
    <s v="Floresta Ombrófila Densa"/>
    <s v="Sudeste"/>
    <s v="Campinas"/>
    <s v="ondulado"/>
    <s v="Manual"/>
    <s v="Cereja do rio grande"/>
    <n v="504"/>
    <n v="56"/>
    <s v="fruto"/>
    <x v="0"/>
    <s v="Implantação"/>
    <x v="0"/>
    <x v="3"/>
    <s v="Trabalhador agropecuário em geral"/>
    <n v="14.13"/>
    <s v="H/H"/>
    <n v="13.0666856765747"/>
    <n v="0.71215200000000001"/>
    <n v="9.3054663379440257"/>
  </r>
  <r>
    <n v="7976"/>
    <x v="0"/>
    <s v="Floresta Ombrófila Densa"/>
    <s v="Sudeste"/>
    <s v="Campinas"/>
    <s v="ondulado"/>
    <s v="Manual"/>
    <s v="Cereja do rio grande"/>
    <n v="504"/>
    <n v="56"/>
    <s v="fruto"/>
    <x v="0"/>
    <s v="Implantação"/>
    <x v="0"/>
    <x v="3"/>
    <s v="Trator 75 - 125 CV + Tanque para irrigação"/>
    <n v="2.35"/>
    <s v="H/M"/>
    <n v="157.47999572753901"/>
    <n v="0.11844"/>
    <n v="18.651930693969721"/>
  </r>
  <r>
    <n v="7976"/>
    <x v="0"/>
    <s v="Floresta Ombrófila Densa"/>
    <s v="Sudeste"/>
    <s v="Campinas"/>
    <s v="ondulado"/>
    <s v="Manual"/>
    <s v="Cereja do rio grande"/>
    <n v="504"/>
    <n v="56"/>
    <s v="fruto"/>
    <x v="0"/>
    <s v="Implantação"/>
    <x v="0"/>
    <x v="4"/>
    <s v="Hidrogel"/>
    <n v="1"/>
    <s v="Kg"/>
    <n v="25.84"/>
    <n v="5.04E-2"/>
    <n v="1.3023359999999999"/>
  </r>
  <r>
    <n v="7976"/>
    <x v="0"/>
    <s v="Floresta Ombrófila Densa"/>
    <s v="Sudeste"/>
    <s v="Campinas"/>
    <s v="ondulado"/>
    <s v="Manual"/>
    <s v="Cereja do rio grande"/>
    <n v="504"/>
    <n v="56"/>
    <s v="fruto"/>
    <x v="0"/>
    <s v="Implantação"/>
    <x v="0"/>
    <x v="4"/>
    <s v="Mudas (biodiversidade)"/>
    <n v="109"/>
    <s v="unidade"/>
    <n v="2"/>
    <n v="5.4935999999999998"/>
    <n v="10.9872"/>
  </r>
  <r>
    <n v="7976"/>
    <x v="0"/>
    <s v="Floresta Ombrófila Densa"/>
    <s v="Sudeste"/>
    <s v="Campinas"/>
    <s v="ondulado"/>
    <s v="Manual"/>
    <s v="Cereja do rio grande"/>
    <n v="504"/>
    <n v="56"/>
    <s v="fruto"/>
    <x v="0"/>
    <s v="Implantação"/>
    <x v="0"/>
    <x v="4"/>
    <s v="Mudas (econômica)"/>
    <n v="109"/>
    <s v="unidade"/>
    <n v="10"/>
    <n v="5.4935999999999998"/>
    <n v="54.936"/>
  </r>
  <r>
    <n v="7976"/>
    <x v="0"/>
    <s v="Floresta Ombrófila Densa"/>
    <s v="Sudeste"/>
    <s v="Campinas"/>
    <s v="ondulado"/>
    <s v="Manual"/>
    <s v="Cereja do rio grande"/>
    <n v="504"/>
    <n v="56"/>
    <s v="fruto"/>
    <x v="0"/>
    <s v="Implantação"/>
    <x v="0"/>
    <x v="4"/>
    <s v="Trabalhador agropecuário em geral"/>
    <n v="4.24"/>
    <s v="H/H"/>
    <n v="13.0666856765747"/>
    <n v="0.213696"/>
    <n v="2.7922984623413072"/>
  </r>
  <r>
    <n v="7976"/>
    <x v="0"/>
    <s v="Floresta Ombrófila Densa"/>
    <s v="Sudeste"/>
    <s v="Campinas"/>
    <s v="ondulado"/>
    <s v="Manual"/>
    <s v="Cereja do rio grande"/>
    <n v="504"/>
    <n v="56"/>
    <s v="fruto"/>
    <x v="0"/>
    <s v="Implantação"/>
    <x v="0"/>
    <x v="5"/>
    <s v="Mudas (biodiversidade)"/>
    <n v="545"/>
    <s v="unidade"/>
    <n v="2"/>
    <n v="27.468"/>
    <n v="54.936"/>
  </r>
  <r>
    <n v="7976"/>
    <x v="0"/>
    <s v="Floresta Ombrófila Densa"/>
    <s v="Sudeste"/>
    <s v="Campinas"/>
    <s v="ondulado"/>
    <s v="Manual"/>
    <s v="Cereja do rio grande"/>
    <n v="504"/>
    <n v="56"/>
    <s v="fruto"/>
    <x v="0"/>
    <s v="Implantação"/>
    <x v="0"/>
    <x v="5"/>
    <s v="Mudas (econômica)"/>
    <n v="544"/>
    <s v="unidade"/>
    <n v="10"/>
    <n v="27.4176"/>
    <n v="274.17599999999999"/>
  </r>
  <r>
    <n v="7976"/>
    <x v="0"/>
    <s v="Floresta Ombrófila Densa"/>
    <s v="Sudeste"/>
    <s v="Campinas"/>
    <s v="ondulado"/>
    <s v="Manual"/>
    <s v="Cereja do rio grande"/>
    <n v="504"/>
    <n v="56"/>
    <s v="fruto"/>
    <x v="0"/>
    <s v="Implantação"/>
    <x v="0"/>
    <x v="5"/>
    <s v="Trabalhador agropecuário em geral"/>
    <n v="10.6"/>
    <s v="H/H"/>
    <n v="13.0666856765747"/>
    <n v="0.53423999999999994"/>
    <n v="6.9807461558532671"/>
  </r>
  <r>
    <n v="7976"/>
    <x v="0"/>
    <s v="Floresta Ombrófila Densa"/>
    <s v="Sudeste"/>
    <s v="Campinas"/>
    <s v="ondulado"/>
    <s v="Manual"/>
    <s v="Cereja do rio grande"/>
    <n v="504"/>
    <n v="56"/>
    <s v="fruto"/>
    <x v="0"/>
    <s v="Implantação"/>
    <x v="0"/>
    <x v="5"/>
    <s v="Trator 75 - 125 CV + Carreta"/>
    <n v="1.77"/>
    <s v="H/M"/>
    <n v="149.07000732421801"/>
    <n v="8.920800000000001E-2"/>
    <n v="13.298237213378842"/>
  </r>
  <r>
    <n v="7976"/>
    <x v="0"/>
    <s v="Floresta Ombrófila Densa"/>
    <s v="Sudeste"/>
    <s v="Campinas"/>
    <s v="ondulado"/>
    <s v="Manual"/>
    <s v="Cereja do rio grande"/>
    <n v="504"/>
    <n v="56"/>
    <s v="fruto"/>
    <x v="0"/>
    <s v="Manutenção"/>
    <x v="1"/>
    <x v="6"/>
    <s v="18-06-24"/>
    <n v="2.6"/>
    <s v="sc de 50 kg"/>
    <n v="268.25"/>
    <n v="0.13104000000000002"/>
    <n v="35.151480000000006"/>
  </r>
  <r>
    <n v="7976"/>
    <x v="0"/>
    <s v="Floresta Ombrófila Densa"/>
    <s v="Sudeste"/>
    <s v="Campinas"/>
    <s v="ondulado"/>
    <s v="Manual"/>
    <s v="Cereja do rio grande"/>
    <n v="504"/>
    <n v="56"/>
    <s v="fruto"/>
    <x v="0"/>
    <s v="Manutenção"/>
    <x v="1"/>
    <x v="6"/>
    <s v="Copo dosador"/>
    <n v="9.42"/>
    <s v="H/H"/>
    <n v="1.0999999999999999E-2"/>
    <n v="0.47476800000000002"/>
    <n v="5.2224480000000002E-3"/>
  </r>
  <r>
    <n v="7976"/>
    <x v="0"/>
    <s v="Floresta Ombrófila Densa"/>
    <s v="Sudeste"/>
    <s v="Campinas"/>
    <s v="ondulado"/>
    <s v="Manual"/>
    <s v="Cereja do rio grande"/>
    <n v="504"/>
    <n v="56"/>
    <s v="fruto"/>
    <x v="0"/>
    <s v="Manutenção"/>
    <x v="1"/>
    <x v="6"/>
    <s v="Trabalhador agropecuário em geral"/>
    <n v="9.42"/>
    <s v="H/H"/>
    <n v="13.0666856765747"/>
    <n v="0.47476800000000002"/>
    <n v="6.2036442252960171"/>
  </r>
  <r>
    <n v="7976"/>
    <x v="0"/>
    <s v="Floresta Ombrófila Densa"/>
    <s v="Sudeste"/>
    <s v="Campinas"/>
    <s v="ondulado"/>
    <s v="Manual"/>
    <s v="Cereja do rio grande"/>
    <n v="504"/>
    <n v="56"/>
    <s v="fruto"/>
    <x v="0"/>
    <s v="Manutenção"/>
    <x v="1"/>
    <x v="6"/>
    <s v="Trator 75 - 125 CV + Carreta"/>
    <n v="1.18"/>
    <s v="H/M"/>
    <n v="149.07000732421801"/>
    <n v="5.947199999999999E-2"/>
    <n v="8.8654914755858929"/>
  </r>
  <r>
    <n v="7976"/>
    <x v="0"/>
    <s v="Floresta Ombrófila Densa"/>
    <s v="Sudeste"/>
    <s v="Campinas"/>
    <s v="ondulado"/>
    <s v="Manual"/>
    <s v="Cereja do rio grande"/>
    <n v="504"/>
    <n v="56"/>
    <s v="fruto"/>
    <x v="0"/>
    <s v="Manutenção"/>
    <x v="1"/>
    <x v="7"/>
    <s v="Enxada"/>
    <n v="38.51"/>
    <s v="H/H"/>
    <n v="1.6E-2"/>
    <n v="1.9409039999999997"/>
    <n v="3.1054463999999997E-2"/>
  </r>
  <r>
    <n v="7976"/>
    <x v="0"/>
    <s v="Floresta Ombrófila Densa"/>
    <s v="Sudeste"/>
    <s v="Campinas"/>
    <s v="ondulado"/>
    <s v="Manual"/>
    <s v="Cereja do rio grande"/>
    <n v="504"/>
    <n v="56"/>
    <s v="fruto"/>
    <x v="0"/>
    <s v="Manutenção"/>
    <x v="1"/>
    <x v="7"/>
    <s v="Trabalhador agropecuário em geral"/>
    <n v="38.51"/>
    <s v="H/H"/>
    <n v="13.0666856765747"/>
    <n v="1.9409039999999997"/>
    <n v="25.361182496406538"/>
  </r>
  <r>
    <n v="7976"/>
    <x v="0"/>
    <s v="Floresta Ombrófila Densa"/>
    <s v="Sudeste"/>
    <s v="Campinas"/>
    <s v="ondulado"/>
    <s v="Manual"/>
    <s v="Cereja do rio grande"/>
    <n v="504"/>
    <n v="56"/>
    <s v="fruto"/>
    <x v="0"/>
    <s v="Manutenção"/>
    <x v="1"/>
    <x v="8"/>
    <s v="Aplicador manual"/>
    <n v="2.35"/>
    <s v="H/H"/>
    <n v="9.9000000000000005E-2"/>
    <n v="0.11844"/>
    <n v="1.1725560000000001E-2"/>
  </r>
  <r>
    <n v="7976"/>
    <x v="0"/>
    <s v="Floresta Ombrófila Densa"/>
    <s v="Sudeste"/>
    <s v="Campinas"/>
    <s v="ondulado"/>
    <s v="Manual"/>
    <s v="Cereja do rio grande"/>
    <n v="504"/>
    <n v="56"/>
    <s v="fruto"/>
    <x v="0"/>
    <s v="Manutenção"/>
    <x v="1"/>
    <x v="8"/>
    <s v="Sulfluramida"/>
    <n v="2"/>
    <s v="Kg"/>
    <n v="16.2399997711181"/>
    <n v="0.1008"/>
    <n v="1.6369919769287045"/>
  </r>
  <r>
    <n v="7976"/>
    <x v="0"/>
    <s v="Floresta Ombrófila Densa"/>
    <s v="Sudeste"/>
    <s v="Campinas"/>
    <s v="ondulado"/>
    <s v="Manual"/>
    <s v="Cereja do rio grande"/>
    <n v="504"/>
    <n v="56"/>
    <s v="fruto"/>
    <x v="0"/>
    <s v="Manutenção"/>
    <x v="1"/>
    <x v="8"/>
    <s v="Trabalhador agropecuário em geral"/>
    <n v="2.35"/>
    <s v="H/H"/>
    <n v="13.0666856765747"/>
    <n v="0.11844"/>
    <n v="1.5476182515335075"/>
  </r>
  <r>
    <n v="7976"/>
    <x v="0"/>
    <s v="Floresta Ombrófila Densa"/>
    <s v="Sudeste"/>
    <s v="Campinas"/>
    <s v="ondulado"/>
    <s v="Manual"/>
    <s v="Cereja do rio grande"/>
    <n v="504"/>
    <n v="56"/>
    <s v="fruto"/>
    <x v="0"/>
    <s v="Manutenção"/>
    <x v="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
    <x v="10"/>
    <s v="Motorroçadeira 2 CV"/>
    <n v="14.13"/>
    <s v="H/H"/>
    <n v="6.4109999999999996"/>
    <n v="0.71215200000000001"/>
    <n v="4.5656064719999998"/>
  </r>
  <r>
    <n v="7976"/>
    <x v="0"/>
    <s v="Floresta Ombrófila Densa"/>
    <s v="Sudeste"/>
    <s v="Campinas"/>
    <s v="ondulado"/>
    <s v="Manual"/>
    <s v="Cereja do rio grande"/>
    <n v="504"/>
    <n v="56"/>
    <s v="fruto"/>
    <x v="0"/>
    <s v="Manutenção"/>
    <x v="1"/>
    <x v="10"/>
    <s v="Trabalhador agropecuário em geral"/>
    <n v="14.13"/>
    <s v="H/H"/>
    <n v="13.0666856765747"/>
    <n v="0.71215200000000001"/>
    <n v="9.3054663379440257"/>
  </r>
  <r>
    <n v="7976"/>
    <x v="0"/>
    <s v="Floresta Ombrófila Densa"/>
    <s v="Sudeste"/>
    <s v="Campinas"/>
    <s v="ondulado"/>
    <s v="Manual"/>
    <s v="Cereja do rio grande"/>
    <n v="504"/>
    <n v="56"/>
    <s v="fruto"/>
    <x v="0"/>
    <s v="Manutenção"/>
    <x v="2"/>
    <x v="11"/>
    <s v="18-06-24"/>
    <n v="2.6"/>
    <s v="sc de 50 kg"/>
    <n v="268.25"/>
    <n v="0.13104000000000002"/>
    <n v="35.151480000000006"/>
  </r>
  <r>
    <n v="7976"/>
    <x v="0"/>
    <s v="Floresta Ombrófila Densa"/>
    <s v="Sudeste"/>
    <s v="Campinas"/>
    <s v="ondulado"/>
    <s v="Manual"/>
    <s v="Cereja do rio grande"/>
    <n v="504"/>
    <n v="56"/>
    <s v="fruto"/>
    <x v="0"/>
    <s v="Manutenção"/>
    <x v="2"/>
    <x v="11"/>
    <s v="Copo dosador"/>
    <n v="9.42"/>
    <s v="H/H"/>
    <n v="1.0999999999999999E-2"/>
    <n v="0.47476800000000002"/>
    <n v="5.2224480000000002E-3"/>
  </r>
  <r>
    <n v="7976"/>
    <x v="0"/>
    <s v="Floresta Ombrófila Densa"/>
    <s v="Sudeste"/>
    <s v="Campinas"/>
    <s v="ondulado"/>
    <s v="Manual"/>
    <s v="Cereja do rio grande"/>
    <n v="504"/>
    <n v="56"/>
    <s v="fruto"/>
    <x v="0"/>
    <s v="Manutenção"/>
    <x v="2"/>
    <x v="11"/>
    <s v="Trabalhador agropecuário em geral"/>
    <n v="9.42"/>
    <s v="H/H"/>
    <n v="13.0666856765747"/>
    <n v="0.47476800000000002"/>
    <n v="6.2036442252960171"/>
  </r>
  <r>
    <n v="7976"/>
    <x v="0"/>
    <s v="Floresta Ombrófila Densa"/>
    <s v="Sudeste"/>
    <s v="Campinas"/>
    <s v="ondulado"/>
    <s v="Manual"/>
    <s v="Cereja do rio grande"/>
    <n v="504"/>
    <n v="56"/>
    <s v="fruto"/>
    <x v="0"/>
    <s v="Manutenção"/>
    <x v="2"/>
    <x v="11"/>
    <s v="Trator 75 - 125 CV + Carreta"/>
    <n v="1.18"/>
    <s v="H/M"/>
    <n v="149.07000732421801"/>
    <n v="5.947199999999999E-2"/>
    <n v="8.8654914755858929"/>
  </r>
  <r>
    <n v="7976"/>
    <x v="0"/>
    <s v="Floresta Ombrófila Densa"/>
    <s v="Sudeste"/>
    <s v="Campinas"/>
    <s v="ondulado"/>
    <s v="Manual"/>
    <s v="Cereja do rio grande"/>
    <n v="504"/>
    <n v="56"/>
    <s v="fruto"/>
    <x v="0"/>
    <s v="Manutenção"/>
    <x v="2"/>
    <x v="8"/>
    <s v="Aplicador manual"/>
    <n v="2.35"/>
    <s v="H/H"/>
    <n v="9.9000000000000005E-2"/>
    <n v="0.11844"/>
    <n v="1.1725560000000001E-2"/>
  </r>
  <r>
    <n v="7976"/>
    <x v="0"/>
    <s v="Floresta Ombrófila Densa"/>
    <s v="Sudeste"/>
    <s v="Campinas"/>
    <s v="ondulado"/>
    <s v="Manual"/>
    <s v="Cereja do rio grande"/>
    <n v="504"/>
    <n v="56"/>
    <s v="fruto"/>
    <x v="0"/>
    <s v="Manutenção"/>
    <x v="2"/>
    <x v="8"/>
    <s v="Sulfluramida"/>
    <n v="2"/>
    <s v="Kg"/>
    <n v="16.2399997711181"/>
    <n v="0.1008"/>
    <n v="1.6369919769287045"/>
  </r>
  <r>
    <n v="7976"/>
    <x v="0"/>
    <s v="Floresta Ombrófila Densa"/>
    <s v="Sudeste"/>
    <s v="Campinas"/>
    <s v="ondulado"/>
    <s v="Manual"/>
    <s v="Cereja do rio grande"/>
    <n v="504"/>
    <n v="56"/>
    <s v="fruto"/>
    <x v="0"/>
    <s v="Manutenção"/>
    <x v="2"/>
    <x v="8"/>
    <s v="Trabalhador agropecuário em geral"/>
    <n v="2.35"/>
    <s v="H/H"/>
    <n v="13.0666856765747"/>
    <n v="0.11844"/>
    <n v="1.5476182515335075"/>
  </r>
  <r>
    <n v="7976"/>
    <x v="0"/>
    <s v="Floresta Ombrófila Densa"/>
    <s v="Sudeste"/>
    <s v="Campinas"/>
    <s v="ondulado"/>
    <s v="Manual"/>
    <s v="Cereja do rio grande"/>
    <n v="504"/>
    <n v="56"/>
    <s v="fruto"/>
    <x v="0"/>
    <s v="Manutenção"/>
    <x v="2"/>
    <x v="12"/>
    <s v="Técnico florestal"/>
    <n v="23.55"/>
    <s v="H/H"/>
    <n v="5.9209642410278303"/>
    <n v="1.18692"/>
    <n v="7.0277108769607519"/>
  </r>
  <r>
    <n v="7976"/>
    <x v="0"/>
    <s v="Floresta Ombrófila Densa"/>
    <s v="Sudeste"/>
    <s v="Campinas"/>
    <s v="ondulado"/>
    <s v="Manual"/>
    <s v="Cereja do rio grande"/>
    <n v="504"/>
    <n v="56"/>
    <s v="fruto"/>
    <x v="0"/>
    <s v="Manutenção"/>
    <x v="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3"/>
    <x v="8"/>
    <s v="Aplicador manual"/>
    <n v="2.35"/>
    <s v="H/H"/>
    <n v="9.9000000000000005E-2"/>
    <n v="0.11844"/>
    <n v="1.1725560000000001E-2"/>
  </r>
  <r>
    <n v="7976"/>
    <x v="0"/>
    <s v="Floresta Ombrófila Densa"/>
    <s v="Sudeste"/>
    <s v="Campinas"/>
    <s v="ondulado"/>
    <s v="Manual"/>
    <s v="Cereja do rio grande"/>
    <n v="504"/>
    <n v="56"/>
    <s v="fruto"/>
    <x v="0"/>
    <s v="Manutenção"/>
    <x v="3"/>
    <x v="8"/>
    <s v="Sulfluramida"/>
    <n v="2"/>
    <s v="Kg"/>
    <n v="16.2399997711181"/>
    <n v="0.1008"/>
    <n v="1.6369919769287045"/>
  </r>
  <r>
    <n v="7976"/>
    <x v="0"/>
    <s v="Floresta Ombrófila Densa"/>
    <s v="Sudeste"/>
    <s v="Campinas"/>
    <s v="ondulado"/>
    <s v="Manual"/>
    <s v="Cereja do rio grande"/>
    <n v="504"/>
    <n v="56"/>
    <s v="fruto"/>
    <x v="0"/>
    <s v="Manutenção"/>
    <x v="3"/>
    <x v="8"/>
    <s v="Trabalhador agropecuário em geral"/>
    <n v="2.35"/>
    <s v="H/H"/>
    <n v="13.0666856765747"/>
    <n v="0.11844"/>
    <n v="1.5476182515335075"/>
  </r>
  <r>
    <n v="7976"/>
    <x v="0"/>
    <s v="Floresta Ombrófila Densa"/>
    <s v="Sudeste"/>
    <s v="Campinas"/>
    <s v="ondulado"/>
    <s v="Manual"/>
    <s v="Cereja do rio grande"/>
    <n v="504"/>
    <n v="56"/>
    <s v="fruto"/>
    <x v="0"/>
    <s v="Manutenção"/>
    <x v="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4"/>
    <x v="8"/>
    <s v="Aplicador manual"/>
    <n v="2.35"/>
    <s v="H/H"/>
    <n v="9.9000000000000005E-2"/>
    <n v="0.11844"/>
    <n v="1.1725560000000001E-2"/>
  </r>
  <r>
    <n v="7976"/>
    <x v="0"/>
    <s v="Floresta Ombrófila Densa"/>
    <s v="Sudeste"/>
    <s v="Campinas"/>
    <s v="ondulado"/>
    <s v="Manual"/>
    <s v="Cereja do rio grande"/>
    <n v="504"/>
    <n v="56"/>
    <s v="fruto"/>
    <x v="0"/>
    <s v="Manutenção"/>
    <x v="4"/>
    <x v="8"/>
    <s v="Sulfluramida"/>
    <n v="2"/>
    <s v="Kg"/>
    <n v="16.2399997711181"/>
    <n v="0.1008"/>
    <n v="1.6369919769287045"/>
  </r>
  <r>
    <n v="7976"/>
    <x v="0"/>
    <s v="Floresta Ombrófila Densa"/>
    <s v="Sudeste"/>
    <s v="Campinas"/>
    <s v="ondulado"/>
    <s v="Manual"/>
    <s v="Cereja do rio grande"/>
    <n v="504"/>
    <n v="56"/>
    <s v="fruto"/>
    <x v="0"/>
    <s v="Manutenção"/>
    <x v="4"/>
    <x v="8"/>
    <s v="Trabalhador agropecuário em geral"/>
    <n v="2.35"/>
    <s v="H/H"/>
    <n v="13.0666856765747"/>
    <n v="0.11844"/>
    <n v="1.5476182515335075"/>
  </r>
  <r>
    <n v="7976"/>
    <x v="0"/>
    <s v="Floresta Ombrófila Densa"/>
    <s v="Sudeste"/>
    <s v="Campinas"/>
    <s v="ondulado"/>
    <s v="Manual"/>
    <s v="Cereja do rio grande"/>
    <n v="504"/>
    <n v="56"/>
    <s v="fruto"/>
    <x v="0"/>
    <s v="Manutenção"/>
    <x v="4"/>
    <x v="12"/>
    <s v="Técnico florestal"/>
    <n v="23.55"/>
    <s v="H/H"/>
    <n v="5.9209642410278303"/>
    <n v="1.18692"/>
    <n v="7.0277108769607519"/>
  </r>
  <r>
    <n v="7976"/>
    <x v="0"/>
    <s v="Floresta Ombrófila Densa"/>
    <s v="Sudeste"/>
    <s v="Campinas"/>
    <s v="ondulado"/>
    <s v="Manual"/>
    <s v="Cereja do rio grande"/>
    <n v="504"/>
    <n v="56"/>
    <s v="fruto"/>
    <x v="0"/>
    <s v="Manutenção"/>
    <x v="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5"/>
    <x v="8"/>
    <s v="Aplicador manual"/>
    <n v="2.35"/>
    <s v="H/H"/>
    <n v="9.9000000000000005E-2"/>
    <n v="0.11844"/>
    <n v="1.1725560000000001E-2"/>
  </r>
  <r>
    <n v="7976"/>
    <x v="0"/>
    <s v="Floresta Ombrófila Densa"/>
    <s v="Sudeste"/>
    <s v="Campinas"/>
    <s v="ondulado"/>
    <s v="Manual"/>
    <s v="Cereja do rio grande"/>
    <n v="504"/>
    <n v="56"/>
    <s v="fruto"/>
    <x v="0"/>
    <s v="Manutenção"/>
    <x v="5"/>
    <x v="8"/>
    <s v="Sulfluramida"/>
    <n v="2"/>
    <s v="Kg"/>
    <n v="16.2399997711181"/>
    <n v="0.1008"/>
    <n v="1.6369919769287045"/>
  </r>
  <r>
    <n v="7976"/>
    <x v="0"/>
    <s v="Floresta Ombrófila Densa"/>
    <s v="Sudeste"/>
    <s v="Campinas"/>
    <s v="ondulado"/>
    <s v="Manual"/>
    <s v="Cereja do rio grande"/>
    <n v="504"/>
    <n v="56"/>
    <s v="fruto"/>
    <x v="0"/>
    <s v="Manutenção"/>
    <x v="5"/>
    <x v="8"/>
    <s v="Trabalhador agropecuário em geral"/>
    <n v="2.35"/>
    <s v="H/H"/>
    <n v="13.0666856765747"/>
    <n v="0.11844"/>
    <n v="1.5476182515335075"/>
  </r>
  <r>
    <n v="7976"/>
    <x v="0"/>
    <s v="Floresta Ombrófila Densa"/>
    <s v="Sudeste"/>
    <s v="Campinas"/>
    <s v="ondulado"/>
    <s v="Manual"/>
    <s v="Cereja do rio grande"/>
    <n v="504"/>
    <n v="56"/>
    <s v="fruto"/>
    <x v="0"/>
    <s v="Manutenção"/>
    <x v="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6"/>
    <x v="8"/>
    <s v="Aplicador manual"/>
    <n v="2.35"/>
    <s v="H/H"/>
    <n v="9.9000000000000005E-2"/>
    <n v="0.11844"/>
    <n v="1.1725560000000001E-2"/>
  </r>
  <r>
    <n v="7976"/>
    <x v="0"/>
    <s v="Floresta Ombrófila Densa"/>
    <s v="Sudeste"/>
    <s v="Campinas"/>
    <s v="ondulado"/>
    <s v="Manual"/>
    <s v="Cereja do rio grande"/>
    <n v="504"/>
    <n v="56"/>
    <s v="fruto"/>
    <x v="0"/>
    <s v="Manutenção"/>
    <x v="6"/>
    <x v="8"/>
    <s v="Sulfluramida"/>
    <n v="2"/>
    <s v="Kg"/>
    <n v="16.2399997711181"/>
    <n v="0.1008"/>
    <n v="1.6369919769287045"/>
  </r>
  <r>
    <n v="7976"/>
    <x v="0"/>
    <s v="Floresta Ombrófila Densa"/>
    <s v="Sudeste"/>
    <s v="Campinas"/>
    <s v="ondulado"/>
    <s v="Manual"/>
    <s v="Cereja do rio grande"/>
    <n v="504"/>
    <n v="56"/>
    <s v="fruto"/>
    <x v="0"/>
    <s v="Manutenção"/>
    <x v="6"/>
    <x v="8"/>
    <s v="Trabalhador agropecuário em geral"/>
    <n v="2.35"/>
    <s v="H/H"/>
    <n v="13.0666856765747"/>
    <n v="0.11844"/>
    <n v="1.5476182515335075"/>
  </r>
  <r>
    <n v="7976"/>
    <x v="0"/>
    <s v="Floresta Ombrófila Densa"/>
    <s v="Sudeste"/>
    <s v="Campinas"/>
    <s v="ondulado"/>
    <s v="Manual"/>
    <s v="Cereja do rio grande"/>
    <n v="504"/>
    <n v="56"/>
    <s v="fruto"/>
    <x v="0"/>
    <s v="Manutenção"/>
    <x v="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7"/>
    <x v="8"/>
    <s v="Aplicador manual"/>
    <n v="2.35"/>
    <s v="H/H"/>
    <n v="9.9000000000000005E-2"/>
    <n v="0.11844"/>
    <n v="1.1725560000000001E-2"/>
  </r>
  <r>
    <n v="7976"/>
    <x v="0"/>
    <s v="Floresta Ombrófila Densa"/>
    <s v="Sudeste"/>
    <s v="Campinas"/>
    <s v="ondulado"/>
    <s v="Manual"/>
    <s v="Cereja do rio grande"/>
    <n v="504"/>
    <n v="56"/>
    <s v="fruto"/>
    <x v="0"/>
    <s v="Manutenção"/>
    <x v="7"/>
    <x v="8"/>
    <s v="Sulfluramida"/>
    <n v="2"/>
    <s v="Kg"/>
    <n v="16.2399997711181"/>
    <n v="0.1008"/>
    <n v="1.6369919769287045"/>
  </r>
  <r>
    <n v="7976"/>
    <x v="0"/>
    <s v="Floresta Ombrófila Densa"/>
    <s v="Sudeste"/>
    <s v="Campinas"/>
    <s v="ondulado"/>
    <s v="Manual"/>
    <s v="Cereja do rio grande"/>
    <n v="504"/>
    <n v="56"/>
    <s v="fruto"/>
    <x v="0"/>
    <s v="Manutenção"/>
    <x v="7"/>
    <x v="8"/>
    <s v="Trabalhador agropecuário em geral"/>
    <n v="2.35"/>
    <s v="H/H"/>
    <n v="13.0666856765747"/>
    <n v="0.11844"/>
    <n v="1.5476182515335075"/>
  </r>
  <r>
    <n v="7976"/>
    <x v="0"/>
    <s v="Floresta Ombrófila Densa"/>
    <s v="Sudeste"/>
    <s v="Campinas"/>
    <s v="ondulado"/>
    <s v="Manual"/>
    <s v="Cereja do rio grande"/>
    <n v="504"/>
    <n v="56"/>
    <s v="fruto"/>
    <x v="0"/>
    <s v="Manutenção"/>
    <x v="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8"/>
    <x v="8"/>
    <s v="Aplicador manual"/>
    <n v="2.35"/>
    <s v="H/H"/>
    <n v="9.9000000000000005E-2"/>
    <n v="0.11844"/>
    <n v="1.1725560000000001E-2"/>
  </r>
  <r>
    <n v="7976"/>
    <x v="0"/>
    <s v="Floresta Ombrófila Densa"/>
    <s v="Sudeste"/>
    <s v="Campinas"/>
    <s v="ondulado"/>
    <s v="Manual"/>
    <s v="Cereja do rio grande"/>
    <n v="504"/>
    <n v="56"/>
    <s v="fruto"/>
    <x v="0"/>
    <s v="Manutenção"/>
    <x v="8"/>
    <x v="8"/>
    <s v="Sulfluramida"/>
    <n v="2"/>
    <s v="Kg"/>
    <n v="16.2399997711181"/>
    <n v="0.1008"/>
    <n v="1.6369919769287045"/>
  </r>
  <r>
    <n v="7976"/>
    <x v="0"/>
    <s v="Floresta Ombrófila Densa"/>
    <s v="Sudeste"/>
    <s v="Campinas"/>
    <s v="ondulado"/>
    <s v="Manual"/>
    <s v="Cereja do rio grande"/>
    <n v="504"/>
    <n v="56"/>
    <s v="fruto"/>
    <x v="0"/>
    <s v="Manutenção"/>
    <x v="8"/>
    <x v="8"/>
    <s v="Trabalhador agropecuário em geral"/>
    <n v="2.35"/>
    <s v="H/H"/>
    <n v="13.0666856765747"/>
    <n v="0.11844"/>
    <n v="1.5476182515335075"/>
  </r>
  <r>
    <n v="7976"/>
    <x v="0"/>
    <s v="Floresta Ombrófila Densa"/>
    <s v="Sudeste"/>
    <s v="Campinas"/>
    <s v="ondulado"/>
    <s v="Manual"/>
    <s v="Cereja do rio grande"/>
    <n v="504"/>
    <n v="56"/>
    <s v="fruto"/>
    <x v="0"/>
    <s v="Manutenção"/>
    <x v="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9"/>
    <x v="8"/>
    <s v="Aplicador manual"/>
    <n v="2.35"/>
    <s v="H/H"/>
    <n v="9.9000000000000005E-2"/>
    <n v="0.11844"/>
    <n v="1.1725560000000001E-2"/>
  </r>
  <r>
    <n v="7976"/>
    <x v="0"/>
    <s v="Floresta Ombrófila Densa"/>
    <s v="Sudeste"/>
    <s v="Campinas"/>
    <s v="ondulado"/>
    <s v="Manual"/>
    <s v="Cereja do rio grande"/>
    <n v="504"/>
    <n v="56"/>
    <s v="fruto"/>
    <x v="0"/>
    <s v="Manutenção"/>
    <x v="9"/>
    <x v="8"/>
    <s v="Sulfluramida"/>
    <n v="2"/>
    <s v="Kg"/>
    <n v="16.2399997711181"/>
    <n v="0.1008"/>
    <n v="1.6369919769287045"/>
  </r>
  <r>
    <n v="7976"/>
    <x v="0"/>
    <s v="Floresta Ombrófila Densa"/>
    <s v="Sudeste"/>
    <s v="Campinas"/>
    <s v="ondulado"/>
    <s v="Manual"/>
    <s v="Cereja do rio grande"/>
    <n v="504"/>
    <n v="56"/>
    <s v="fruto"/>
    <x v="0"/>
    <s v="Manutenção"/>
    <x v="9"/>
    <x v="8"/>
    <s v="Trabalhador agropecuário em geral"/>
    <n v="2.35"/>
    <s v="H/H"/>
    <n v="13.0666856765747"/>
    <n v="0.11844"/>
    <n v="1.5476182515335075"/>
  </r>
  <r>
    <n v="7976"/>
    <x v="0"/>
    <s v="Floresta Ombrófila Densa"/>
    <s v="Sudeste"/>
    <s v="Campinas"/>
    <s v="ondulado"/>
    <s v="Manual"/>
    <s v="Cereja do rio grande"/>
    <n v="504"/>
    <n v="56"/>
    <s v="fruto"/>
    <x v="0"/>
    <s v="Manutenção"/>
    <x v="9"/>
    <x v="12"/>
    <s v="Técnico florestal"/>
    <n v="23.55"/>
    <s v="H/H"/>
    <n v="5.9209642410278303"/>
    <n v="1.18692"/>
    <n v="7.0277108769607519"/>
  </r>
  <r>
    <n v="7976"/>
    <x v="0"/>
    <s v="Floresta Ombrófila Densa"/>
    <s v="Sudeste"/>
    <s v="Campinas"/>
    <s v="ondulado"/>
    <s v="Manual"/>
    <s v="Cereja do rio grande"/>
    <n v="504"/>
    <n v="56"/>
    <s v="fruto"/>
    <x v="0"/>
    <s v="Manutenção"/>
    <x v="9"/>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0"/>
    <x v="8"/>
    <s v="Aplicador manual"/>
    <n v="2.35"/>
    <s v="H/H"/>
    <n v="9.9000000000000005E-2"/>
    <n v="0.11844"/>
    <n v="1.1725560000000001E-2"/>
  </r>
  <r>
    <n v="7976"/>
    <x v="0"/>
    <s v="Floresta Ombrófila Densa"/>
    <s v="Sudeste"/>
    <s v="Campinas"/>
    <s v="ondulado"/>
    <s v="Manual"/>
    <s v="Cereja do rio grande"/>
    <n v="504"/>
    <n v="56"/>
    <s v="fruto"/>
    <x v="0"/>
    <s v="Manutenção"/>
    <x v="10"/>
    <x v="8"/>
    <s v="Sulfluramida"/>
    <n v="2"/>
    <s v="Kg"/>
    <n v="16.2399997711181"/>
    <n v="0.1008"/>
    <n v="1.6369919769287045"/>
  </r>
  <r>
    <n v="7976"/>
    <x v="0"/>
    <s v="Floresta Ombrófila Densa"/>
    <s v="Sudeste"/>
    <s v="Campinas"/>
    <s v="ondulado"/>
    <s v="Manual"/>
    <s v="Cereja do rio grande"/>
    <n v="504"/>
    <n v="56"/>
    <s v="fruto"/>
    <x v="0"/>
    <s v="Manutenção"/>
    <x v="10"/>
    <x v="8"/>
    <s v="Trabalhador agropecuário em geral"/>
    <n v="2.35"/>
    <s v="H/H"/>
    <n v="13.0666856765747"/>
    <n v="0.11844"/>
    <n v="1.5476182515335075"/>
  </r>
  <r>
    <n v="7976"/>
    <x v="0"/>
    <s v="Floresta Ombrófila Densa"/>
    <s v="Sudeste"/>
    <s v="Campinas"/>
    <s v="ondulado"/>
    <s v="Manual"/>
    <s v="Cereja do rio grande"/>
    <n v="504"/>
    <n v="56"/>
    <s v="fruto"/>
    <x v="0"/>
    <s v="Manutenção"/>
    <x v="10"/>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1"/>
    <x v="8"/>
    <s v="Aplicador manual"/>
    <n v="2.35"/>
    <s v="H/H"/>
    <n v="9.9000000000000005E-2"/>
    <n v="0.11844"/>
    <n v="1.1725560000000001E-2"/>
  </r>
  <r>
    <n v="7976"/>
    <x v="0"/>
    <s v="Floresta Ombrófila Densa"/>
    <s v="Sudeste"/>
    <s v="Campinas"/>
    <s v="ondulado"/>
    <s v="Manual"/>
    <s v="Cereja do rio grande"/>
    <n v="504"/>
    <n v="56"/>
    <s v="fruto"/>
    <x v="0"/>
    <s v="Manutenção"/>
    <x v="11"/>
    <x v="8"/>
    <s v="Sulfluramida"/>
    <n v="2"/>
    <s v="Kg"/>
    <n v="16.2399997711181"/>
    <n v="0.1008"/>
    <n v="1.6369919769287045"/>
  </r>
  <r>
    <n v="7976"/>
    <x v="0"/>
    <s v="Floresta Ombrófila Densa"/>
    <s v="Sudeste"/>
    <s v="Campinas"/>
    <s v="ondulado"/>
    <s v="Manual"/>
    <s v="Cereja do rio grande"/>
    <n v="504"/>
    <n v="56"/>
    <s v="fruto"/>
    <x v="0"/>
    <s v="Manutenção"/>
    <x v="11"/>
    <x v="8"/>
    <s v="Trabalhador agropecuário em geral"/>
    <n v="2.35"/>
    <s v="H/H"/>
    <n v="13.0666856765747"/>
    <n v="0.11844"/>
    <n v="1.5476182515335075"/>
  </r>
  <r>
    <n v="7976"/>
    <x v="0"/>
    <s v="Floresta Ombrófila Densa"/>
    <s v="Sudeste"/>
    <s v="Campinas"/>
    <s v="ondulado"/>
    <s v="Manual"/>
    <s v="Cereja do rio grande"/>
    <n v="504"/>
    <n v="56"/>
    <s v="fruto"/>
    <x v="0"/>
    <s v="Manutenção"/>
    <x v="1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2"/>
    <x v="8"/>
    <s v="Aplicador manual"/>
    <n v="2.35"/>
    <s v="H/H"/>
    <n v="9.9000000000000005E-2"/>
    <n v="0.11844"/>
    <n v="1.1725560000000001E-2"/>
  </r>
  <r>
    <n v="7976"/>
    <x v="0"/>
    <s v="Floresta Ombrófila Densa"/>
    <s v="Sudeste"/>
    <s v="Campinas"/>
    <s v="ondulado"/>
    <s v="Manual"/>
    <s v="Cereja do rio grande"/>
    <n v="504"/>
    <n v="56"/>
    <s v="fruto"/>
    <x v="0"/>
    <s v="Manutenção"/>
    <x v="12"/>
    <x v="8"/>
    <s v="Sulfluramida"/>
    <n v="2"/>
    <s v="Kg"/>
    <n v="16.2399997711181"/>
    <n v="0.1008"/>
    <n v="1.6369919769287045"/>
  </r>
  <r>
    <n v="7976"/>
    <x v="0"/>
    <s v="Floresta Ombrófila Densa"/>
    <s v="Sudeste"/>
    <s v="Campinas"/>
    <s v="ondulado"/>
    <s v="Manual"/>
    <s v="Cereja do rio grande"/>
    <n v="504"/>
    <n v="56"/>
    <s v="fruto"/>
    <x v="0"/>
    <s v="Manutenção"/>
    <x v="12"/>
    <x v="8"/>
    <s v="Trabalhador agropecuário em geral"/>
    <n v="2.35"/>
    <s v="H/H"/>
    <n v="13.0666856765747"/>
    <n v="0.11844"/>
    <n v="1.5476182515335075"/>
  </r>
  <r>
    <n v="7976"/>
    <x v="0"/>
    <s v="Floresta Ombrófila Densa"/>
    <s v="Sudeste"/>
    <s v="Campinas"/>
    <s v="ondulado"/>
    <s v="Manual"/>
    <s v="Cereja do rio grande"/>
    <n v="504"/>
    <n v="56"/>
    <s v="fruto"/>
    <x v="0"/>
    <s v="Manutenção"/>
    <x v="1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3"/>
    <x v="8"/>
    <s v="Aplicador manual"/>
    <n v="2.35"/>
    <s v="H/H"/>
    <n v="9.9000000000000005E-2"/>
    <n v="0.11844"/>
    <n v="1.1725560000000001E-2"/>
  </r>
  <r>
    <n v="7976"/>
    <x v="0"/>
    <s v="Floresta Ombrófila Densa"/>
    <s v="Sudeste"/>
    <s v="Campinas"/>
    <s v="ondulado"/>
    <s v="Manual"/>
    <s v="Cereja do rio grande"/>
    <n v="504"/>
    <n v="56"/>
    <s v="fruto"/>
    <x v="0"/>
    <s v="Manutenção"/>
    <x v="13"/>
    <x v="8"/>
    <s v="Sulfluramida"/>
    <n v="2"/>
    <s v="Kg"/>
    <n v="16.2399997711181"/>
    <n v="0.1008"/>
    <n v="1.6369919769287045"/>
  </r>
  <r>
    <n v="7976"/>
    <x v="0"/>
    <s v="Floresta Ombrófila Densa"/>
    <s v="Sudeste"/>
    <s v="Campinas"/>
    <s v="ondulado"/>
    <s v="Manual"/>
    <s v="Cereja do rio grande"/>
    <n v="504"/>
    <n v="56"/>
    <s v="fruto"/>
    <x v="0"/>
    <s v="Manutenção"/>
    <x v="13"/>
    <x v="8"/>
    <s v="Trabalhador agropecuário em geral"/>
    <n v="2.35"/>
    <s v="H/H"/>
    <n v="13.0666856765747"/>
    <n v="0.11844"/>
    <n v="1.5476182515335075"/>
  </r>
  <r>
    <n v="7976"/>
    <x v="0"/>
    <s v="Floresta Ombrófila Densa"/>
    <s v="Sudeste"/>
    <s v="Campinas"/>
    <s v="ondulado"/>
    <s v="Manual"/>
    <s v="Cereja do rio grande"/>
    <n v="504"/>
    <n v="56"/>
    <s v="fruto"/>
    <x v="0"/>
    <s v="Manutenção"/>
    <x v="1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4"/>
    <x v="8"/>
    <s v="Aplicador manual"/>
    <n v="2.35"/>
    <s v="H/H"/>
    <n v="9.9000000000000005E-2"/>
    <n v="0.11844"/>
    <n v="1.1725560000000001E-2"/>
  </r>
  <r>
    <n v="7976"/>
    <x v="0"/>
    <s v="Floresta Ombrófila Densa"/>
    <s v="Sudeste"/>
    <s v="Campinas"/>
    <s v="ondulado"/>
    <s v="Manual"/>
    <s v="Cereja do rio grande"/>
    <n v="504"/>
    <n v="56"/>
    <s v="fruto"/>
    <x v="0"/>
    <s v="Manutenção"/>
    <x v="14"/>
    <x v="8"/>
    <s v="Sulfluramida"/>
    <n v="2"/>
    <s v="Kg"/>
    <n v="16.2399997711181"/>
    <n v="0.1008"/>
    <n v="1.6369919769287045"/>
  </r>
  <r>
    <n v="7976"/>
    <x v="0"/>
    <s v="Floresta Ombrófila Densa"/>
    <s v="Sudeste"/>
    <s v="Campinas"/>
    <s v="ondulado"/>
    <s v="Manual"/>
    <s v="Cereja do rio grande"/>
    <n v="504"/>
    <n v="56"/>
    <s v="fruto"/>
    <x v="0"/>
    <s v="Manutenção"/>
    <x v="14"/>
    <x v="8"/>
    <s v="Trabalhador agropecuário em geral"/>
    <n v="2.35"/>
    <s v="H/H"/>
    <n v="13.0666856765747"/>
    <n v="0.11844"/>
    <n v="1.5476182515335075"/>
  </r>
  <r>
    <n v="7976"/>
    <x v="0"/>
    <s v="Floresta Ombrófila Densa"/>
    <s v="Sudeste"/>
    <s v="Campinas"/>
    <s v="ondulado"/>
    <s v="Manual"/>
    <s v="Cereja do rio grande"/>
    <n v="504"/>
    <n v="56"/>
    <s v="fruto"/>
    <x v="0"/>
    <s v="Manutenção"/>
    <x v="14"/>
    <x v="12"/>
    <s v="Técnico florestal"/>
    <n v="23.55"/>
    <s v="H/H"/>
    <n v="5.9209642410278303"/>
    <n v="1.18692"/>
    <n v="7.0277108769607519"/>
  </r>
  <r>
    <n v="7976"/>
    <x v="0"/>
    <s v="Floresta Ombrófila Densa"/>
    <s v="Sudeste"/>
    <s v="Campinas"/>
    <s v="ondulado"/>
    <s v="Manual"/>
    <s v="Cereja do rio grande"/>
    <n v="504"/>
    <n v="56"/>
    <s v="fruto"/>
    <x v="0"/>
    <s v="Manutenção"/>
    <x v="1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5"/>
    <x v="8"/>
    <s v="Aplicador manual"/>
    <n v="2.35"/>
    <s v="H/H"/>
    <n v="9.9000000000000005E-2"/>
    <n v="0.11844"/>
    <n v="1.1725560000000001E-2"/>
  </r>
  <r>
    <n v="7976"/>
    <x v="0"/>
    <s v="Floresta Ombrófila Densa"/>
    <s v="Sudeste"/>
    <s v="Campinas"/>
    <s v="ondulado"/>
    <s v="Manual"/>
    <s v="Cereja do rio grande"/>
    <n v="504"/>
    <n v="56"/>
    <s v="fruto"/>
    <x v="0"/>
    <s v="Manutenção"/>
    <x v="15"/>
    <x v="8"/>
    <s v="Sulfluramida"/>
    <n v="2"/>
    <s v="Kg"/>
    <n v="16.2399997711181"/>
    <n v="0.1008"/>
    <n v="1.6369919769287045"/>
  </r>
  <r>
    <n v="7976"/>
    <x v="0"/>
    <s v="Floresta Ombrófila Densa"/>
    <s v="Sudeste"/>
    <s v="Campinas"/>
    <s v="ondulado"/>
    <s v="Manual"/>
    <s v="Cereja do rio grande"/>
    <n v="504"/>
    <n v="56"/>
    <s v="fruto"/>
    <x v="0"/>
    <s v="Manutenção"/>
    <x v="15"/>
    <x v="8"/>
    <s v="Trabalhador agropecuário em geral"/>
    <n v="2.35"/>
    <s v="H/H"/>
    <n v="13.0666856765747"/>
    <n v="0.11844"/>
    <n v="1.5476182515335075"/>
  </r>
  <r>
    <n v="7976"/>
    <x v="0"/>
    <s v="Floresta Ombrófila Densa"/>
    <s v="Sudeste"/>
    <s v="Campinas"/>
    <s v="ondulado"/>
    <s v="Manual"/>
    <s v="Cereja do rio grande"/>
    <n v="504"/>
    <n v="56"/>
    <s v="fruto"/>
    <x v="0"/>
    <s v="Manutenção"/>
    <x v="1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6"/>
    <x v="8"/>
    <s v="Aplicador manual"/>
    <n v="2.35"/>
    <s v="H/H"/>
    <n v="9.9000000000000005E-2"/>
    <n v="0.11844"/>
    <n v="1.1725560000000001E-2"/>
  </r>
  <r>
    <n v="7976"/>
    <x v="0"/>
    <s v="Floresta Ombrófila Densa"/>
    <s v="Sudeste"/>
    <s v="Campinas"/>
    <s v="ondulado"/>
    <s v="Manual"/>
    <s v="Cereja do rio grande"/>
    <n v="504"/>
    <n v="56"/>
    <s v="fruto"/>
    <x v="0"/>
    <s v="Manutenção"/>
    <x v="16"/>
    <x v="8"/>
    <s v="Sulfluramida"/>
    <n v="2"/>
    <s v="Kg"/>
    <n v="16.2399997711181"/>
    <n v="0.1008"/>
    <n v="1.6369919769287045"/>
  </r>
  <r>
    <n v="7976"/>
    <x v="0"/>
    <s v="Floresta Ombrófila Densa"/>
    <s v="Sudeste"/>
    <s v="Campinas"/>
    <s v="ondulado"/>
    <s v="Manual"/>
    <s v="Cereja do rio grande"/>
    <n v="504"/>
    <n v="56"/>
    <s v="fruto"/>
    <x v="0"/>
    <s v="Manutenção"/>
    <x v="16"/>
    <x v="8"/>
    <s v="Trabalhador agropecuário em geral"/>
    <n v="2.35"/>
    <s v="H/H"/>
    <n v="13.0666856765747"/>
    <n v="0.11844"/>
    <n v="1.5476182515335075"/>
  </r>
  <r>
    <n v="7976"/>
    <x v="0"/>
    <s v="Floresta Ombrófila Densa"/>
    <s v="Sudeste"/>
    <s v="Campinas"/>
    <s v="ondulado"/>
    <s v="Manual"/>
    <s v="Cereja do rio grande"/>
    <n v="504"/>
    <n v="56"/>
    <s v="fruto"/>
    <x v="0"/>
    <s v="Manutenção"/>
    <x v="1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7"/>
    <x v="8"/>
    <s v="Aplicador manual"/>
    <n v="2.35"/>
    <s v="H/H"/>
    <n v="9.9000000000000005E-2"/>
    <n v="0.11844"/>
    <n v="1.1725560000000001E-2"/>
  </r>
  <r>
    <n v="7976"/>
    <x v="0"/>
    <s v="Floresta Ombrófila Densa"/>
    <s v="Sudeste"/>
    <s v="Campinas"/>
    <s v="ondulado"/>
    <s v="Manual"/>
    <s v="Cereja do rio grande"/>
    <n v="504"/>
    <n v="56"/>
    <s v="fruto"/>
    <x v="0"/>
    <s v="Manutenção"/>
    <x v="17"/>
    <x v="8"/>
    <s v="Sulfluramida"/>
    <n v="2"/>
    <s v="Kg"/>
    <n v="16.2399997711181"/>
    <n v="0.1008"/>
    <n v="1.6369919769287045"/>
  </r>
  <r>
    <n v="7976"/>
    <x v="0"/>
    <s v="Floresta Ombrófila Densa"/>
    <s v="Sudeste"/>
    <s v="Campinas"/>
    <s v="ondulado"/>
    <s v="Manual"/>
    <s v="Cereja do rio grande"/>
    <n v="504"/>
    <n v="56"/>
    <s v="fruto"/>
    <x v="0"/>
    <s v="Manutenção"/>
    <x v="17"/>
    <x v="8"/>
    <s v="Trabalhador agropecuário em geral"/>
    <n v="2.35"/>
    <s v="H/H"/>
    <n v="13.0666856765747"/>
    <n v="0.11844"/>
    <n v="1.5476182515335075"/>
  </r>
  <r>
    <n v="7976"/>
    <x v="0"/>
    <s v="Floresta Ombrófila Densa"/>
    <s v="Sudeste"/>
    <s v="Campinas"/>
    <s v="ondulado"/>
    <s v="Manual"/>
    <s v="Cereja do rio grande"/>
    <n v="504"/>
    <n v="56"/>
    <s v="fruto"/>
    <x v="0"/>
    <s v="Manutenção"/>
    <x v="1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8"/>
    <x v="8"/>
    <s v="Aplicador manual"/>
    <n v="2.35"/>
    <s v="H/H"/>
    <n v="9.9000000000000005E-2"/>
    <n v="0.11844"/>
    <n v="1.1725560000000001E-2"/>
  </r>
  <r>
    <n v="7976"/>
    <x v="0"/>
    <s v="Floresta Ombrófila Densa"/>
    <s v="Sudeste"/>
    <s v="Campinas"/>
    <s v="ondulado"/>
    <s v="Manual"/>
    <s v="Cereja do rio grande"/>
    <n v="504"/>
    <n v="56"/>
    <s v="fruto"/>
    <x v="0"/>
    <s v="Manutenção"/>
    <x v="18"/>
    <x v="8"/>
    <s v="Sulfluramida"/>
    <n v="2"/>
    <s v="Kg"/>
    <n v="16.2399997711181"/>
    <n v="0.1008"/>
    <n v="1.6369919769287045"/>
  </r>
  <r>
    <n v="7976"/>
    <x v="0"/>
    <s v="Floresta Ombrófila Densa"/>
    <s v="Sudeste"/>
    <s v="Campinas"/>
    <s v="ondulado"/>
    <s v="Manual"/>
    <s v="Cereja do rio grande"/>
    <n v="504"/>
    <n v="56"/>
    <s v="fruto"/>
    <x v="0"/>
    <s v="Manutenção"/>
    <x v="18"/>
    <x v="8"/>
    <s v="Trabalhador agropecuário em geral"/>
    <n v="2.35"/>
    <s v="H/H"/>
    <n v="13.0666856765747"/>
    <n v="0.11844"/>
    <n v="1.5476182515335075"/>
  </r>
  <r>
    <n v="7976"/>
    <x v="0"/>
    <s v="Floresta Ombrófila Densa"/>
    <s v="Sudeste"/>
    <s v="Campinas"/>
    <s v="ondulado"/>
    <s v="Manual"/>
    <s v="Cereja do rio grande"/>
    <n v="504"/>
    <n v="56"/>
    <s v="fruto"/>
    <x v="0"/>
    <s v="Manutenção"/>
    <x v="1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19"/>
    <x v="8"/>
    <s v="Aplicador manual"/>
    <n v="2.35"/>
    <s v="H/H"/>
    <n v="9.9000000000000005E-2"/>
    <n v="0.11844"/>
    <n v="1.1725560000000001E-2"/>
  </r>
  <r>
    <n v="7976"/>
    <x v="0"/>
    <s v="Floresta Ombrófila Densa"/>
    <s v="Sudeste"/>
    <s v="Campinas"/>
    <s v="ondulado"/>
    <s v="Manual"/>
    <s v="Cereja do rio grande"/>
    <n v="504"/>
    <n v="56"/>
    <s v="fruto"/>
    <x v="0"/>
    <s v="Manutenção"/>
    <x v="19"/>
    <x v="8"/>
    <s v="Sulfluramida"/>
    <n v="2"/>
    <s v="Kg"/>
    <n v="16.2399997711181"/>
    <n v="0.1008"/>
    <n v="1.6369919769287045"/>
  </r>
  <r>
    <n v="7976"/>
    <x v="0"/>
    <s v="Floresta Ombrófila Densa"/>
    <s v="Sudeste"/>
    <s v="Campinas"/>
    <s v="ondulado"/>
    <s v="Manual"/>
    <s v="Cereja do rio grande"/>
    <n v="504"/>
    <n v="56"/>
    <s v="fruto"/>
    <x v="0"/>
    <s v="Manutenção"/>
    <x v="19"/>
    <x v="8"/>
    <s v="Trabalhador agropecuário em geral"/>
    <n v="2.35"/>
    <s v="H/H"/>
    <n v="13.0666856765747"/>
    <n v="0.11844"/>
    <n v="1.5476182515335075"/>
  </r>
  <r>
    <n v="7976"/>
    <x v="0"/>
    <s v="Floresta Ombrófila Densa"/>
    <s v="Sudeste"/>
    <s v="Campinas"/>
    <s v="ondulado"/>
    <s v="Manual"/>
    <s v="Cereja do rio grande"/>
    <n v="504"/>
    <n v="56"/>
    <s v="fruto"/>
    <x v="0"/>
    <s v="Manutenção"/>
    <x v="19"/>
    <x v="12"/>
    <s v="Técnico florestal"/>
    <n v="23.55"/>
    <s v="H/H"/>
    <n v="5.9209642410278303"/>
    <n v="1.18692"/>
    <n v="7.0277108769607519"/>
  </r>
  <r>
    <n v="7976"/>
    <x v="0"/>
    <s v="Floresta Ombrófila Densa"/>
    <s v="Sudeste"/>
    <s v="Campinas"/>
    <s v="ondulado"/>
    <s v="Manual"/>
    <s v="Cereja do rio grande"/>
    <n v="504"/>
    <n v="56"/>
    <s v="fruto"/>
    <x v="0"/>
    <s v="Manutenção"/>
    <x v="19"/>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0"/>
    <x v="8"/>
    <s v="Aplicador manual"/>
    <n v="2.35"/>
    <s v="H/H"/>
    <n v="9.9000000000000005E-2"/>
    <n v="0.11844"/>
    <n v="1.1725560000000001E-2"/>
  </r>
  <r>
    <n v="7976"/>
    <x v="0"/>
    <s v="Floresta Ombrófila Densa"/>
    <s v="Sudeste"/>
    <s v="Campinas"/>
    <s v="ondulado"/>
    <s v="Manual"/>
    <s v="Cereja do rio grande"/>
    <n v="504"/>
    <n v="56"/>
    <s v="fruto"/>
    <x v="0"/>
    <s v="Manutenção"/>
    <x v="20"/>
    <x v="8"/>
    <s v="Sulfluramida"/>
    <n v="2"/>
    <s v="Kg"/>
    <n v="16.2399997711181"/>
    <n v="0.1008"/>
    <n v="1.6369919769287045"/>
  </r>
  <r>
    <n v="7976"/>
    <x v="0"/>
    <s v="Floresta Ombrófila Densa"/>
    <s v="Sudeste"/>
    <s v="Campinas"/>
    <s v="ondulado"/>
    <s v="Manual"/>
    <s v="Cereja do rio grande"/>
    <n v="504"/>
    <n v="56"/>
    <s v="fruto"/>
    <x v="0"/>
    <s v="Manutenção"/>
    <x v="20"/>
    <x v="8"/>
    <s v="Trabalhador agropecuário em geral"/>
    <n v="2.35"/>
    <s v="H/H"/>
    <n v="13.0666856765747"/>
    <n v="0.11844"/>
    <n v="1.5476182515335075"/>
  </r>
  <r>
    <n v="7976"/>
    <x v="0"/>
    <s v="Floresta Ombrófila Densa"/>
    <s v="Sudeste"/>
    <s v="Campinas"/>
    <s v="ondulado"/>
    <s v="Manual"/>
    <s v="Cereja do rio grande"/>
    <n v="504"/>
    <n v="56"/>
    <s v="fruto"/>
    <x v="0"/>
    <s v="Manutenção"/>
    <x v="20"/>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1"/>
    <x v="8"/>
    <s v="Aplicador manual"/>
    <n v="2.35"/>
    <s v="H/H"/>
    <n v="9.9000000000000005E-2"/>
    <n v="0.11844"/>
    <n v="1.1725560000000001E-2"/>
  </r>
  <r>
    <n v="7976"/>
    <x v="0"/>
    <s v="Floresta Ombrófila Densa"/>
    <s v="Sudeste"/>
    <s v="Campinas"/>
    <s v="ondulado"/>
    <s v="Manual"/>
    <s v="Cereja do rio grande"/>
    <n v="504"/>
    <n v="56"/>
    <s v="fruto"/>
    <x v="0"/>
    <s v="Manutenção"/>
    <x v="21"/>
    <x v="8"/>
    <s v="Sulfluramida"/>
    <n v="2"/>
    <s v="Kg"/>
    <n v="16.2399997711181"/>
    <n v="0.1008"/>
    <n v="1.6369919769287045"/>
  </r>
  <r>
    <n v="7976"/>
    <x v="0"/>
    <s v="Floresta Ombrófila Densa"/>
    <s v="Sudeste"/>
    <s v="Campinas"/>
    <s v="ondulado"/>
    <s v="Manual"/>
    <s v="Cereja do rio grande"/>
    <n v="504"/>
    <n v="56"/>
    <s v="fruto"/>
    <x v="0"/>
    <s v="Manutenção"/>
    <x v="21"/>
    <x v="8"/>
    <s v="Trabalhador agropecuário em geral"/>
    <n v="2.35"/>
    <s v="H/H"/>
    <n v="13.0666856765747"/>
    <n v="0.11844"/>
    <n v="1.5476182515335075"/>
  </r>
  <r>
    <n v="7976"/>
    <x v="0"/>
    <s v="Floresta Ombrófila Densa"/>
    <s v="Sudeste"/>
    <s v="Campinas"/>
    <s v="ondulado"/>
    <s v="Manual"/>
    <s v="Cereja do rio grande"/>
    <n v="504"/>
    <n v="56"/>
    <s v="fruto"/>
    <x v="0"/>
    <s v="Manutenção"/>
    <x v="21"/>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2"/>
    <x v="8"/>
    <s v="Aplicador manual"/>
    <n v="2.35"/>
    <s v="H/H"/>
    <n v="9.9000000000000005E-2"/>
    <n v="0.11844"/>
    <n v="1.1725560000000001E-2"/>
  </r>
  <r>
    <n v="7976"/>
    <x v="0"/>
    <s v="Floresta Ombrófila Densa"/>
    <s v="Sudeste"/>
    <s v="Campinas"/>
    <s v="ondulado"/>
    <s v="Manual"/>
    <s v="Cereja do rio grande"/>
    <n v="504"/>
    <n v="56"/>
    <s v="fruto"/>
    <x v="0"/>
    <s v="Manutenção"/>
    <x v="22"/>
    <x v="8"/>
    <s v="Sulfluramida"/>
    <n v="2"/>
    <s v="Kg"/>
    <n v="16.2399997711181"/>
    <n v="0.1008"/>
    <n v="1.6369919769287045"/>
  </r>
  <r>
    <n v="7976"/>
    <x v="0"/>
    <s v="Floresta Ombrófila Densa"/>
    <s v="Sudeste"/>
    <s v="Campinas"/>
    <s v="ondulado"/>
    <s v="Manual"/>
    <s v="Cereja do rio grande"/>
    <n v="504"/>
    <n v="56"/>
    <s v="fruto"/>
    <x v="0"/>
    <s v="Manutenção"/>
    <x v="22"/>
    <x v="8"/>
    <s v="Trabalhador agropecuário em geral"/>
    <n v="2.35"/>
    <s v="H/H"/>
    <n v="13.0666856765747"/>
    <n v="0.11844"/>
    <n v="1.5476182515335075"/>
  </r>
  <r>
    <n v="7976"/>
    <x v="0"/>
    <s v="Floresta Ombrófila Densa"/>
    <s v="Sudeste"/>
    <s v="Campinas"/>
    <s v="ondulado"/>
    <s v="Manual"/>
    <s v="Cereja do rio grande"/>
    <n v="504"/>
    <n v="56"/>
    <s v="fruto"/>
    <x v="0"/>
    <s v="Manutenção"/>
    <x v="22"/>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3"/>
    <x v="8"/>
    <s v="Aplicador manual"/>
    <n v="2.35"/>
    <s v="H/H"/>
    <n v="9.9000000000000005E-2"/>
    <n v="0.11844"/>
    <n v="1.1725560000000001E-2"/>
  </r>
  <r>
    <n v="7976"/>
    <x v="0"/>
    <s v="Floresta Ombrófila Densa"/>
    <s v="Sudeste"/>
    <s v="Campinas"/>
    <s v="ondulado"/>
    <s v="Manual"/>
    <s v="Cereja do rio grande"/>
    <n v="504"/>
    <n v="56"/>
    <s v="fruto"/>
    <x v="0"/>
    <s v="Manutenção"/>
    <x v="23"/>
    <x v="8"/>
    <s v="Sulfluramida"/>
    <n v="2"/>
    <s v="Kg"/>
    <n v="16.2399997711181"/>
    <n v="0.1008"/>
    <n v="1.6369919769287045"/>
  </r>
  <r>
    <n v="7976"/>
    <x v="0"/>
    <s v="Floresta Ombrófila Densa"/>
    <s v="Sudeste"/>
    <s v="Campinas"/>
    <s v="ondulado"/>
    <s v="Manual"/>
    <s v="Cereja do rio grande"/>
    <n v="504"/>
    <n v="56"/>
    <s v="fruto"/>
    <x v="0"/>
    <s v="Manutenção"/>
    <x v="23"/>
    <x v="8"/>
    <s v="Trabalhador agropecuário em geral"/>
    <n v="2.35"/>
    <s v="H/H"/>
    <n v="13.0666856765747"/>
    <n v="0.11844"/>
    <n v="1.5476182515335075"/>
  </r>
  <r>
    <n v="7976"/>
    <x v="0"/>
    <s v="Floresta Ombrófila Densa"/>
    <s v="Sudeste"/>
    <s v="Campinas"/>
    <s v="ondulado"/>
    <s v="Manual"/>
    <s v="Cereja do rio grande"/>
    <n v="504"/>
    <n v="56"/>
    <s v="fruto"/>
    <x v="0"/>
    <s v="Manutenção"/>
    <x v="23"/>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4"/>
    <x v="8"/>
    <s v="Aplicador manual"/>
    <n v="2.35"/>
    <s v="H/H"/>
    <n v="9.9000000000000005E-2"/>
    <n v="0.11844"/>
    <n v="1.1725560000000001E-2"/>
  </r>
  <r>
    <n v="7976"/>
    <x v="0"/>
    <s v="Floresta Ombrófila Densa"/>
    <s v="Sudeste"/>
    <s v="Campinas"/>
    <s v="ondulado"/>
    <s v="Manual"/>
    <s v="Cereja do rio grande"/>
    <n v="504"/>
    <n v="56"/>
    <s v="fruto"/>
    <x v="0"/>
    <s v="Manutenção"/>
    <x v="24"/>
    <x v="8"/>
    <s v="Sulfluramida"/>
    <n v="2"/>
    <s v="Kg"/>
    <n v="16.2399997711181"/>
    <n v="0.1008"/>
    <n v="1.6369919769287045"/>
  </r>
  <r>
    <n v="7976"/>
    <x v="0"/>
    <s v="Floresta Ombrófila Densa"/>
    <s v="Sudeste"/>
    <s v="Campinas"/>
    <s v="ondulado"/>
    <s v="Manual"/>
    <s v="Cereja do rio grande"/>
    <n v="504"/>
    <n v="56"/>
    <s v="fruto"/>
    <x v="0"/>
    <s v="Manutenção"/>
    <x v="24"/>
    <x v="8"/>
    <s v="Trabalhador agropecuário em geral"/>
    <n v="2.35"/>
    <s v="H/H"/>
    <n v="13.0666856765747"/>
    <n v="0.11844"/>
    <n v="1.5476182515335075"/>
  </r>
  <r>
    <n v="7976"/>
    <x v="0"/>
    <s v="Floresta Ombrófila Densa"/>
    <s v="Sudeste"/>
    <s v="Campinas"/>
    <s v="ondulado"/>
    <s v="Manual"/>
    <s v="Cereja do rio grande"/>
    <n v="504"/>
    <n v="56"/>
    <s v="fruto"/>
    <x v="0"/>
    <s v="Manutenção"/>
    <x v="24"/>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5"/>
    <x v="8"/>
    <s v="Aplicador manual"/>
    <n v="2.35"/>
    <s v="H/H"/>
    <n v="9.9000000000000005E-2"/>
    <n v="0.11844"/>
    <n v="1.1725560000000001E-2"/>
  </r>
  <r>
    <n v="7976"/>
    <x v="0"/>
    <s v="Floresta Ombrófila Densa"/>
    <s v="Sudeste"/>
    <s v="Campinas"/>
    <s v="ondulado"/>
    <s v="Manual"/>
    <s v="Cereja do rio grande"/>
    <n v="504"/>
    <n v="56"/>
    <s v="fruto"/>
    <x v="0"/>
    <s v="Manutenção"/>
    <x v="25"/>
    <x v="8"/>
    <s v="Sulfluramida"/>
    <n v="2"/>
    <s v="Kg"/>
    <n v="16.2399997711181"/>
    <n v="0.1008"/>
    <n v="1.6369919769287045"/>
  </r>
  <r>
    <n v="7976"/>
    <x v="0"/>
    <s v="Floresta Ombrófila Densa"/>
    <s v="Sudeste"/>
    <s v="Campinas"/>
    <s v="ondulado"/>
    <s v="Manual"/>
    <s v="Cereja do rio grande"/>
    <n v="504"/>
    <n v="56"/>
    <s v="fruto"/>
    <x v="0"/>
    <s v="Manutenção"/>
    <x v="25"/>
    <x v="8"/>
    <s v="Trabalhador agropecuário em geral"/>
    <n v="2.35"/>
    <s v="H/H"/>
    <n v="13.0666856765747"/>
    <n v="0.11844"/>
    <n v="1.5476182515335075"/>
  </r>
  <r>
    <n v="7976"/>
    <x v="0"/>
    <s v="Floresta Ombrófila Densa"/>
    <s v="Sudeste"/>
    <s v="Campinas"/>
    <s v="ondulado"/>
    <s v="Manual"/>
    <s v="Cereja do rio grande"/>
    <n v="504"/>
    <n v="56"/>
    <s v="fruto"/>
    <x v="0"/>
    <s v="Manutenção"/>
    <x v="25"/>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6"/>
    <x v="8"/>
    <s v="Aplicador manual"/>
    <n v="2.35"/>
    <s v="H/H"/>
    <n v="9.9000000000000005E-2"/>
    <n v="0.11844"/>
    <n v="1.1725560000000001E-2"/>
  </r>
  <r>
    <n v="7976"/>
    <x v="0"/>
    <s v="Floresta Ombrófila Densa"/>
    <s v="Sudeste"/>
    <s v="Campinas"/>
    <s v="ondulado"/>
    <s v="Manual"/>
    <s v="Cereja do rio grande"/>
    <n v="504"/>
    <n v="56"/>
    <s v="fruto"/>
    <x v="0"/>
    <s v="Manutenção"/>
    <x v="26"/>
    <x v="8"/>
    <s v="Sulfluramida"/>
    <n v="2"/>
    <s v="Kg"/>
    <n v="16.2399997711181"/>
    <n v="0.1008"/>
    <n v="1.6369919769287045"/>
  </r>
  <r>
    <n v="7976"/>
    <x v="0"/>
    <s v="Floresta Ombrófila Densa"/>
    <s v="Sudeste"/>
    <s v="Campinas"/>
    <s v="ondulado"/>
    <s v="Manual"/>
    <s v="Cereja do rio grande"/>
    <n v="504"/>
    <n v="56"/>
    <s v="fruto"/>
    <x v="0"/>
    <s v="Manutenção"/>
    <x v="26"/>
    <x v="8"/>
    <s v="Trabalhador agropecuário em geral"/>
    <n v="2.35"/>
    <s v="H/H"/>
    <n v="13.0666856765747"/>
    <n v="0.11844"/>
    <n v="1.5476182515335075"/>
  </r>
  <r>
    <n v="7976"/>
    <x v="0"/>
    <s v="Floresta Ombrófila Densa"/>
    <s v="Sudeste"/>
    <s v="Campinas"/>
    <s v="ondulado"/>
    <s v="Manual"/>
    <s v="Cereja do rio grande"/>
    <n v="504"/>
    <n v="56"/>
    <s v="fruto"/>
    <x v="0"/>
    <s v="Manutenção"/>
    <x v="26"/>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7"/>
    <x v="8"/>
    <s v="Aplicador manual"/>
    <n v="2.35"/>
    <s v="H/H"/>
    <n v="9.9000000000000005E-2"/>
    <n v="0.11844"/>
    <n v="1.1725560000000001E-2"/>
  </r>
  <r>
    <n v="7976"/>
    <x v="0"/>
    <s v="Floresta Ombrófila Densa"/>
    <s v="Sudeste"/>
    <s v="Campinas"/>
    <s v="ondulado"/>
    <s v="Manual"/>
    <s v="Cereja do rio grande"/>
    <n v="504"/>
    <n v="56"/>
    <s v="fruto"/>
    <x v="0"/>
    <s v="Manutenção"/>
    <x v="27"/>
    <x v="8"/>
    <s v="Sulfluramida"/>
    <n v="2"/>
    <s v="Kg"/>
    <n v="16.2399997711181"/>
    <n v="0.1008"/>
    <n v="1.6369919769287045"/>
  </r>
  <r>
    <n v="7976"/>
    <x v="0"/>
    <s v="Floresta Ombrófila Densa"/>
    <s v="Sudeste"/>
    <s v="Campinas"/>
    <s v="ondulado"/>
    <s v="Manual"/>
    <s v="Cereja do rio grande"/>
    <n v="504"/>
    <n v="56"/>
    <s v="fruto"/>
    <x v="0"/>
    <s v="Manutenção"/>
    <x v="27"/>
    <x v="8"/>
    <s v="Trabalhador agropecuário em geral"/>
    <n v="2.35"/>
    <s v="H/H"/>
    <n v="13.0666856765747"/>
    <n v="0.11844"/>
    <n v="1.5476182515335075"/>
  </r>
  <r>
    <n v="7976"/>
    <x v="0"/>
    <s v="Floresta Ombrófila Densa"/>
    <s v="Sudeste"/>
    <s v="Campinas"/>
    <s v="ondulado"/>
    <s v="Manual"/>
    <s v="Cereja do rio grande"/>
    <n v="504"/>
    <n v="56"/>
    <s v="fruto"/>
    <x v="0"/>
    <s v="Manutenção"/>
    <x v="27"/>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8"/>
    <x v="8"/>
    <s v="Aplicador manual"/>
    <n v="2.35"/>
    <s v="H/H"/>
    <n v="9.9000000000000005E-2"/>
    <n v="0.11844"/>
    <n v="1.1725560000000001E-2"/>
  </r>
  <r>
    <n v="7976"/>
    <x v="0"/>
    <s v="Floresta Ombrófila Densa"/>
    <s v="Sudeste"/>
    <s v="Campinas"/>
    <s v="ondulado"/>
    <s v="Manual"/>
    <s v="Cereja do rio grande"/>
    <n v="504"/>
    <n v="56"/>
    <s v="fruto"/>
    <x v="0"/>
    <s v="Manutenção"/>
    <x v="28"/>
    <x v="8"/>
    <s v="Sulfluramida"/>
    <n v="2"/>
    <s v="Kg"/>
    <n v="16.2399997711181"/>
    <n v="0.1008"/>
    <n v="1.6369919769287045"/>
  </r>
  <r>
    <n v="7976"/>
    <x v="0"/>
    <s v="Floresta Ombrófila Densa"/>
    <s v="Sudeste"/>
    <s v="Campinas"/>
    <s v="ondulado"/>
    <s v="Manual"/>
    <s v="Cereja do rio grande"/>
    <n v="504"/>
    <n v="56"/>
    <s v="fruto"/>
    <x v="0"/>
    <s v="Manutenção"/>
    <x v="28"/>
    <x v="8"/>
    <s v="Trabalhador agropecuário em geral"/>
    <n v="2.35"/>
    <s v="H/H"/>
    <n v="13.0666856765747"/>
    <n v="0.11844"/>
    <n v="1.5476182515335075"/>
  </r>
  <r>
    <n v="7976"/>
    <x v="0"/>
    <s v="Floresta Ombrófila Densa"/>
    <s v="Sudeste"/>
    <s v="Campinas"/>
    <s v="ondulado"/>
    <s v="Manual"/>
    <s v="Cereja do rio grande"/>
    <n v="504"/>
    <n v="56"/>
    <s v="fruto"/>
    <x v="0"/>
    <s v="Manutenção"/>
    <x v="28"/>
    <x v="9"/>
    <s v="Trabalhador agropecuário em geral"/>
    <n v="1.18"/>
    <s v="H/H"/>
    <n v="13.0666856765747"/>
    <n v="5.947199999999999E-2"/>
    <n v="0.77710193055725041"/>
  </r>
  <r>
    <n v="7976"/>
    <x v="0"/>
    <s v="Floresta Ombrófila Densa"/>
    <s v="Sudeste"/>
    <s v="Campinas"/>
    <s v="ondulado"/>
    <s v="Manual"/>
    <s v="Cereja do rio grande"/>
    <n v="504"/>
    <n v="56"/>
    <s v="fruto"/>
    <x v="0"/>
    <s v="Manutenção"/>
    <x v="29"/>
    <x v="8"/>
    <s v="Aplicador manual"/>
    <n v="2.35"/>
    <s v="H/H"/>
    <n v="9.9000000000000005E-2"/>
    <n v="0.11844"/>
    <n v="1.1725560000000001E-2"/>
  </r>
  <r>
    <n v="7976"/>
    <x v="0"/>
    <s v="Floresta Ombrófila Densa"/>
    <s v="Sudeste"/>
    <s v="Campinas"/>
    <s v="ondulado"/>
    <s v="Manual"/>
    <s v="Cereja do rio grande"/>
    <n v="504"/>
    <n v="56"/>
    <s v="fruto"/>
    <x v="0"/>
    <s v="Manutenção"/>
    <x v="29"/>
    <x v="8"/>
    <s v="Sulfluramida"/>
    <n v="2"/>
    <s v="Kg"/>
    <n v="16.2399997711181"/>
    <n v="0.1008"/>
    <n v="1.6369919769287045"/>
  </r>
  <r>
    <n v="7976"/>
    <x v="0"/>
    <s v="Floresta Ombrófila Densa"/>
    <s v="Sudeste"/>
    <s v="Campinas"/>
    <s v="ondulado"/>
    <s v="Manual"/>
    <s v="Cereja do rio grande"/>
    <n v="504"/>
    <n v="56"/>
    <s v="fruto"/>
    <x v="0"/>
    <s v="Manutenção"/>
    <x v="29"/>
    <x v="8"/>
    <s v="Trabalhador agropecuário em geral"/>
    <n v="2.35"/>
    <s v="H/H"/>
    <n v="13.0666856765747"/>
    <n v="0.11844"/>
    <n v="1.5476182515335075"/>
  </r>
  <r>
    <n v="7976"/>
    <x v="0"/>
    <s v="Floresta Ombrófila Densa"/>
    <s v="Sudeste"/>
    <s v="Campinas"/>
    <s v="ondulado"/>
    <s v="Manual"/>
    <s v="Cereja do rio grande"/>
    <n v="504"/>
    <n v="56"/>
    <s v="fruto"/>
    <x v="0"/>
    <s v="Manutenção"/>
    <x v="29"/>
    <x v="9"/>
    <s v="Trabalhador agropecuário em geral"/>
    <n v="1.18"/>
    <s v="H/H"/>
    <n v="13.0666856765747"/>
    <n v="5.947199999999999E-2"/>
    <n v="0.77710193055725041"/>
  </r>
  <r>
    <n v="7976"/>
    <x v="0"/>
    <s v="Floresta Ombrófila Densa"/>
    <s v="Sudeste"/>
    <s v="Campinas"/>
    <s v="ondulado"/>
    <s v="Manual"/>
    <s v="Cereja do rio grande"/>
    <n v="504"/>
    <n v="56"/>
    <s v="fruto"/>
    <x v="0"/>
    <s v="Pós-Plantio"/>
    <x v="0"/>
    <x v="7"/>
    <s v="Enxada"/>
    <n v="38.51"/>
    <s v="H/H"/>
    <n v="1.6E-2"/>
    <n v="1.9409039999999997"/>
    <n v="3.1054463999999997E-2"/>
  </r>
  <r>
    <n v="7976"/>
    <x v="0"/>
    <s v="Floresta Ombrófila Densa"/>
    <s v="Sudeste"/>
    <s v="Campinas"/>
    <s v="ondulado"/>
    <s v="Manual"/>
    <s v="Cereja do rio grande"/>
    <n v="504"/>
    <n v="56"/>
    <s v="fruto"/>
    <x v="0"/>
    <s v="Pós-Plantio"/>
    <x v="0"/>
    <x v="7"/>
    <s v="Trabalhador agropecuário em geral"/>
    <n v="38.51"/>
    <s v="H/H"/>
    <n v="13.0666856765747"/>
    <n v="1.9409039999999997"/>
    <n v="25.361182496406538"/>
  </r>
  <r>
    <n v="7976"/>
    <x v="0"/>
    <s v="Floresta Ombrófila Densa"/>
    <s v="Sudeste"/>
    <s v="Campinas"/>
    <s v="ondulado"/>
    <s v="Manual"/>
    <s v="Cereja do rio grande"/>
    <n v="504"/>
    <n v="56"/>
    <s v="fruto"/>
    <x v="0"/>
    <s v="Pós-Plantio"/>
    <x v="0"/>
    <x v="8"/>
    <s v="Aplicador manual"/>
    <n v="2.35"/>
    <s v="H/H"/>
    <n v="9.9000000000000005E-2"/>
    <n v="0.11844"/>
    <n v="1.1725560000000001E-2"/>
  </r>
  <r>
    <n v="7976"/>
    <x v="0"/>
    <s v="Floresta Ombrófila Densa"/>
    <s v="Sudeste"/>
    <s v="Campinas"/>
    <s v="ondulado"/>
    <s v="Manual"/>
    <s v="Cereja do rio grande"/>
    <n v="504"/>
    <n v="56"/>
    <s v="fruto"/>
    <x v="0"/>
    <s v="Pós-Plantio"/>
    <x v="0"/>
    <x v="8"/>
    <s v="Sulfluramida"/>
    <n v="2"/>
    <s v="Kg"/>
    <n v="16.2399997711181"/>
    <n v="0.1008"/>
    <n v="1.6369919769287045"/>
  </r>
  <r>
    <n v="7976"/>
    <x v="0"/>
    <s v="Floresta Ombrófila Densa"/>
    <s v="Sudeste"/>
    <s v="Campinas"/>
    <s v="ondulado"/>
    <s v="Manual"/>
    <s v="Cereja do rio grande"/>
    <n v="504"/>
    <n v="56"/>
    <s v="fruto"/>
    <x v="0"/>
    <s v="Pós-Plantio"/>
    <x v="0"/>
    <x v="8"/>
    <s v="Trabalhador agropecuário em geral"/>
    <n v="2.35"/>
    <s v="H/H"/>
    <n v="13.0666856765747"/>
    <n v="0.11844"/>
    <n v="1.5476182515335075"/>
  </r>
  <r>
    <n v="7976"/>
    <x v="0"/>
    <s v="Floresta Ombrófila Densa"/>
    <s v="Sudeste"/>
    <s v="Campinas"/>
    <s v="ondulado"/>
    <s v="Manual"/>
    <s v="Cereja do rio grande"/>
    <n v="504"/>
    <n v="56"/>
    <s v="fruto"/>
    <x v="0"/>
    <s v="Pós-Plantio"/>
    <x v="0"/>
    <x v="9"/>
    <s v="Trabalhador agropecuário em geral"/>
    <n v="1.18"/>
    <s v="H/H"/>
    <n v="13.0666856765747"/>
    <n v="5.947199999999999E-2"/>
    <n v="0.77710193055725041"/>
  </r>
  <r>
    <n v="7976"/>
    <x v="0"/>
    <s v="Floresta Ombrófila Densa"/>
    <s v="Sudeste"/>
    <s v="Campinas"/>
    <s v="ondulado"/>
    <s v="Manual"/>
    <s v="Cereja do rio grande"/>
    <n v="504"/>
    <n v="56"/>
    <s v="fruto"/>
    <x v="0"/>
    <s v="Pré-Plantio"/>
    <x v="0"/>
    <x v="0"/>
    <s v="Trator 75 - 125 CV + Carreta"/>
    <n v="2.06"/>
    <s v="H/M"/>
    <n v="149.07000732421801"/>
    <n v="0.103824"/>
    <n v="15.47704444042961"/>
  </r>
  <r>
    <n v="7976"/>
    <x v="0"/>
    <s v="Floresta Ombrófila Densa"/>
    <s v="Sudeste"/>
    <s v="Campinas"/>
    <s v="ondulado"/>
    <s v="Manual"/>
    <s v="Cereja do rio grande"/>
    <n v="504"/>
    <n v="56"/>
    <s v="fruto"/>
    <x v="0"/>
    <s v="Pré-Plantio"/>
    <x v="0"/>
    <x v="13"/>
    <s v="Enxadão (alinhamento)"/>
    <n v="28.27"/>
    <s v="H/H"/>
    <n v="1.0999999999999999E-2"/>
    <n v="1.4248080000000001"/>
    <n v="1.5672887999999999E-2"/>
  </r>
  <r>
    <n v="7976"/>
    <x v="0"/>
    <s v="Floresta Ombrófila Densa"/>
    <s v="Sudeste"/>
    <s v="Campinas"/>
    <s v="ondulado"/>
    <s v="Manual"/>
    <s v="Cereja do rio grande"/>
    <n v="504"/>
    <n v="56"/>
    <s v="fruto"/>
    <x v="0"/>
    <s v="Pré-Plantio"/>
    <x v="0"/>
    <x v="13"/>
    <s v="Trabalhador agropecuário em geral"/>
    <n v="28.27"/>
    <s v="H/H"/>
    <n v="13.0666856765747"/>
    <n v="1.4248080000000001"/>
    <n v="18.617518285469046"/>
  </r>
  <r>
    <n v="7976"/>
    <x v="0"/>
    <s v="Floresta Ombrófila Densa"/>
    <s v="Sudeste"/>
    <s v="Campinas"/>
    <s v="ondulado"/>
    <s v="Manual"/>
    <s v="Cereja do rio grande"/>
    <n v="504"/>
    <n v="56"/>
    <s v="fruto"/>
    <x v="0"/>
    <s v="Pré-Plantio"/>
    <x v="0"/>
    <x v="14"/>
    <s v="Calcário dolomítico"/>
    <n v="0.5"/>
    <s v="t"/>
    <n v="206.169998168945"/>
    <n v="2.52E-2"/>
    <n v="5.1954839538574138"/>
  </r>
  <r>
    <n v="7976"/>
    <x v="0"/>
    <s v="Floresta Ombrófila Densa"/>
    <s v="Sudeste"/>
    <s v="Campinas"/>
    <s v="ondulado"/>
    <s v="Manual"/>
    <s v="Cereja do rio grande"/>
    <n v="504"/>
    <n v="56"/>
    <s v="fruto"/>
    <x v="0"/>
    <s v="Pré-Plantio"/>
    <x v="0"/>
    <x v="14"/>
    <s v="Trabalhador agropecuário em geral"/>
    <n v="11.78"/>
    <s v="H/H"/>
    <n v="13.0666856765747"/>
    <n v="0.59371200000000002"/>
    <n v="7.7578480864105188"/>
  </r>
  <r>
    <n v="7976"/>
    <x v="0"/>
    <s v="Floresta Ombrófila Densa"/>
    <s v="Sudeste"/>
    <s v="Campinas"/>
    <s v="ondulado"/>
    <s v="Manual"/>
    <s v="Cereja do rio grande"/>
    <n v="504"/>
    <n v="56"/>
    <s v="fruto"/>
    <x v="0"/>
    <s v="Pré-Plantio"/>
    <x v="0"/>
    <x v="14"/>
    <s v="Trator 75 - 125 CV + Carreta"/>
    <n v="1.94"/>
    <s v="H/M"/>
    <n v="149.07000732421801"/>
    <n v="9.7776000000000002E-2"/>
    <n v="14.575469036132741"/>
  </r>
  <r>
    <n v="7976"/>
    <x v="0"/>
    <s v="Floresta Ombrófila Densa"/>
    <s v="Sudeste"/>
    <s v="Campinas"/>
    <s v="ondulado"/>
    <s v="Manual"/>
    <s v="Cereja do rio grande"/>
    <n v="504"/>
    <n v="56"/>
    <s v="fruto"/>
    <x v="0"/>
    <s v="Pré-Plantio"/>
    <x v="0"/>
    <x v="8"/>
    <s v="Aplicador manual"/>
    <n v="4.7"/>
    <s v="H/H"/>
    <n v="9.9000000000000005E-2"/>
    <n v="0.23688000000000001"/>
    <n v="2.3451120000000002E-2"/>
  </r>
  <r>
    <n v="7976"/>
    <x v="0"/>
    <s v="Floresta Ombrófila Densa"/>
    <s v="Sudeste"/>
    <s v="Campinas"/>
    <s v="ondulado"/>
    <s v="Manual"/>
    <s v="Cereja do rio grande"/>
    <n v="504"/>
    <n v="56"/>
    <s v="fruto"/>
    <x v="0"/>
    <s v="Pré-Plantio"/>
    <x v="0"/>
    <x v="8"/>
    <s v="Sulfluramida"/>
    <n v="3.5"/>
    <s v="Kg"/>
    <n v="16.2399997711181"/>
    <n v="0.1764"/>
    <n v="2.8647359596252331"/>
  </r>
  <r>
    <n v="7976"/>
    <x v="0"/>
    <s v="Floresta Ombrófila Densa"/>
    <s v="Sudeste"/>
    <s v="Campinas"/>
    <s v="ondulado"/>
    <s v="Manual"/>
    <s v="Cereja do rio grande"/>
    <n v="504"/>
    <n v="56"/>
    <s v="fruto"/>
    <x v="0"/>
    <s v="Pré-Plantio"/>
    <x v="0"/>
    <x v="8"/>
    <s v="Trabalhador agropecuário em geral"/>
    <n v="4.7"/>
    <s v="H/H"/>
    <n v="13.0666856765747"/>
    <n v="0.23688000000000001"/>
    <n v="3.095236503067015"/>
  </r>
  <r>
    <n v="7976"/>
    <x v="0"/>
    <s v="Floresta Ombrófila Densa"/>
    <s v="Sudeste"/>
    <s v="Campinas"/>
    <s v="ondulado"/>
    <s v="Manual"/>
    <s v="Cereja do rio grande"/>
    <n v="504"/>
    <n v="56"/>
    <s v="fruto"/>
    <x v="0"/>
    <s v="Pré-Plantio"/>
    <x v="0"/>
    <x v="15"/>
    <s v="Motocoveadora 2,5 CV"/>
    <n v="28.27"/>
    <s v="H/H"/>
    <n v="6.0519999999999996"/>
    <n v="1.4248080000000001"/>
    <n v="8.6229380159999991"/>
  </r>
  <r>
    <n v="7976"/>
    <x v="0"/>
    <s v="Floresta Ombrófila Densa"/>
    <s v="Sudeste"/>
    <s v="Campinas"/>
    <s v="ondulado"/>
    <s v="Manual"/>
    <s v="Cereja do rio grande"/>
    <n v="504"/>
    <n v="56"/>
    <s v="fruto"/>
    <x v="0"/>
    <s v="Pré-Plantio"/>
    <x v="0"/>
    <x v="15"/>
    <s v="Trabalhador agropecuário em geral"/>
    <n v="28.27"/>
    <s v="H/H"/>
    <n v="13.0666856765747"/>
    <n v="1.4248080000000001"/>
    <n v="18.617518285469046"/>
  </r>
  <r>
    <n v="7976"/>
    <x v="0"/>
    <s v="Floresta Ombrófila Densa"/>
    <s v="Sudeste"/>
    <s v="Campinas"/>
    <s v="ondulado"/>
    <s v="Manual"/>
    <s v="Cereja do rio grande"/>
    <n v="504"/>
    <n v="56"/>
    <s v="fruto"/>
    <x v="0"/>
    <s v="Pré-Plantio"/>
    <x v="0"/>
    <x v="16"/>
    <s v="Motorroçadeira 2 CV"/>
    <n v="23.55"/>
    <s v="H/H"/>
    <n v="6.4109999999999996"/>
    <n v="1.18692"/>
    <n v="7.6093441199999994"/>
  </r>
  <r>
    <n v="7976"/>
    <x v="0"/>
    <s v="Floresta Ombrófila Densa"/>
    <s v="Sudeste"/>
    <s v="Campinas"/>
    <s v="ondulado"/>
    <s v="Manual"/>
    <s v="Cereja do rio grande"/>
    <n v="504"/>
    <n v="56"/>
    <s v="fruto"/>
    <x v="0"/>
    <s v="Pré-Plantio"/>
    <x v="0"/>
    <x v="16"/>
    <s v="Trabalhador agropecuário em geral"/>
    <n v="23.55"/>
    <s v="H/H"/>
    <n v="13.0666856765747"/>
    <n v="1.18692"/>
    <n v="15.509110563240043"/>
  </r>
  <r>
    <n v="7976"/>
    <x v="0"/>
    <s v="Floresta Ombrófila Densa"/>
    <s v="Sudeste"/>
    <s v="Campinas"/>
    <s v="ondulado"/>
    <s v="Manual"/>
    <s v="Grumixama"/>
    <n v="504"/>
    <n v="56"/>
    <s v="fruto"/>
    <x v="0"/>
    <s v="Implantação"/>
    <x v="0"/>
    <x v="0"/>
    <d v="2006-06-30T00:00:00"/>
    <n v="3.3"/>
    <s v="sc de 50 kg"/>
    <n v="273.079986572265"/>
    <n v="0.16632"/>
    <n v="45.418663366699114"/>
  </r>
  <r>
    <n v="7976"/>
    <x v="0"/>
    <s v="Floresta Ombrófila Densa"/>
    <s v="Sudeste"/>
    <s v="Campinas"/>
    <s v="ondulado"/>
    <s v="Manual"/>
    <s v="Grumixama"/>
    <n v="504"/>
    <n v="56"/>
    <s v="fruto"/>
    <x v="0"/>
    <s v="Implantação"/>
    <x v="0"/>
    <x v="0"/>
    <s v="Copo dosador"/>
    <n v="12.37"/>
    <s v="H/H"/>
    <n v="1.0999999999999999E-2"/>
    <n v="0.623448"/>
    <n v="6.8579279999999992E-3"/>
  </r>
  <r>
    <n v="7976"/>
    <x v="0"/>
    <s v="Floresta Ombrófila Densa"/>
    <s v="Sudeste"/>
    <s v="Campinas"/>
    <s v="ondulado"/>
    <s v="Manual"/>
    <s v="Grumixama"/>
    <n v="504"/>
    <n v="56"/>
    <s v="fruto"/>
    <x v="0"/>
    <s v="Implantação"/>
    <x v="0"/>
    <x v="0"/>
    <s v="Trabalhador agropecuário em geral"/>
    <n v="12.37"/>
    <s v="H/H"/>
    <n v="13.0666856765747"/>
    <n v="0.623448"/>
    <n v="8.1463990516891442"/>
  </r>
  <r>
    <n v="7976"/>
    <x v="0"/>
    <s v="Floresta Ombrófila Densa"/>
    <s v="Sudeste"/>
    <s v="Campinas"/>
    <s v="ondulado"/>
    <s v="Manual"/>
    <s v="Grumixama"/>
    <n v="504"/>
    <n v="56"/>
    <s v="fruto"/>
    <x v="0"/>
    <s v="Implantação"/>
    <x v="0"/>
    <x v="1"/>
    <d v="2010-10-20T00:00:00"/>
    <n v="3.3"/>
    <s v="sc de 50 kg"/>
    <n v="200.47999572753901"/>
    <n v="0.16632"/>
    <n v="33.34383288940429"/>
  </r>
  <r>
    <n v="7976"/>
    <x v="0"/>
    <s v="Floresta Ombrófila Densa"/>
    <s v="Sudeste"/>
    <s v="Campinas"/>
    <s v="ondulado"/>
    <s v="Manual"/>
    <s v="Grumixama"/>
    <n v="504"/>
    <n v="56"/>
    <s v="fruto"/>
    <x v="0"/>
    <s v="Implantação"/>
    <x v="0"/>
    <x v="1"/>
    <s v="Plantadeira (coveta lateral)"/>
    <n v="14.13"/>
    <s v="H/H"/>
    <n v="7.9000000000000001E-2"/>
    <n v="0.71215200000000001"/>
    <n v="5.6260008E-2"/>
  </r>
  <r>
    <n v="7976"/>
    <x v="0"/>
    <s v="Floresta Ombrófila Densa"/>
    <s v="Sudeste"/>
    <s v="Campinas"/>
    <s v="ondulado"/>
    <s v="Manual"/>
    <s v="Grumixama"/>
    <n v="504"/>
    <n v="56"/>
    <s v="fruto"/>
    <x v="0"/>
    <s v="Implantação"/>
    <x v="0"/>
    <x v="1"/>
    <s v="Trabalhador agropecuário em geral"/>
    <n v="14.13"/>
    <s v="H/H"/>
    <n v="13.0666856765747"/>
    <n v="0.71215200000000001"/>
    <n v="9.3054663379440257"/>
  </r>
  <r>
    <n v="7976"/>
    <x v="0"/>
    <s v="Floresta Ombrófila Densa"/>
    <s v="Sudeste"/>
    <s v="Campinas"/>
    <s v="ondulado"/>
    <s v="Manual"/>
    <s v="Grumixama"/>
    <n v="504"/>
    <n v="56"/>
    <s v="fruto"/>
    <x v="0"/>
    <s v="Implantação"/>
    <x v="0"/>
    <x v="1"/>
    <s v="Trator 75 - 125 CV + Carreta"/>
    <n v="2.35"/>
    <s v="H/M"/>
    <n v="149.07000732421801"/>
    <n v="0.11844"/>
    <n v="17.65585166748038"/>
  </r>
  <r>
    <n v="7976"/>
    <x v="0"/>
    <s v="Floresta Ombrófila Densa"/>
    <s v="Sudeste"/>
    <s v="Campinas"/>
    <s v="ondulado"/>
    <s v="Manual"/>
    <s v="Grumixama"/>
    <n v="504"/>
    <n v="56"/>
    <s v="fruto"/>
    <x v="0"/>
    <s v="Implantação"/>
    <x v="0"/>
    <x v="2"/>
    <s v="Trabalhador agropecuário em geral"/>
    <n v="5.88"/>
    <s v="H/H"/>
    <n v="13.0666856765747"/>
    <n v="0.296352"/>
    <n v="3.8723384336242654"/>
  </r>
  <r>
    <n v="7976"/>
    <x v="0"/>
    <s v="Floresta Ombrófila Densa"/>
    <s v="Sudeste"/>
    <s v="Campinas"/>
    <s v="ondulado"/>
    <s v="Manual"/>
    <s v="Grumixama"/>
    <n v="504"/>
    <n v="56"/>
    <s v="fruto"/>
    <x v="0"/>
    <s v="Implantação"/>
    <x v="0"/>
    <x v="2"/>
    <s v="Trator 75 - 125 CV + Tanque para irrigação"/>
    <n v="1.18"/>
    <s v="H/M"/>
    <n v="157.47999572753901"/>
    <n v="5.947199999999999E-2"/>
    <n v="9.3656503059081988"/>
  </r>
  <r>
    <n v="7976"/>
    <x v="0"/>
    <s v="Floresta Ombrófila Densa"/>
    <s v="Sudeste"/>
    <s v="Campinas"/>
    <s v="ondulado"/>
    <s v="Manual"/>
    <s v="Grumixama"/>
    <n v="504"/>
    <n v="56"/>
    <s v="fruto"/>
    <x v="0"/>
    <s v="Implantação"/>
    <x v="0"/>
    <x v="3"/>
    <s v="Hidrogel"/>
    <n v="5"/>
    <s v="Kg"/>
    <n v="25.84"/>
    <n v="0.252"/>
    <n v="6.5116800000000001"/>
  </r>
  <r>
    <n v="7976"/>
    <x v="0"/>
    <s v="Floresta Ombrófila Densa"/>
    <s v="Sudeste"/>
    <s v="Campinas"/>
    <s v="ondulado"/>
    <s v="Manual"/>
    <s v="Grumixama"/>
    <n v="504"/>
    <n v="56"/>
    <s v="fruto"/>
    <x v="0"/>
    <s v="Implantação"/>
    <x v="0"/>
    <x v="3"/>
    <s v="Trabalhador agropecuário em geral"/>
    <n v="14.13"/>
    <s v="H/H"/>
    <n v="13.0666856765747"/>
    <n v="0.71215200000000001"/>
    <n v="9.3054663379440257"/>
  </r>
  <r>
    <n v="7976"/>
    <x v="0"/>
    <s v="Floresta Ombrófila Densa"/>
    <s v="Sudeste"/>
    <s v="Campinas"/>
    <s v="ondulado"/>
    <s v="Manual"/>
    <s v="Grumixama"/>
    <n v="504"/>
    <n v="56"/>
    <s v="fruto"/>
    <x v="0"/>
    <s v="Implantação"/>
    <x v="0"/>
    <x v="3"/>
    <s v="Trator 75 - 125 CV + Tanque para irrigação"/>
    <n v="2.35"/>
    <s v="H/M"/>
    <n v="157.47999572753901"/>
    <n v="0.11844"/>
    <n v="18.651930693969721"/>
  </r>
  <r>
    <n v="7976"/>
    <x v="0"/>
    <s v="Floresta Ombrófila Densa"/>
    <s v="Sudeste"/>
    <s v="Campinas"/>
    <s v="ondulado"/>
    <s v="Manual"/>
    <s v="Grumixama"/>
    <n v="504"/>
    <n v="56"/>
    <s v="fruto"/>
    <x v="0"/>
    <s v="Implantação"/>
    <x v="0"/>
    <x v="4"/>
    <s v="Hidrogel"/>
    <n v="1"/>
    <s v="Kg"/>
    <n v="25.84"/>
    <n v="5.04E-2"/>
    <n v="1.3023359999999999"/>
  </r>
  <r>
    <n v="7976"/>
    <x v="0"/>
    <s v="Floresta Ombrófila Densa"/>
    <s v="Sudeste"/>
    <s v="Campinas"/>
    <s v="ondulado"/>
    <s v="Manual"/>
    <s v="Grumixama"/>
    <n v="504"/>
    <n v="56"/>
    <s v="fruto"/>
    <x v="0"/>
    <s v="Implantação"/>
    <x v="0"/>
    <x v="4"/>
    <s v="Mudas (biodiversidade)"/>
    <n v="109"/>
    <s v="unidade"/>
    <n v="2"/>
    <n v="5.4935999999999998"/>
    <n v="10.9872"/>
  </r>
  <r>
    <n v="7976"/>
    <x v="0"/>
    <s v="Floresta Ombrófila Densa"/>
    <s v="Sudeste"/>
    <s v="Campinas"/>
    <s v="ondulado"/>
    <s v="Manual"/>
    <s v="Grumixama"/>
    <n v="504"/>
    <n v="56"/>
    <s v="fruto"/>
    <x v="0"/>
    <s v="Implantação"/>
    <x v="0"/>
    <x v="4"/>
    <s v="Mudas (econômica)"/>
    <n v="109"/>
    <s v="unidade"/>
    <n v="10"/>
    <n v="5.4935999999999998"/>
    <n v="54.936"/>
  </r>
  <r>
    <n v="7976"/>
    <x v="0"/>
    <s v="Floresta Ombrófila Densa"/>
    <s v="Sudeste"/>
    <s v="Campinas"/>
    <s v="ondulado"/>
    <s v="Manual"/>
    <s v="Grumixama"/>
    <n v="504"/>
    <n v="56"/>
    <s v="fruto"/>
    <x v="0"/>
    <s v="Implantação"/>
    <x v="0"/>
    <x v="4"/>
    <s v="Trabalhador agropecuário em geral"/>
    <n v="4.24"/>
    <s v="H/H"/>
    <n v="13.0666856765747"/>
    <n v="0.213696"/>
    <n v="2.7922984623413072"/>
  </r>
  <r>
    <n v="7976"/>
    <x v="0"/>
    <s v="Floresta Ombrófila Densa"/>
    <s v="Sudeste"/>
    <s v="Campinas"/>
    <s v="ondulado"/>
    <s v="Manual"/>
    <s v="Grumixama"/>
    <n v="504"/>
    <n v="56"/>
    <s v="fruto"/>
    <x v="0"/>
    <s v="Implantação"/>
    <x v="0"/>
    <x v="5"/>
    <s v="Mudas (biodiversidade)"/>
    <n v="545"/>
    <s v="unidade"/>
    <n v="2"/>
    <n v="27.468"/>
    <n v="54.936"/>
  </r>
  <r>
    <n v="7976"/>
    <x v="0"/>
    <s v="Floresta Ombrófila Densa"/>
    <s v="Sudeste"/>
    <s v="Campinas"/>
    <s v="ondulado"/>
    <s v="Manual"/>
    <s v="Grumixama"/>
    <n v="504"/>
    <n v="56"/>
    <s v="fruto"/>
    <x v="0"/>
    <s v="Implantação"/>
    <x v="0"/>
    <x v="5"/>
    <s v="Mudas (econômica)"/>
    <n v="544"/>
    <s v="unidade"/>
    <n v="10"/>
    <n v="27.4176"/>
    <n v="274.17599999999999"/>
  </r>
  <r>
    <n v="7976"/>
    <x v="0"/>
    <s v="Floresta Ombrófila Densa"/>
    <s v="Sudeste"/>
    <s v="Campinas"/>
    <s v="ondulado"/>
    <s v="Manual"/>
    <s v="Grumixama"/>
    <n v="504"/>
    <n v="56"/>
    <s v="fruto"/>
    <x v="0"/>
    <s v="Implantação"/>
    <x v="0"/>
    <x v="5"/>
    <s v="Trabalhador agropecuário em geral"/>
    <n v="10.6"/>
    <s v="H/H"/>
    <n v="13.0666856765747"/>
    <n v="0.53423999999999994"/>
    <n v="6.9807461558532671"/>
  </r>
  <r>
    <n v="7976"/>
    <x v="0"/>
    <s v="Floresta Ombrófila Densa"/>
    <s v="Sudeste"/>
    <s v="Campinas"/>
    <s v="ondulado"/>
    <s v="Manual"/>
    <s v="Grumixama"/>
    <n v="504"/>
    <n v="56"/>
    <s v="fruto"/>
    <x v="0"/>
    <s v="Implantação"/>
    <x v="0"/>
    <x v="5"/>
    <s v="Trator 75 - 125 CV + Carreta"/>
    <n v="1.77"/>
    <s v="H/M"/>
    <n v="149.07000732421801"/>
    <n v="8.920800000000001E-2"/>
    <n v="13.298237213378842"/>
  </r>
  <r>
    <n v="7976"/>
    <x v="0"/>
    <s v="Floresta Ombrófila Densa"/>
    <s v="Sudeste"/>
    <s v="Campinas"/>
    <s v="ondulado"/>
    <s v="Manual"/>
    <s v="Grumixama"/>
    <n v="504"/>
    <n v="56"/>
    <s v="fruto"/>
    <x v="0"/>
    <s v="Manutenção"/>
    <x v="1"/>
    <x v="6"/>
    <s v="18-06-24"/>
    <n v="2.6"/>
    <s v="sc de 50 kg"/>
    <n v="268.25"/>
    <n v="0.13104000000000002"/>
    <n v="35.151480000000006"/>
  </r>
  <r>
    <n v="7976"/>
    <x v="0"/>
    <s v="Floresta Ombrófila Densa"/>
    <s v="Sudeste"/>
    <s v="Campinas"/>
    <s v="ondulado"/>
    <s v="Manual"/>
    <s v="Grumixama"/>
    <n v="504"/>
    <n v="56"/>
    <s v="fruto"/>
    <x v="0"/>
    <s v="Manutenção"/>
    <x v="1"/>
    <x v="6"/>
    <s v="Copo dosador"/>
    <n v="9.42"/>
    <s v="H/H"/>
    <n v="1.0999999999999999E-2"/>
    <n v="0.47476800000000002"/>
    <n v="5.2224480000000002E-3"/>
  </r>
  <r>
    <n v="7976"/>
    <x v="0"/>
    <s v="Floresta Ombrófila Densa"/>
    <s v="Sudeste"/>
    <s v="Campinas"/>
    <s v="ondulado"/>
    <s v="Manual"/>
    <s v="Grumixama"/>
    <n v="504"/>
    <n v="56"/>
    <s v="fruto"/>
    <x v="0"/>
    <s v="Manutenção"/>
    <x v="1"/>
    <x v="6"/>
    <s v="Trabalhador agropecuário em geral"/>
    <n v="9.42"/>
    <s v="H/H"/>
    <n v="13.0666856765747"/>
    <n v="0.47476800000000002"/>
    <n v="6.2036442252960171"/>
  </r>
  <r>
    <n v="7976"/>
    <x v="0"/>
    <s v="Floresta Ombrófila Densa"/>
    <s v="Sudeste"/>
    <s v="Campinas"/>
    <s v="ondulado"/>
    <s v="Manual"/>
    <s v="Grumixama"/>
    <n v="504"/>
    <n v="56"/>
    <s v="fruto"/>
    <x v="0"/>
    <s v="Manutenção"/>
    <x v="1"/>
    <x v="6"/>
    <s v="Trator 75 - 125 CV + Carreta"/>
    <n v="1.18"/>
    <s v="H/M"/>
    <n v="149.07000732421801"/>
    <n v="5.947199999999999E-2"/>
    <n v="8.8654914755858929"/>
  </r>
  <r>
    <n v="7976"/>
    <x v="0"/>
    <s v="Floresta Ombrófila Densa"/>
    <s v="Sudeste"/>
    <s v="Campinas"/>
    <s v="ondulado"/>
    <s v="Manual"/>
    <s v="Grumixama"/>
    <n v="504"/>
    <n v="56"/>
    <s v="fruto"/>
    <x v="0"/>
    <s v="Manutenção"/>
    <x v="1"/>
    <x v="7"/>
    <s v="Enxada"/>
    <n v="38.51"/>
    <s v="H/H"/>
    <n v="1.6E-2"/>
    <n v="1.9409039999999997"/>
    <n v="3.1054463999999997E-2"/>
  </r>
  <r>
    <n v="7976"/>
    <x v="0"/>
    <s v="Floresta Ombrófila Densa"/>
    <s v="Sudeste"/>
    <s v="Campinas"/>
    <s v="ondulado"/>
    <s v="Manual"/>
    <s v="Grumixama"/>
    <n v="504"/>
    <n v="56"/>
    <s v="fruto"/>
    <x v="0"/>
    <s v="Manutenção"/>
    <x v="1"/>
    <x v="7"/>
    <s v="Trabalhador agropecuário em geral"/>
    <n v="38.51"/>
    <s v="H/H"/>
    <n v="13.0666856765747"/>
    <n v="1.9409039999999997"/>
    <n v="25.361182496406538"/>
  </r>
  <r>
    <n v="7976"/>
    <x v="0"/>
    <s v="Floresta Ombrófila Densa"/>
    <s v="Sudeste"/>
    <s v="Campinas"/>
    <s v="ondulado"/>
    <s v="Manual"/>
    <s v="Grumixama"/>
    <n v="504"/>
    <n v="56"/>
    <s v="fruto"/>
    <x v="0"/>
    <s v="Manutenção"/>
    <x v="1"/>
    <x v="8"/>
    <s v="Aplicador manual"/>
    <n v="2.35"/>
    <s v="H/H"/>
    <n v="9.9000000000000005E-2"/>
    <n v="0.11844"/>
    <n v="1.1725560000000001E-2"/>
  </r>
  <r>
    <n v="7976"/>
    <x v="0"/>
    <s v="Floresta Ombrófila Densa"/>
    <s v="Sudeste"/>
    <s v="Campinas"/>
    <s v="ondulado"/>
    <s v="Manual"/>
    <s v="Grumixama"/>
    <n v="504"/>
    <n v="56"/>
    <s v="fruto"/>
    <x v="0"/>
    <s v="Manutenção"/>
    <x v="1"/>
    <x v="8"/>
    <s v="Sulfluramida"/>
    <n v="2"/>
    <s v="Kg"/>
    <n v="16.2399997711181"/>
    <n v="0.1008"/>
    <n v="1.6369919769287045"/>
  </r>
  <r>
    <n v="7976"/>
    <x v="0"/>
    <s v="Floresta Ombrófila Densa"/>
    <s v="Sudeste"/>
    <s v="Campinas"/>
    <s v="ondulado"/>
    <s v="Manual"/>
    <s v="Grumixama"/>
    <n v="504"/>
    <n v="56"/>
    <s v="fruto"/>
    <x v="0"/>
    <s v="Manutenção"/>
    <x v="1"/>
    <x v="8"/>
    <s v="Trabalhador agropecuário em geral"/>
    <n v="2.35"/>
    <s v="H/H"/>
    <n v="13.0666856765747"/>
    <n v="0.11844"/>
    <n v="1.5476182515335075"/>
  </r>
  <r>
    <n v="7976"/>
    <x v="0"/>
    <s v="Floresta Ombrófila Densa"/>
    <s v="Sudeste"/>
    <s v="Campinas"/>
    <s v="ondulado"/>
    <s v="Manual"/>
    <s v="Grumixama"/>
    <n v="504"/>
    <n v="56"/>
    <s v="fruto"/>
    <x v="0"/>
    <s v="Manutenção"/>
    <x v="1"/>
    <x v="9"/>
    <s v="Trabalhador agropecuário em geral"/>
    <n v="1.18"/>
    <s v="H/H"/>
    <n v="13.0666856765747"/>
    <n v="5.947199999999999E-2"/>
    <n v="0.77710193055725041"/>
  </r>
  <r>
    <n v="7976"/>
    <x v="0"/>
    <s v="Floresta Ombrófila Densa"/>
    <s v="Sudeste"/>
    <s v="Campinas"/>
    <s v="ondulado"/>
    <s v="Manual"/>
    <s v="Grumixama"/>
    <n v="504"/>
    <n v="56"/>
    <s v="fruto"/>
    <x v="0"/>
    <s v="Manutenção"/>
    <x v="1"/>
    <x v="10"/>
    <s v="Motorroçadeira 2 CV"/>
    <n v="14.13"/>
    <s v="H/H"/>
    <n v="6.4109999999999996"/>
    <n v="0.71215200000000001"/>
    <n v="4.5656064719999998"/>
  </r>
  <r>
    <n v="7976"/>
    <x v="0"/>
    <s v="Floresta Ombrófila Densa"/>
    <s v="Sudeste"/>
    <s v="Campinas"/>
    <s v="ondulado"/>
    <s v="Manual"/>
    <s v="Grumixama"/>
    <n v="504"/>
    <n v="56"/>
    <s v="fruto"/>
    <x v="0"/>
    <s v="Manutenção"/>
    <x v="1"/>
    <x v="10"/>
    <s v="Trabalhador agropecuário em geral"/>
    <n v="14.13"/>
    <s v="H/H"/>
    <n v="13.0666856765747"/>
    <n v="0.71215200000000001"/>
    <n v="9.3054663379440257"/>
  </r>
  <r>
    <n v="7976"/>
    <x v="0"/>
    <s v="Floresta Ombrófila Densa"/>
    <s v="Sudeste"/>
    <s v="Campinas"/>
    <s v="ondulado"/>
    <s v="Manual"/>
    <s v="Grumixama"/>
    <n v="504"/>
    <n v="56"/>
    <s v="fruto"/>
    <x v="0"/>
    <s v="Manutenção"/>
    <x v="2"/>
    <x v="11"/>
    <s v="18-06-24"/>
    <n v="2.6"/>
    <s v="sc de 50 kg"/>
    <n v="268.25"/>
    <n v="0.13104000000000002"/>
    <n v="35.151480000000006"/>
  </r>
  <r>
    <n v="7976"/>
    <x v="0"/>
    <s v="Floresta Ombrófila Densa"/>
    <s v="Sudeste"/>
    <s v="Campinas"/>
    <s v="ondulado"/>
    <s v="Manual"/>
    <s v="Grumixama"/>
    <n v="504"/>
    <n v="56"/>
    <s v="fruto"/>
    <x v="0"/>
    <s v="Manutenção"/>
    <x v="2"/>
    <x v="11"/>
    <s v="Copo dosador"/>
    <n v="9.42"/>
    <s v="H/H"/>
    <n v="1.0999999999999999E-2"/>
    <n v="0.47476800000000002"/>
    <n v="5.2224480000000002E-3"/>
  </r>
  <r>
    <n v="7976"/>
    <x v="0"/>
    <s v="Floresta Ombrófila Densa"/>
    <s v="Sudeste"/>
    <s v="Campinas"/>
    <s v="ondulado"/>
    <s v="Manual"/>
    <s v="Grumixama"/>
    <n v="504"/>
    <n v="56"/>
    <s v="fruto"/>
    <x v="0"/>
    <s v="Manutenção"/>
    <x v="2"/>
    <x v="11"/>
    <s v="Trabalhador agropecuário em geral"/>
    <n v="9.42"/>
    <s v="H/H"/>
    <n v="13.0666856765747"/>
    <n v="0.47476800000000002"/>
    <n v="6.2036442252960171"/>
  </r>
  <r>
    <n v="7976"/>
    <x v="0"/>
    <s v="Floresta Ombrófila Densa"/>
    <s v="Sudeste"/>
    <s v="Campinas"/>
    <s v="ondulado"/>
    <s v="Manual"/>
    <s v="Grumixama"/>
    <n v="504"/>
    <n v="56"/>
    <s v="fruto"/>
    <x v="0"/>
    <s v="Manutenção"/>
    <x v="2"/>
    <x v="11"/>
    <s v="Trator 75 - 125 CV + Carreta"/>
    <n v="1.18"/>
    <s v="H/M"/>
    <n v="149.07000732421801"/>
    <n v="5.947199999999999E-2"/>
    <n v="8.8654914755858929"/>
  </r>
  <r>
    <n v="7976"/>
    <x v="0"/>
    <s v="Floresta Ombrófila Densa"/>
    <s v="Sudeste"/>
    <s v="Campinas"/>
    <s v="ondulado"/>
    <s v="Manual"/>
    <s v="Grumixama"/>
    <n v="504"/>
    <n v="56"/>
    <s v="fruto"/>
    <x v="0"/>
    <s v="Manutenção"/>
    <x v="2"/>
    <x v="8"/>
    <s v="Aplicador manual"/>
    <n v="2.35"/>
    <s v="H/H"/>
    <n v="9.9000000000000005E-2"/>
    <n v="0.11844"/>
    <n v="1.1725560000000001E-2"/>
  </r>
  <r>
    <n v="7976"/>
    <x v="0"/>
    <s v="Floresta Ombrófila Densa"/>
    <s v="Sudeste"/>
    <s v="Campinas"/>
    <s v="ondulado"/>
    <s v="Manual"/>
    <s v="Grumixama"/>
    <n v="504"/>
    <n v="56"/>
    <s v="fruto"/>
    <x v="0"/>
    <s v="Manutenção"/>
    <x v="2"/>
    <x v="8"/>
    <s v="Sulfluramida"/>
    <n v="2"/>
    <s v="Kg"/>
    <n v="16.2399997711181"/>
    <n v="0.1008"/>
    <n v="1.6369919769287045"/>
  </r>
  <r>
    <n v="7976"/>
    <x v="0"/>
    <s v="Floresta Ombrófila Densa"/>
    <s v="Sudeste"/>
    <s v="Campinas"/>
    <s v="ondulado"/>
    <s v="Manual"/>
    <s v="Grumixama"/>
    <n v="504"/>
    <n v="56"/>
    <s v="fruto"/>
    <x v="0"/>
    <s v="Manutenção"/>
    <x v="2"/>
    <x v="8"/>
    <s v="Trabalhador agropecuário em geral"/>
    <n v="2.35"/>
    <s v="H/H"/>
    <n v="13.0666856765747"/>
    <n v="0.11844"/>
    <n v="1.5476182515335075"/>
  </r>
  <r>
    <n v="7976"/>
    <x v="0"/>
    <s v="Floresta Ombrófila Densa"/>
    <s v="Sudeste"/>
    <s v="Campinas"/>
    <s v="ondulado"/>
    <s v="Manual"/>
    <s v="Grumixama"/>
    <n v="504"/>
    <n v="56"/>
    <s v="fruto"/>
    <x v="0"/>
    <s v="Manutenção"/>
    <x v="2"/>
    <x v="12"/>
    <s v="Técnico florestal"/>
    <n v="23.55"/>
    <s v="H/H"/>
    <n v="5.9209642410278303"/>
    <n v="1.18692"/>
    <n v="7.0277108769607519"/>
  </r>
  <r>
    <n v="7976"/>
    <x v="0"/>
    <s v="Floresta Ombrófila Densa"/>
    <s v="Sudeste"/>
    <s v="Campinas"/>
    <s v="ondulado"/>
    <s v="Manual"/>
    <s v="Grumixama"/>
    <n v="504"/>
    <n v="56"/>
    <s v="fruto"/>
    <x v="0"/>
    <s v="Manutenção"/>
    <x v="2"/>
    <x v="9"/>
    <s v="Trabalhador agropecuário em geral"/>
    <n v="1.18"/>
    <s v="H/H"/>
    <n v="13.0666856765747"/>
    <n v="5.947199999999999E-2"/>
    <n v="0.77710193055725041"/>
  </r>
  <r>
    <n v="7976"/>
    <x v="0"/>
    <s v="Floresta Ombrófila Densa"/>
    <s v="Sudeste"/>
    <s v="Campinas"/>
    <s v="ondulado"/>
    <s v="Manual"/>
    <s v="Grumixama"/>
    <n v="504"/>
    <n v="56"/>
    <s v="fruto"/>
    <x v="0"/>
    <s v="Manutenção"/>
    <x v="3"/>
    <x v="8"/>
    <s v="Aplicador manual"/>
    <n v="2.35"/>
    <s v="H/H"/>
    <n v="9.9000000000000005E-2"/>
    <n v="0.11844"/>
    <n v="1.1725560000000001E-2"/>
  </r>
  <r>
    <n v="7976"/>
    <x v="0"/>
    <s v="Floresta Ombrófila Densa"/>
    <s v="Sudeste"/>
    <s v="Campinas"/>
    <s v="ondulado"/>
    <s v="Manual"/>
    <s v="Grumixama"/>
    <n v="504"/>
    <n v="56"/>
    <s v="fruto"/>
    <x v="0"/>
    <s v="Manutenção"/>
    <x v="3"/>
    <x v="8"/>
    <s v="Sulfluramida"/>
    <n v="2"/>
    <s v="Kg"/>
    <n v="16.2399997711181"/>
    <n v="0.1008"/>
    <n v="1.6369919769287045"/>
  </r>
  <r>
    <n v="7976"/>
    <x v="0"/>
    <s v="Floresta Ombrófila Densa"/>
    <s v="Sudeste"/>
    <s v="Campinas"/>
    <s v="ondulado"/>
    <s v="Manual"/>
    <s v="Grumixama"/>
    <n v="504"/>
    <n v="56"/>
    <s v="fruto"/>
    <x v="0"/>
    <s v="Manutenção"/>
    <x v="3"/>
    <x v="8"/>
    <s v="Trabalhador agropecuário em geral"/>
    <n v="2.35"/>
    <s v="H/H"/>
    <n v="13.0666856765747"/>
    <n v="0.11844"/>
    <n v="1.5476182515335075"/>
  </r>
  <r>
    <n v="7976"/>
    <x v="0"/>
    <s v="Floresta Ombrófila Densa"/>
    <s v="Sudeste"/>
    <s v="Campinas"/>
    <s v="ondulado"/>
    <s v="Manual"/>
    <s v="Grumixama"/>
    <n v="504"/>
    <n v="56"/>
    <s v="fruto"/>
    <x v="0"/>
    <s v="Manutenção"/>
    <x v="3"/>
    <x v="9"/>
    <s v="Trabalhador agropecuário em geral"/>
    <n v="1.18"/>
    <s v="H/H"/>
    <n v="13.0666856765747"/>
    <n v="5.947199999999999E-2"/>
    <n v="0.77710193055725041"/>
  </r>
  <r>
    <n v="7976"/>
    <x v="0"/>
    <s v="Floresta Ombrófila Densa"/>
    <s v="Sudeste"/>
    <s v="Campinas"/>
    <s v="ondulado"/>
    <s v="Manual"/>
    <s v="Grumixama"/>
    <n v="504"/>
    <n v="56"/>
    <s v="fruto"/>
    <x v="0"/>
    <s v="Manutenção"/>
    <x v="4"/>
    <x v="8"/>
    <s v="Aplicador manual"/>
    <n v="2.35"/>
    <s v="H/H"/>
    <n v="9.9000000000000005E-2"/>
    <n v="0.11844"/>
    <n v="1.1725560000000001E-2"/>
  </r>
  <r>
    <n v="7976"/>
    <x v="0"/>
    <s v="Floresta Ombrófila Densa"/>
    <s v="Sudeste"/>
    <s v="Campinas"/>
    <s v="ondulado"/>
    <s v="Manual"/>
    <s v="Grumixama"/>
    <n v="504"/>
    <n v="56"/>
    <s v="fruto"/>
    <x v="0"/>
    <s v="Manutenção"/>
    <x v="4"/>
    <x v="8"/>
    <s v="Sulfluramida"/>
    <n v="2"/>
    <s v="Kg"/>
    <n v="16.2399997711181"/>
    <n v="0.1008"/>
    <n v="1.6369919769287045"/>
  </r>
  <r>
    <n v="7976"/>
    <x v="0"/>
    <s v="Floresta Ombrófila Densa"/>
    <s v="Sudeste"/>
    <s v="Campinas"/>
    <s v="ondulado"/>
    <s v="Manual"/>
    <s v="Grumixama"/>
    <n v="504"/>
    <n v="56"/>
    <s v="fruto"/>
    <x v="0"/>
    <s v="Manutenção"/>
    <x v="4"/>
    <x v="8"/>
    <s v="Trabalhador agropecuário em geral"/>
    <n v="2.35"/>
    <s v="H/H"/>
    <n v="13.0666856765747"/>
    <n v="0.11844"/>
    <n v="1.5476182515335075"/>
  </r>
  <r>
    <n v="7976"/>
    <x v="0"/>
    <s v="Floresta Ombrófila Densa"/>
    <s v="Sudeste"/>
    <s v="Campinas"/>
    <s v="ondulado"/>
    <s v="Manual"/>
    <s v="Grumixama"/>
    <n v="504"/>
    <n v="56"/>
    <s v="fruto"/>
    <x v="0"/>
    <s v="Manutenção"/>
    <x v="4"/>
    <x v="12"/>
    <s v="Técnico florestal"/>
    <n v="23.55"/>
    <s v="H/H"/>
    <n v="5.9209642410278303"/>
    <n v="1.18692"/>
    <n v="7.0277108769607519"/>
  </r>
  <r>
    <n v="7976"/>
    <x v="0"/>
    <s v="Floresta Ombrófila Densa"/>
    <s v="Sudeste"/>
    <s v="Campinas"/>
    <s v="ondulado"/>
    <s v="Manual"/>
    <s v="Grumixama"/>
    <n v="504"/>
    <n v="56"/>
    <s v="fruto"/>
    <x v="0"/>
    <s v="Manutenção"/>
    <x v="4"/>
    <x v="9"/>
    <s v="Trabalhador agropecuário em geral"/>
    <n v="1.18"/>
    <s v="H/H"/>
    <n v="13.0666856765747"/>
    <n v="5.947199999999999E-2"/>
    <n v="0.77710193055725041"/>
  </r>
  <r>
    <n v="7976"/>
    <x v="0"/>
    <s v="Floresta Ombrófila Densa"/>
    <s v="Sudeste"/>
    <s v="Campinas"/>
    <s v="ondulado"/>
    <s v="Manual"/>
    <s v="Grumixama"/>
    <n v="504"/>
    <n v="56"/>
    <s v="fruto"/>
    <x v="0"/>
    <s v="Manutenção"/>
    <x v="5"/>
    <x v="8"/>
    <s v="Aplicador manual"/>
    <n v="2.35"/>
    <s v="H/H"/>
    <n v="9.9000000000000005E-2"/>
    <n v="0.11844"/>
    <n v="1.1725560000000001E-2"/>
  </r>
  <r>
    <n v="7976"/>
    <x v="0"/>
    <s v="Floresta Ombrófila Densa"/>
    <s v="Sudeste"/>
    <s v="Campinas"/>
    <s v="ondulado"/>
    <s v="Manual"/>
    <s v="Grumixama"/>
    <n v="504"/>
    <n v="56"/>
    <s v="fruto"/>
    <x v="0"/>
    <s v="Manutenção"/>
    <x v="5"/>
    <x v="8"/>
    <s v="Sulfluramida"/>
    <n v="2"/>
    <s v="Kg"/>
    <n v="16.2399997711181"/>
    <n v="0.1008"/>
    <n v="1.6369919769287045"/>
  </r>
  <r>
    <n v="7976"/>
    <x v="0"/>
    <s v="Floresta Ombrófila Densa"/>
    <s v="Sudeste"/>
    <s v="Campinas"/>
    <s v="ondulado"/>
    <s v="Manual"/>
    <s v="Grumixama"/>
    <n v="504"/>
    <n v="56"/>
    <s v="fruto"/>
    <x v="0"/>
    <s v="Manutenção"/>
    <x v="5"/>
    <x v="8"/>
    <s v="Trabalhador agropecuário em geral"/>
    <n v="2.35"/>
    <s v="H/H"/>
    <n v="13.0666856765747"/>
    <n v="0.11844"/>
    <n v="1.5476182515335075"/>
  </r>
  <r>
    <n v="7976"/>
    <x v="0"/>
    <s v="Floresta Ombrófila Densa"/>
    <s v="Sudeste"/>
    <s v="Campinas"/>
    <s v="ondulado"/>
    <s v="Manual"/>
    <s v="Grumixama"/>
    <n v="504"/>
    <n v="56"/>
    <s v="fruto"/>
    <x v="0"/>
    <s v="Manutenção"/>
    <x v="5"/>
    <x v="9"/>
    <s v="Trabalhador agropecuário em geral"/>
    <n v="1.18"/>
    <s v="H/H"/>
    <n v="13.0666856765747"/>
    <n v="5.947199999999999E-2"/>
    <n v="0.77710193055725041"/>
  </r>
  <r>
    <n v="7976"/>
    <x v="0"/>
    <s v="Floresta Ombrófila Densa"/>
    <s v="Sudeste"/>
    <s v="Campinas"/>
    <s v="ondulado"/>
    <s v="Manual"/>
    <s v="Grumixama"/>
    <n v="504"/>
    <n v="56"/>
    <s v="fruto"/>
    <x v="0"/>
    <s v="Manutenção"/>
    <x v="6"/>
    <x v="8"/>
    <s v="Aplicador manual"/>
    <n v="2.35"/>
    <s v="H/H"/>
    <n v="9.9000000000000005E-2"/>
    <n v="0.11844"/>
    <n v="1.1725560000000001E-2"/>
  </r>
  <r>
    <n v="7976"/>
    <x v="0"/>
    <s v="Floresta Ombrófila Densa"/>
    <s v="Sudeste"/>
    <s v="Campinas"/>
    <s v="ondulado"/>
    <s v="Manual"/>
    <s v="Grumixama"/>
    <n v="504"/>
    <n v="56"/>
    <s v="fruto"/>
    <x v="0"/>
    <s v="Manutenção"/>
    <x v="6"/>
    <x v="8"/>
    <s v="Sulfluramida"/>
    <n v="2"/>
    <s v="Kg"/>
    <n v="16.2399997711181"/>
    <n v="0.1008"/>
    <n v="1.6369919769287045"/>
  </r>
  <r>
    <n v="7976"/>
    <x v="0"/>
    <s v="Floresta Ombrófila Densa"/>
    <s v="Sudeste"/>
    <s v="Campinas"/>
    <s v="ondulado"/>
    <s v="Manual"/>
    <s v="Grumixama"/>
    <n v="504"/>
    <n v="56"/>
    <s v="fruto"/>
    <x v="0"/>
    <s v="Manutenção"/>
    <x v="6"/>
    <x v="8"/>
    <s v="Trabalhador agropecuário em geral"/>
    <n v="2.35"/>
    <s v="H/H"/>
    <n v="13.0666856765747"/>
    <n v="0.11844"/>
    <n v="1.5476182515335075"/>
  </r>
  <r>
    <n v="7976"/>
    <x v="0"/>
    <s v="Floresta Ombrófila Densa"/>
    <s v="Sudeste"/>
    <s v="Campinas"/>
    <s v="ondulado"/>
    <s v="Manual"/>
    <s v="Grumixama"/>
    <n v="504"/>
    <n v="56"/>
    <s v="fruto"/>
    <x v="0"/>
    <s v="Manutenção"/>
    <x v="6"/>
    <x v="9"/>
    <s v="Trabalhador agropecuário em geral"/>
    <n v="1.18"/>
    <s v="H/H"/>
    <n v="13.0666856765747"/>
    <n v="5.947199999999999E-2"/>
    <n v="0.77710193055725041"/>
  </r>
  <r>
    <n v="7976"/>
    <x v="0"/>
    <s v="Floresta Ombrófila Densa"/>
    <s v="Sudeste"/>
    <s v="Campinas"/>
    <s v="ondulado"/>
    <s v="Manual"/>
    <s v="Grumixama"/>
    <n v="504"/>
    <n v="56"/>
    <s v="fruto"/>
    <x v="0"/>
    <s v="Manutenção"/>
    <x v="7"/>
    <x v="8"/>
    <s v="Aplicador manual"/>
    <n v="2.35"/>
    <s v="H/H"/>
    <n v="9.9000000000000005E-2"/>
    <n v="0.11844"/>
    <n v="1.1725560000000001E-2"/>
  </r>
  <r>
    <n v="7976"/>
    <x v="0"/>
    <s v="Floresta Ombrófila Densa"/>
    <s v="Sudeste"/>
    <s v="Campinas"/>
    <s v="ondulado"/>
    <s v="Manual"/>
    <s v="Grumixama"/>
    <n v="504"/>
    <n v="56"/>
    <s v="fruto"/>
    <x v="0"/>
    <s v="Manutenção"/>
    <x v="7"/>
    <x v="8"/>
    <s v="Sulfluramida"/>
    <n v="2"/>
    <s v="Kg"/>
    <n v="16.2399997711181"/>
    <n v="0.1008"/>
    <n v="1.6369919769287045"/>
  </r>
  <r>
    <n v="7976"/>
    <x v="0"/>
    <s v="Floresta Ombrófila Densa"/>
    <s v="Sudeste"/>
    <s v="Campinas"/>
    <s v="ondulado"/>
    <s v="Manual"/>
    <s v="Grumixama"/>
    <n v="504"/>
    <n v="56"/>
    <s v="fruto"/>
    <x v="0"/>
    <s v="Manutenção"/>
    <x v="7"/>
    <x v="8"/>
    <s v="Trabalhador agropecuário em geral"/>
    <n v="2.35"/>
    <s v="H/H"/>
    <n v="13.0666856765747"/>
    <n v="0.11844"/>
    <n v="1.5476182515335075"/>
  </r>
  <r>
    <n v="7976"/>
    <x v="0"/>
    <s v="Floresta Ombrófila Densa"/>
    <s v="Sudeste"/>
    <s v="Campinas"/>
    <s v="ondulado"/>
    <s v="Manual"/>
    <s v="Grumixama"/>
    <n v="504"/>
    <n v="56"/>
    <s v="fruto"/>
    <x v="0"/>
    <s v="Manutenção"/>
    <x v="7"/>
    <x v="9"/>
    <s v="Trabalhador agropecuário em geral"/>
    <n v="1.18"/>
    <s v="H/H"/>
    <n v="13.0666856765747"/>
    <n v="5.947199999999999E-2"/>
    <n v="0.77710193055725041"/>
  </r>
  <r>
    <n v="7976"/>
    <x v="0"/>
    <s v="Floresta Ombrófila Densa"/>
    <s v="Sudeste"/>
    <s v="Campinas"/>
    <s v="ondulado"/>
    <s v="Manual"/>
    <s v="Grumixama"/>
    <n v="504"/>
    <n v="56"/>
    <s v="fruto"/>
    <x v="0"/>
    <s v="Manutenção"/>
    <x v="8"/>
    <x v="8"/>
    <s v="Aplicador manual"/>
    <n v="2.35"/>
    <s v="H/H"/>
    <n v="9.9000000000000005E-2"/>
    <n v="0.11844"/>
    <n v="1.1725560000000001E-2"/>
  </r>
  <r>
    <n v="7976"/>
    <x v="0"/>
    <s v="Floresta Ombrófila Densa"/>
    <s v="Sudeste"/>
    <s v="Campinas"/>
    <s v="ondulado"/>
    <s v="Manual"/>
    <s v="Grumixama"/>
    <n v="504"/>
    <n v="56"/>
    <s v="fruto"/>
    <x v="0"/>
    <s v="Manutenção"/>
    <x v="8"/>
    <x v="8"/>
    <s v="Sulfluramida"/>
    <n v="2"/>
    <s v="Kg"/>
    <n v="16.2399997711181"/>
    <n v="0.1008"/>
    <n v="1.6369919769287045"/>
  </r>
  <r>
    <n v="7976"/>
    <x v="0"/>
    <s v="Floresta Ombrófila Densa"/>
    <s v="Sudeste"/>
    <s v="Campinas"/>
    <s v="ondulado"/>
    <s v="Manual"/>
    <s v="Grumixama"/>
    <n v="504"/>
    <n v="56"/>
    <s v="fruto"/>
    <x v="0"/>
    <s v="Manutenção"/>
    <x v="8"/>
    <x v="8"/>
    <s v="Trabalhador agropecuário em geral"/>
    <n v="2.35"/>
    <s v="H/H"/>
    <n v="13.0666856765747"/>
    <n v="0.11844"/>
    <n v="1.5476182515335075"/>
  </r>
  <r>
    <n v="7976"/>
    <x v="0"/>
    <s v="Floresta Ombrófila Densa"/>
    <s v="Sudeste"/>
    <s v="Campinas"/>
    <s v="ondulado"/>
    <s v="Manual"/>
    <s v="Grumixama"/>
    <n v="504"/>
    <n v="56"/>
    <s v="fruto"/>
    <x v="0"/>
    <s v="Manutenção"/>
    <x v="8"/>
    <x v="9"/>
    <s v="Trabalhador agropecuário em geral"/>
    <n v="1.18"/>
    <s v="H/H"/>
    <n v="13.0666856765747"/>
    <n v="5.947199999999999E-2"/>
    <n v="0.77710193055725041"/>
  </r>
  <r>
    <n v="7976"/>
    <x v="0"/>
    <s v="Floresta Ombrófila Densa"/>
    <s v="Sudeste"/>
    <s v="Campinas"/>
    <s v="ondulado"/>
    <s v="Manual"/>
    <s v="Grumixama"/>
    <n v="504"/>
    <n v="56"/>
    <s v="fruto"/>
    <x v="0"/>
    <s v="Manutenção"/>
    <x v="9"/>
    <x v="8"/>
    <s v="Aplicador manual"/>
    <n v="2.35"/>
    <s v="H/H"/>
    <n v="9.9000000000000005E-2"/>
    <n v="0.11844"/>
    <n v="1.1725560000000001E-2"/>
  </r>
  <r>
    <n v="7976"/>
    <x v="0"/>
    <s v="Floresta Ombrófila Densa"/>
    <s v="Sudeste"/>
    <s v="Campinas"/>
    <s v="ondulado"/>
    <s v="Manual"/>
    <s v="Grumixama"/>
    <n v="504"/>
    <n v="56"/>
    <s v="fruto"/>
    <x v="0"/>
    <s v="Manutenção"/>
    <x v="9"/>
    <x v="8"/>
    <s v="Sulfluramida"/>
    <n v="2"/>
    <s v="Kg"/>
    <n v="16.2399997711181"/>
    <n v="0.1008"/>
    <n v="1.6369919769287045"/>
  </r>
  <r>
    <n v="7976"/>
    <x v="0"/>
    <s v="Floresta Ombrófila Densa"/>
    <s v="Sudeste"/>
    <s v="Campinas"/>
    <s v="ondulado"/>
    <s v="Manual"/>
    <s v="Grumixama"/>
    <n v="504"/>
    <n v="56"/>
    <s v="fruto"/>
    <x v="0"/>
    <s v="Manutenção"/>
    <x v="9"/>
    <x v="8"/>
    <s v="Trabalhador agropecuário em geral"/>
    <n v="2.35"/>
    <s v="H/H"/>
    <n v="13.0666856765747"/>
    <n v="0.11844"/>
    <n v="1.5476182515335075"/>
  </r>
  <r>
    <n v="7976"/>
    <x v="0"/>
    <s v="Floresta Ombrófila Densa"/>
    <s v="Sudeste"/>
    <s v="Campinas"/>
    <s v="ondulado"/>
    <s v="Manual"/>
    <s v="Grumixama"/>
    <n v="504"/>
    <n v="56"/>
    <s v="fruto"/>
    <x v="0"/>
    <s v="Manutenção"/>
    <x v="9"/>
    <x v="12"/>
    <s v="Técnico florestal"/>
    <n v="23.55"/>
    <s v="H/H"/>
    <n v="5.9209642410278303"/>
    <n v="1.18692"/>
    <n v="7.0277108769607519"/>
  </r>
  <r>
    <n v="7976"/>
    <x v="0"/>
    <s v="Floresta Ombrófila Densa"/>
    <s v="Sudeste"/>
    <s v="Campinas"/>
    <s v="ondulado"/>
    <s v="Manual"/>
    <s v="Grumixama"/>
    <n v="504"/>
    <n v="56"/>
    <s v="fruto"/>
    <x v="0"/>
    <s v="Manutenção"/>
    <x v="9"/>
    <x v="9"/>
    <s v="Trabalhador agropecuário em geral"/>
    <n v="1.18"/>
    <s v="H/H"/>
    <n v="13.0666856765747"/>
    <n v="5.947199999999999E-2"/>
    <n v="0.77710193055725041"/>
  </r>
  <r>
    <n v="7976"/>
    <x v="0"/>
    <s v="Floresta Ombrófila Densa"/>
    <s v="Sudeste"/>
    <s v="Campinas"/>
    <s v="ondulado"/>
    <s v="Manual"/>
    <s v="Grumixama"/>
    <n v="504"/>
    <n v="56"/>
    <s v="fruto"/>
    <x v="0"/>
    <s v="Manutenção"/>
    <x v="10"/>
    <x v="8"/>
    <s v="Aplicador manual"/>
    <n v="2.35"/>
    <s v="H/H"/>
    <n v="9.9000000000000005E-2"/>
    <n v="0.11844"/>
    <n v="1.1725560000000001E-2"/>
  </r>
  <r>
    <n v="7976"/>
    <x v="0"/>
    <s v="Floresta Ombrófila Densa"/>
    <s v="Sudeste"/>
    <s v="Campinas"/>
    <s v="ondulado"/>
    <s v="Manual"/>
    <s v="Grumixama"/>
    <n v="504"/>
    <n v="56"/>
    <s v="fruto"/>
    <x v="0"/>
    <s v="Manutenção"/>
    <x v="10"/>
    <x v="8"/>
    <s v="Sulfluramida"/>
    <n v="2"/>
    <s v="Kg"/>
    <n v="16.2399997711181"/>
    <n v="0.1008"/>
    <n v="1.6369919769287045"/>
  </r>
  <r>
    <n v="7976"/>
    <x v="0"/>
    <s v="Floresta Ombrófila Densa"/>
    <s v="Sudeste"/>
    <s v="Campinas"/>
    <s v="ondulado"/>
    <s v="Manual"/>
    <s v="Grumixama"/>
    <n v="504"/>
    <n v="56"/>
    <s v="fruto"/>
    <x v="0"/>
    <s v="Manutenção"/>
    <x v="10"/>
    <x v="8"/>
    <s v="Trabalhador agropecuário em geral"/>
    <n v="2.35"/>
    <s v="H/H"/>
    <n v="13.0666856765747"/>
    <n v="0.11844"/>
    <n v="1.5476182515335075"/>
  </r>
  <r>
    <n v="7976"/>
    <x v="0"/>
    <s v="Floresta Ombrófila Densa"/>
    <s v="Sudeste"/>
    <s v="Campinas"/>
    <s v="ondulado"/>
    <s v="Manual"/>
    <s v="Grumixama"/>
    <n v="504"/>
    <n v="56"/>
    <s v="fruto"/>
    <x v="0"/>
    <s v="Manutenção"/>
    <x v="10"/>
    <x v="9"/>
    <s v="Trabalhador agropecuário em geral"/>
    <n v="1.18"/>
    <s v="H/H"/>
    <n v="13.0666856765747"/>
    <n v="5.947199999999999E-2"/>
    <n v="0.77710193055725041"/>
  </r>
  <r>
    <n v="7976"/>
    <x v="0"/>
    <s v="Floresta Ombrófila Densa"/>
    <s v="Sudeste"/>
    <s v="Campinas"/>
    <s v="ondulado"/>
    <s v="Manual"/>
    <s v="Grumixama"/>
    <n v="504"/>
    <n v="56"/>
    <s v="fruto"/>
    <x v="0"/>
    <s v="Manutenção"/>
    <x v="11"/>
    <x v="8"/>
    <s v="Aplicador manual"/>
    <n v="2.35"/>
    <s v="H/H"/>
    <n v="9.9000000000000005E-2"/>
    <n v="0.11844"/>
    <n v="1.1725560000000001E-2"/>
  </r>
  <r>
    <n v="7976"/>
    <x v="0"/>
    <s v="Floresta Ombrófila Densa"/>
    <s v="Sudeste"/>
    <s v="Campinas"/>
    <s v="ondulado"/>
    <s v="Manual"/>
    <s v="Grumixama"/>
    <n v="504"/>
    <n v="56"/>
    <s v="fruto"/>
    <x v="0"/>
    <s v="Manutenção"/>
    <x v="11"/>
    <x v="8"/>
    <s v="Sulfluramida"/>
    <n v="2"/>
    <s v="Kg"/>
    <n v="16.2399997711181"/>
    <n v="0.1008"/>
    <n v="1.6369919769287045"/>
  </r>
  <r>
    <n v="7976"/>
    <x v="0"/>
    <s v="Floresta Ombrófila Densa"/>
    <s v="Sudeste"/>
    <s v="Campinas"/>
    <s v="ondulado"/>
    <s v="Manual"/>
    <s v="Grumixama"/>
    <n v="504"/>
    <n v="56"/>
    <s v="fruto"/>
    <x v="0"/>
    <s v="Manutenção"/>
    <x v="11"/>
    <x v="8"/>
    <s v="Trabalhador agropecuário em geral"/>
    <n v="2.35"/>
    <s v="H/H"/>
    <n v="13.0666856765747"/>
    <n v="0.11844"/>
    <n v="1.5476182515335075"/>
  </r>
  <r>
    <n v="7976"/>
    <x v="0"/>
    <s v="Floresta Ombrófila Densa"/>
    <s v="Sudeste"/>
    <s v="Campinas"/>
    <s v="ondulado"/>
    <s v="Manual"/>
    <s v="Grumixama"/>
    <n v="504"/>
    <n v="56"/>
    <s v="fruto"/>
    <x v="0"/>
    <s v="Manutenção"/>
    <x v="11"/>
    <x v="9"/>
    <s v="Trabalhador agropecuário em geral"/>
    <n v="1.18"/>
    <s v="H/H"/>
    <n v="13.0666856765747"/>
    <n v="5.947199999999999E-2"/>
    <n v="0.77710193055725041"/>
  </r>
  <r>
    <n v="7976"/>
    <x v="0"/>
    <s v="Floresta Ombrófila Densa"/>
    <s v="Sudeste"/>
    <s v="Campinas"/>
    <s v="ondulado"/>
    <s v="Manual"/>
    <s v="Grumixama"/>
    <n v="504"/>
    <n v="56"/>
    <s v="fruto"/>
    <x v="0"/>
    <s v="Manutenção"/>
    <x v="12"/>
    <x v="8"/>
    <s v="Aplicador manual"/>
    <n v="2.35"/>
    <s v="H/H"/>
    <n v="9.9000000000000005E-2"/>
    <n v="0.11844"/>
    <n v="1.1725560000000001E-2"/>
  </r>
  <r>
    <n v="7976"/>
    <x v="0"/>
    <s v="Floresta Ombrófila Densa"/>
    <s v="Sudeste"/>
    <s v="Campinas"/>
    <s v="ondulado"/>
    <s v="Manual"/>
    <s v="Grumixama"/>
    <n v="504"/>
    <n v="56"/>
    <s v="fruto"/>
    <x v="0"/>
    <s v="Manutenção"/>
    <x v="12"/>
    <x v="8"/>
    <s v="Sulfluramida"/>
    <n v="2"/>
    <s v="Kg"/>
    <n v="16.2399997711181"/>
    <n v="0.1008"/>
    <n v="1.6369919769287045"/>
  </r>
  <r>
    <n v="7976"/>
    <x v="0"/>
    <s v="Floresta Ombrófila Densa"/>
    <s v="Sudeste"/>
    <s v="Campinas"/>
    <s v="ondulado"/>
    <s v="Manual"/>
    <s v="Grumixama"/>
    <n v="504"/>
    <n v="56"/>
    <s v="fruto"/>
    <x v="0"/>
    <s v="Manutenção"/>
    <x v="12"/>
    <x v="8"/>
    <s v="Trabalhador agropecuário em geral"/>
    <n v="2.35"/>
    <s v="H/H"/>
    <n v="13.0666856765747"/>
    <n v="0.11844"/>
    <n v="1.5476182515335075"/>
  </r>
  <r>
    <n v="7976"/>
    <x v="0"/>
    <s v="Floresta Ombrófila Densa"/>
    <s v="Sudeste"/>
    <s v="Campinas"/>
    <s v="ondulado"/>
    <s v="Manual"/>
    <s v="Grumixama"/>
    <n v="504"/>
    <n v="56"/>
    <s v="fruto"/>
    <x v="0"/>
    <s v="Manutenção"/>
    <x v="12"/>
    <x v="9"/>
    <s v="Trabalhador agropecuário em geral"/>
    <n v="1.18"/>
    <s v="H/H"/>
    <n v="13.0666856765747"/>
    <n v="5.947199999999999E-2"/>
    <n v="0.77710193055725041"/>
  </r>
  <r>
    <n v="7976"/>
    <x v="0"/>
    <s v="Floresta Ombrófila Densa"/>
    <s v="Sudeste"/>
    <s v="Campinas"/>
    <s v="ondulado"/>
    <s v="Manual"/>
    <s v="Grumixama"/>
    <n v="504"/>
    <n v="56"/>
    <s v="fruto"/>
    <x v="0"/>
    <s v="Manutenção"/>
    <x v="13"/>
    <x v="8"/>
    <s v="Aplicador manual"/>
    <n v="2.35"/>
    <s v="H/H"/>
    <n v="9.9000000000000005E-2"/>
    <n v="0.11844"/>
    <n v="1.1725560000000001E-2"/>
  </r>
  <r>
    <n v="7976"/>
    <x v="0"/>
    <s v="Floresta Ombrófila Densa"/>
    <s v="Sudeste"/>
    <s v="Campinas"/>
    <s v="ondulado"/>
    <s v="Manual"/>
    <s v="Grumixama"/>
    <n v="504"/>
    <n v="56"/>
    <s v="fruto"/>
    <x v="0"/>
    <s v="Manutenção"/>
    <x v="13"/>
    <x v="8"/>
    <s v="Sulfluramida"/>
    <n v="2"/>
    <s v="Kg"/>
    <n v="16.2399997711181"/>
    <n v="0.1008"/>
    <n v="1.6369919769287045"/>
  </r>
  <r>
    <n v="7976"/>
    <x v="0"/>
    <s v="Floresta Ombrófila Densa"/>
    <s v="Sudeste"/>
    <s v="Campinas"/>
    <s v="ondulado"/>
    <s v="Manual"/>
    <s v="Grumixama"/>
    <n v="504"/>
    <n v="56"/>
    <s v="fruto"/>
    <x v="0"/>
    <s v="Manutenção"/>
    <x v="13"/>
    <x v="8"/>
    <s v="Trabalhador agropecuário em geral"/>
    <n v="2.35"/>
    <s v="H/H"/>
    <n v="13.0666856765747"/>
    <n v="0.11844"/>
    <n v="1.5476182515335075"/>
  </r>
  <r>
    <n v="7976"/>
    <x v="0"/>
    <s v="Floresta Ombrófila Densa"/>
    <s v="Sudeste"/>
    <s v="Campinas"/>
    <s v="ondulado"/>
    <s v="Manual"/>
    <s v="Grumixama"/>
    <n v="504"/>
    <n v="56"/>
    <s v="fruto"/>
    <x v="0"/>
    <s v="Manutenção"/>
    <x v="13"/>
    <x v="9"/>
    <s v="Trabalhador agropecuário em geral"/>
    <n v="1.18"/>
    <s v="H/H"/>
    <n v="13.0666856765747"/>
    <n v="5.947199999999999E-2"/>
    <n v="0.77710193055725041"/>
  </r>
  <r>
    <n v="7976"/>
    <x v="0"/>
    <s v="Floresta Ombrófila Densa"/>
    <s v="Sudeste"/>
    <s v="Campinas"/>
    <s v="ondulado"/>
    <s v="Manual"/>
    <s v="Grumixama"/>
    <n v="504"/>
    <n v="56"/>
    <s v="fruto"/>
    <x v="0"/>
    <s v="Manutenção"/>
    <x v="14"/>
    <x v="8"/>
    <s v="Aplicador manual"/>
    <n v="2.35"/>
    <s v="H/H"/>
    <n v="9.9000000000000005E-2"/>
    <n v="0.11844"/>
    <n v="1.1725560000000001E-2"/>
  </r>
  <r>
    <n v="7976"/>
    <x v="0"/>
    <s v="Floresta Ombrófila Densa"/>
    <s v="Sudeste"/>
    <s v="Campinas"/>
    <s v="ondulado"/>
    <s v="Manual"/>
    <s v="Grumixama"/>
    <n v="504"/>
    <n v="56"/>
    <s v="fruto"/>
    <x v="0"/>
    <s v="Manutenção"/>
    <x v="14"/>
    <x v="8"/>
    <s v="Sulfluramida"/>
    <n v="2"/>
    <s v="Kg"/>
    <n v="16.2399997711181"/>
    <n v="0.1008"/>
    <n v="1.6369919769287045"/>
  </r>
  <r>
    <n v="7976"/>
    <x v="0"/>
    <s v="Floresta Ombrófila Densa"/>
    <s v="Sudeste"/>
    <s v="Campinas"/>
    <s v="ondulado"/>
    <s v="Manual"/>
    <s v="Grumixama"/>
    <n v="504"/>
    <n v="56"/>
    <s v="fruto"/>
    <x v="0"/>
    <s v="Manutenção"/>
    <x v="14"/>
    <x v="8"/>
    <s v="Trabalhador agropecuário em geral"/>
    <n v="2.35"/>
    <s v="H/H"/>
    <n v="13.0666856765747"/>
    <n v="0.11844"/>
    <n v="1.5476182515335075"/>
  </r>
  <r>
    <n v="7976"/>
    <x v="0"/>
    <s v="Floresta Ombrófila Densa"/>
    <s v="Sudeste"/>
    <s v="Campinas"/>
    <s v="ondulado"/>
    <s v="Manual"/>
    <s v="Grumixama"/>
    <n v="504"/>
    <n v="56"/>
    <s v="fruto"/>
    <x v="0"/>
    <s v="Manutenção"/>
    <x v="14"/>
    <x v="12"/>
    <s v="Técnico florestal"/>
    <n v="23.55"/>
    <s v="H/H"/>
    <n v="5.9209642410278303"/>
    <n v="1.18692"/>
    <n v="7.0277108769607519"/>
  </r>
  <r>
    <n v="7976"/>
    <x v="0"/>
    <s v="Floresta Ombrófila Densa"/>
    <s v="Sudeste"/>
    <s v="Campinas"/>
    <s v="ondulado"/>
    <s v="Manual"/>
    <s v="Grumixama"/>
    <n v="504"/>
    <n v="56"/>
    <s v="fruto"/>
    <x v="0"/>
    <s v="Manutenção"/>
    <x v="14"/>
    <x v="9"/>
    <s v="Trabalhador agropecuário em geral"/>
    <n v="1.18"/>
    <s v="H/H"/>
    <n v="13.0666856765747"/>
    <n v="5.947199999999999E-2"/>
    <n v="0.77710193055725041"/>
  </r>
  <r>
    <n v="7976"/>
    <x v="0"/>
    <s v="Floresta Ombrófila Densa"/>
    <s v="Sudeste"/>
    <s v="Campinas"/>
    <s v="ondulado"/>
    <s v="Manual"/>
    <s v="Grumixama"/>
    <n v="504"/>
    <n v="56"/>
    <s v="fruto"/>
    <x v="0"/>
    <s v="Manutenção"/>
    <x v="15"/>
    <x v="8"/>
    <s v="Aplicador manual"/>
    <n v="2.35"/>
    <s v="H/H"/>
    <n v="9.9000000000000005E-2"/>
    <n v="0.11844"/>
    <n v="1.1725560000000001E-2"/>
  </r>
  <r>
    <n v="7976"/>
    <x v="0"/>
    <s v="Floresta Ombrófila Densa"/>
    <s v="Sudeste"/>
    <s v="Campinas"/>
    <s v="ondulado"/>
    <s v="Manual"/>
    <s v="Grumixama"/>
    <n v="504"/>
    <n v="56"/>
    <s v="fruto"/>
    <x v="0"/>
    <s v="Manutenção"/>
    <x v="15"/>
    <x v="8"/>
    <s v="Sulfluramida"/>
    <n v="2"/>
    <s v="Kg"/>
    <n v="16.2399997711181"/>
    <n v="0.1008"/>
    <n v="1.6369919769287045"/>
  </r>
  <r>
    <n v="7976"/>
    <x v="0"/>
    <s v="Floresta Ombrófila Densa"/>
    <s v="Sudeste"/>
    <s v="Campinas"/>
    <s v="ondulado"/>
    <s v="Manual"/>
    <s v="Grumixama"/>
    <n v="504"/>
    <n v="56"/>
    <s v="fruto"/>
    <x v="0"/>
    <s v="Manutenção"/>
    <x v="15"/>
    <x v="8"/>
    <s v="Trabalhador agropecuário em geral"/>
    <n v="2.35"/>
    <s v="H/H"/>
    <n v="13.0666856765747"/>
    <n v="0.11844"/>
    <n v="1.5476182515335075"/>
  </r>
  <r>
    <n v="7976"/>
    <x v="0"/>
    <s v="Floresta Ombrófila Densa"/>
    <s v="Sudeste"/>
    <s v="Campinas"/>
    <s v="ondulado"/>
    <s v="Manual"/>
    <s v="Grumixama"/>
    <n v="504"/>
    <n v="56"/>
    <s v="fruto"/>
    <x v="0"/>
    <s v="Manutenção"/>
    <x v="15"/>
    <x v="9"/>
    <s v="Trabalhador agropecuário em geral"/>
    <n v="1.18"/>
    <s v="H/H"/>
    <n v="13.0666856765747"/>
    <n v="5.947199999999999E-2"/>
    <n v="0.77710193055725041"/>
  </r>
  <r>
    <n v="7976"/>
    <x v="0"/>
    <s v="Floresta Ombrófila Densa"/>
    <s v="Sudeste"/>
    <s v="Campinas"/>
    <s v="ondulado"/>
    <s v="Manual"/>
    <s v="Grumixama"/>
    <n v="504"/>
    <n v="56"/>
    <s v="fruto"/>
    <x v="0"/>
    <s v="Manutenção"/>
    <x v="16"/>
    <x v="8"/>
    <s v="Aplicador manual"/>
    <n v="2.35"/>
    <s v="H/H"/>
    <n v="9.9000000000000005E-2"/>
    <n v="0.11844"/>
    <n v="1.1725560000000001E-2"/>
  </r>
  <r>
    <n v="7976"/>
    <x v="0"/>
    <s v="Floresta Ombrófila Densa"/>
    <s v="Sudeste"/>
    <s v="Campinas"/>
    <s v="ondulado"/>
    <s v="Manual"/>
    <s v="Grumixama"/>
    <n v="504"/>
    <n v="56"/>
    <s v="fruto"/>
    <x v="0"/>
    <s v="Manutenção"/>
    <x v="16"/>
    <x v="8"/>
    <s v="Sulfluramida"/>
    <n v="2"/>
    <s v="Kg"/>
    <n v="16.2399997711181"/>
    <n v="0.1008"/>
    <n v="1.6369919769287045"/>
  </r>
  <r>
    <n v="7976"/>
    <x v="0"/>
    <s v="Floresta Ombrófila Densa"/>
    <s v="Sudeste"/>
    <s v="Campinas"/>
    <s v="ondulado"/>
    <s v="Manual"/>
    <s v="Grumixama"/>
    <n v="504"/>
    <n v="56"/>
    <s v="fruto"/>
    <x v="0"/>
    <s v="Manutenção"/>
    <x v="16"/>
    <x v="8"/>
    <s v="Trabalhador agropecuário em geral"/>
    <n v="2.35"/>
    <s v="H/H"/>
    <n v="13.0666856765747"/>
    <n v="0.11844"/>
    <n v="1.5476182515335075"/>
  </r>
  <r>
    <n v="7976"/>
    <x v="0"/>
    <s v="Floresta Ombrófila Densa"/>
    <s v="Sudeste"/>
    <s v="Campinas"/>
    <s v="ondulado"/>
    <s v="Manual"/>
    <s v="Grumixama"/>
    <n v="504"/>
    <n v="56"/>
    <s v="fruto"/>
    <x v="0"/>
    <s v="Manutenção"/>
    <x v="16"/>
    <x v="9"/>
    <s v="Trabalhador agropecuário em geral"/>
    <n v="1.18"/>
    <s v="H/H"/>
    <n v="13.0666856765747"/>
    <n v="5.947199999999999E-2"/>
    <n v="0.77710193055725041"/>
  </r>
  <r>
    <n v="7976"/>
    <x v="0"/>
    <s v="Floresta Ombrófila Densa"/>
    <s v="Sudeste"/>
    <s v="Campinas"/>
    <s v="ondulado"/>
    <s v="Manual"/>
    <s v="Grumixama"/>
    <n v="504"/>
    <n v="56"/>
    <s v="fruto"/>
    <x v="0"/>
    <s v="Manutenção"/>
    <x v="17"/>
    <x v="8"/>
    <s v="Aplicador manual"/>
    <n v="2.35"/>
    <s v="H/H"/>
    <n v="9.9000000000000005E-2"/>
    <n v="0.11844"/>
    <n v="1.1725560000000001E-2"/>
  </r>
  <r>
    <n v="7976"/>
    <x v="0"/>
    <s v="Floresta Ombrófila Densa"/>
    <s v="Sudeste"/>
    <s v="Campinas"/>
    <s v="ondulado"/>
    <s v="Manual"/>
    <s v="Grumixama"/>
    <n v="504"/>
    <n v="56"/>
    <s v="fruto"/>
    <x v="0"/>
    <s v="Manutenção"/>
    <x v="17"/>
    <x v="8"/>
    <s v="Sulfluramida"/>
    <n v="2"/>
    <s v="Kg"/>
    <n v="16.2399997711181"/>
    <n v="0.1008"/>
    <n v="1.6369919769287045"/>
  </r>
  <r>
    <n v="7976"/>
    <x v="0"/>
    <s v="Floresta Ombrófila Densa"/>
    <s v="Sudeste"/>
    <s v="Campinas"/>
    <s v="ondulado"/>
    <s v="Manual"/>
    <s v="Grumixama"/>
    <n v="504"/>
    <n v="56"/>
    <s v="fruto"/>
    <x v="0"/>
    <s v="Manutenção"/>
    <x v="17"/>
    <x v="8"/>
    <s v="Trabalhador agropecuário em geral"/>
    <n v="2.35"/>
    <s v="H/H"/>
    <n v="13.0666856765747"/>
    <n v="0.11844"/>
    <n v="1.5476182515335075"/>
  </r>
  <r>
    <n v="7976"/>
    <x v="0"/>
    <s v="Floresta Ombrófila Densa"/>
    <s v="Sudeste"/>
    <s v="Campinas"/>
    <s v="ondulado"/>
    <s v="Manual"/>
    <s v="Grumixama"/>
    <n v="504"/>
    <n v="56"/>
    <s v="fruto"/>
    <x v="0"/>
    <s v="Manutenção"/>
    <x v="17"/>
    <x v="9"/>
    <s v="Trabalhador agropecuário em geral"/>
    <n v="1.18"/>
    <s v="H/H"/>
    <n v="13.0666856765747"/>
    <n v="5.947199999999999E-2"/>
    <n v="0.77710193055725041"/>
  </r>
  <r>
    <n v="7976"/>
    <x v="0"/>
    <s v="Floresta Ombrófila Densa"/>
    <s v="Sudeste"/>
    <s v="Campinas"/>
    <s v="ondulado"/>
    <s v="Manual"/>
    <s v="Grumixama"/>
    <n v="504"/>
    <n v="56"/>
    <s v="fruto"/>
    <x v="0"/>
    <s v="Manutenção"/>
    <x v="18"/>
    <x v="8"/>
    <s v="Aplicador manual"/>
    <n v="2.35"/>
    <s v="H/H"/>
    <n v="9.9000000000000005E-2"/>
    <n v="0.11844"/>
    <n v="1.1725560000000001E-2"/>
  </r>
  <r>
    <n v="7976"/>
    <x v="0"/>
    <s v="Floresta Ombrófila Densa"/>
    <s v="Sudeste"/>
    <s v="Campinas"/>
    <s v="ondulado"/>
    <s v="Manual"/>
    <s v="Grumixama"/>
    <n v="504"/>
    <n v="56"/>
    <s v="fruto"/>
    <x v="0"/>
    <s v="Manutenção"/>
    <x v="18"/>
    <x v="8"/>
    <s v="Sulfluramida"/>
    <n v="2"/>
    <s v="Kg"/>
    <n v="16.2399997711181"/>
    <n v="0.1008"/>
    <n v="1.6369919769287045"/>
  </r>
  <r>
    <n v="7976"/>
    <x v="0"/>
    <s v="Floresta Ombrófila Densa"/>
    <s v="Sudeste"/>
    <s v="Campinas"/>
    <s v="ondulado"/>
    <s v="Manual"/>
    <s v="Grumixama"/>
    <n v="504"/>
    <n v="56"/>
    <s v="fruto"/>
    <x v="0"/>
    <s v="Manutenção"/>
    <x v="18"/>
    <x v="8"/>
    <s v="Trabalhador agropecuário em geral"/>
    <n v="2.35"/>
    <s v="H/H"/>
    <n v="13.0666856765747"/>
    <n v="0.11844"/>
    <n v="1.5476182515335075"/>
  </r>
  <r>
    <n v="7976"/>
    <x v="0"/>
    <s v="Floresta Ombrófila Densa"/>
    <s v="Sudeste"/>
    <s v="Campinas"/>
    <s v="ondulado"/>
    <s v="Manual"/>
    <s v="Grumixama"/>
    <n v="504"/>
    <n v="56"/>
    <s v="fruto"/>
    <x v="0"/>
    <s v="Manutenção"/>
    <x v="18"/>
    <x v="9"/>
    <s v="Trabalhador agropecuário em geral"/>
    <n v="1.18"/>
    <s v="H/H"/>
    <n v="13.0666856765747"/>
    <n v="5.947199999999999E-2"/>
    <n v="0.77710193055725041"/>
  </r>
  <r>
    <n v="7976"/>
    <x v="0"/>
    <s v="Floresta Ombrófila Densa"/>
    <s v="Sudeste"/>
    <s v="Campinas"/>
    <s v="ondulado"/>
    <s v="Manual"/>
    <s v="Grumixama"/>
    <n v="504"/>
    <n v="56"/>
    <s v="fruto"/>
    <x v="0"/>
    <s v="Manutenção"/>
    <x v="19"/>
    <x v="8"/>
    <s v="Aplicador manual"/>
    <n v="2.35"/>
    <s v="H/H"/>
    <n v="9.9000000000000005E-2"/>
    <n v="0.11844"/>
    <n v="1.1725560000000001E-2"/>
  </r>
  <r>
    <n v="7976"/>
    <x v="0"/>
    <s v="Floresta Ombrófila Densa"/>
    <s v="Sudeste"/>
    <s v="Campinas"/>
    <s v="ondulado"/>
    <s v="Manual"/>
    <s v="Grumixama"/>
    <n v="504"/>
    <n v="56"/>
    <s v="fruto"/>
    <x v="0"/>
    <s v="Manutenção"/>
    <x v="19"/>
    <x v="8"/>
    <s v="Sulfluramida"/>
    <n v="2"/>
    <s v="Kg"/>
    <n v="16.2399997711181"/>
    <n v="0.1008"/>
    <n v="1.6369919769287045"/>
  </r>
  <r>
    <n v="7976"/>
    <x v="0"/>
    <s v="Floresta Ombrófila Densa"/>
    <s v="Sudeste"/>
    <s v="Campinas"/>
    <s v="ondulado"/>
    <s v="Manual"/>
    <s v="Grumixama"/>
    <n v="504"/>
    <n v="56"/>
    <s v="fruto"/>
    <x v="0"/>
    <s v="Manutenção"/>
    <x v="19"/>
    <x v="8"/>
    <s v="Trabalhador agropecuário em geral"/>
    <n v="2.35"/>
    <s v="H/H"/>
    <n v="13.0666856765747"/>
    <n v="0.11844"/>
    <n v="1.5476182515335075"/>
  </r>
  <r>
    <n v="7976"/>
    <x v="0"/>
    <s v="Floresta Ombrófila Densa"/>
    <s v="Sudeste"/>
    <s v="Campinas"/>
    <s v="ondulado"/>
    <s v="Manual"/>
    <s v="Grumixama"/>
    <n v="504"/>
    <n v="56"/>
    <s v="fruto"/>
    <x v="0"/>
    <s v="Manutenção"/>
    <x v="19"/>
    <x v="12"/>
    <s v="Técnico florestal"/>
    <n v="23.55"/>
    <s v="H/H"/>
    <n v="5.9209642410278303"/>
    <n v="1.18692"/>
    <n v="7.0277108769607519"/>
  </r>
  <r>
    <n v="7976"/>
    <x v="0"/>
    <s v="Floresta Ombrófila Densa"/>
    <s v="Sudeste"/>
    <s v="Campinas"/>
    <s v="ondulado"/>
    <s v="Manual"/>
    <s v="Grumixama"/>
    <n v="504"/>
    <n v="56"/>
    <s v="fruto"/>
    <x v="0"/>
    <s v="Manutenção"/>
    <x v="19"/>
    <x v="9"/>
    <s v="Trabalhador agropecuário em geral"/>
    <n v="1.18"/>
    <s v="H/H"/>
    <n v="13.0666856765747"/>
    <n v="5.947199999999999E-2"/>
    <n v="0.77710193055725041"/>
  </r>
  <r>
    <n v="7976"/>
    <x v="0"/>
    <s v="Floresta Ombrófila Densa"/>
    <s v="Sudeste"/>
    <s v="Campinas"/>
    <s v="ondulado"/>
    <s v="Manual"/>
    <s v="Grumixama"/>
    <n v="504"/>
    <n v="56"/>
    <s v="fruto"/>
    <x v="0"/>
    <s v="Manutenção"/>
    <x v="20"/>
    <x v="8"/>
    <s v="Aplicador manual"/>
    <n v="2.35"/>
    <s v="H/H"/>
    <n v="9.9000000000000005E-2"/>
    <n v="0.11844"/>
    <n v="1.1725560000000001E-2"/>
  </r>
  <r>
    <n v="7976"/>
    <x v="0"/>
    <s v="Floresta Ombrófila Densa"/>
    <s v="Sudeste"/>
    <s v="Campinas"/>
    <s v="ondulado"/>
    <s v="Manual"/>
    <s v="Grumixama"/>
    <n v="504"/>
    <n v="56"/>
    <s v="fruto"/>
    <x v="0"/>
    <s v="Manutenção"/>
    <x v="20"/>
    <x v="8"/>
    <s v="Sulfluramida"/>
    <n v="2"/>
    <s v="Kg"/>
    <n v="16.2399997711181"/>
    <n v="0.1008"/>
    <n v="1.6369919769287045"/>
  </r>
  <r>
    <n v="7976"/>
    <x v="0"/>
    <s v="Floresta Ombrófila Densa"/>
    <s v="Sudeste"/>
    <s v="Campinas"/>
    <s v="ondulado"/>
    <s v="Manual"/>
    <s v="Grumixama"/>
    <n v="504"/>
    <n v="56"/>
    <s v="fruto"/>
    <x v="0"/>
    <s v="Manutenção"/>
    <x v="20"/>
    <x v="8"/>
    <s v="Trabalhador agropecuário em geral"/>
    <n v="2.35"/>
    <s v="H/H"/>
    <n v="13.0666856765747"/>
    <n v="0.11844"/>
    <n v="1.5476182515335075"/>
  </r>
  <r>
    <n v="7976"/>
    <x v="0"/>
    <s v="Floresta Ombrófila Densa"/>
    <s v="Sudeste"/>
    <s v="Campinas"/>
    <s v="ondulado"/>
    <s v="Manual"/>
    <s v="Grumixama"/>
    <n v="504"/>
    <n v="56"/>
    <s v="fruto"/>
    <x v="0"/>
    <s v="Manutenção"/>
    <x v="20"/>
    <x v="9"/>
    <s v="Trabalhador agropecuário em geral"/>
    <n v="1.18"/>
    <s v="H/H"/>
    <n v="13.0666856765747"/>
    <n v="5.947199999999999E-2"/>
    <n v="0.77710193055725041"/>
  </r>
  <r>
    <n v="7976"/>
    <x v="0"/>
    <s v="Floresta Ombrófila Densa"/>
    <s v="Sudeste"/>
    <s v="Campinas"/>
    <s v="ondulado"/>
    <s v="Manual"/>
    <s v="Grumixama"/>
    <n v="504"/>
    <n v="56"/>
    <s v="fruto"/>
    <x v="0"/>
    <s v="Manutenção"/>
    <x v="21"/>
    <x v="8"/>
    <s v="Aplicador manual"/>
    <n v="2.35"/>
    <s v="H/H"/>
    <n v="9.9000000000000005E-2"/>
    <n v="0.11844"/>
    <n v="1.1725560000000001E-2"/>
  </r>
  <r>
    <n v="7976"/>
    <x v="0"/>
    <s v="Floresta Ombrófila Densa"/>
    <s v="Sudeste"/>
    <s v="Campinas"/>
    <s v="ondulado"/>
    <s v="Manual"/>
    <s v="Grumixama"/>
    <n v="504"/>
    <n v="56"/>
    <s v="fruto"/>
    <x v="0"/>
    <s v="Manutenção"/>
    <x v="21"/>
    <x v="8"/>
    <s v="Sulfluramida"/>
    <n v="2"/>
    <s v="Kg"/>
    <n v="16.2399997711181"/>
    <n v="0.1008"/>
    <n v="1.6369919769287045"/>
  </r>
  <r>
    <n v="7976"/>
    <x v="0"/>
    <s v="Floresta Ombrófila Densa"/>
    <s v="Sudeste"/>
    <s v="Campinas"/>
    <s v="ondulado"/>
    <s v="Manual"/>
    <s v="Grumixama"/>
    <n v="504"/>
    <n v="56"/>
    <s v="fruto"/>
    <x v="0"/>
    <s v="Manutenção"/>
    <x v="21"/>
    <x v="8"/>
    <s v="Trabalhador agropecuário em geral"/>
    <n v="2.35"/>
    <s v="H/H"/>
    <n v="13.0666856765747"/>
    <n v="0.11844"/>
    <n v="1.5476182515335075"/>
  </r>
  <r>
    <n v="7976"/>
    <x v="0"/>
    <s v="Floresta Ombrófila Densa"/>
    <s v="Sudeste"/>
    <s v="Campinas"/>
    <s v="ondulado"/>
    <s v="Manual"/>
    <s v="Grumixama"/>
    <n v="504"/>
    <n v="56"/>
    <s v="fruto"/>
    <x v="0"/>
    <s v="Manutenção"/>
    <x v="21"/>
    <x v="9"/>
    <s v="Trabalhador agropecuário em geral"/>
    <n v="1.18"/>
    <s v="H/H"/>
    <n v="13.0666856765747"/>
    <n v="5.947199999999999E-2"/>
    <n v="0.77710193055725041"/>
  </r>
  <r>
    <n v="7976"/>
    <x v="0"/>
    <s v="Floresta Ombrófila Densa"/>
    <s v="Sudeste"/>
    <s v="Campinas"/>
    <s v="ondulado"/>
    <s v="Manual"/>
    <s v="Grumixama"/>
    <n v="504"/>
    <n v="56"/>
    <s v="fruto"/>
    <x v="0"/>
    <s v="Manutenção"/>
    <x v="22"/>
    <x v="8"/>
    <s v="Aplicador manual"/>
    <n v="2.35"/>
    <s v="H/H"/>
    <n v="9.9000000000000005E-2"/>
    <n v="0.11844"/>
    <n v="1.1725560000000001E-2"/>
  </r>
  <r>
    <n v="7976"/>
    <x v="0"/>
    <s v="Floresta Ombrófila Densa"/>
    <s v="Sudeste"/>
    <s v="Campinas"/>
    <s v="ondulado"/>
    <s v="Manual"/>
    <s v="Grumixama"/>
    <n v="504"/>
    <n v="56"/>
    <s v="fruto"/>
    <x v="0"/>
    <s v="Manutenção"/>
    <x v="22"/>
    <x v="8"/>
    <s v="Sulfluramida"/>
    <n v="2"/>
    <s v="Kg"/>
    <n v="16.2399997711181"/>
    <n v="0.1008"/>
    <n v="1.6369919769287045"/>
  </r>
  <r>
    <n v="7976"/>
    <x v="0"/>
    <s v="Floresta Ombrófila Densa"/>
    <s v="Sudeste"/>
    <s v="Campinas"/>
    <s v="ondulado"/>
    <s v="Manual"/>
    <s v="Grumixama"/>
    <n v="504"/>
    <n v="56"/>
    <s v="fruto"/>
    <x v="0"/>
    <s v="Manutenção"/>
    <x v="22"/>
    <x v="8"/>
    <s v="Trabalhador agropecuário em geral"/>
    <n v="2.35"/>
    <s v="H/H"/>
    <n v="13.0666856765747"/>
    <n v="0.11844"/>
    <n v="1.5476182515335075"/>
  </r>
  <r>
    <n v="7976"/>
    <x v="0"/>
    <s v="Floresta Ombrófila Densa"/>
    <s v="Sudeste"/>
    <s v="Campinas"/>
    <s v="ondulado"/>
    <s v="Manual"/>
    <s v="Grumixama"/>
    <n v="504"/>
    <n v="56"/>
    <s v="fruto"/>
    <x v="0"/>
    <s v="Manutenção"/>
    <x v="22"/>
    <x v="9"/>
    <s v="Trabalhador agropecuário em geral"/>
    <n v="1.18"/>
    <s v="H/H"/>
    <n v="13.0666856765747"/>
    <n v="5.947199999999999E-2"/>
    <n v="0.77710193055725041"/>
  </r>
  <r>
    <n v="7976"/>
    <x v="0"/>
    <s v="Floresta Ombrófila Densa"/>
    <s v="Sudeste"/>
    <s v="Campinas"/>
    <s v="ondulado"/>
    <s v="Manual"/>
    <s v="Grumixama"/>
    <n v="504"/>
    <n v="56"/>
    <s v="fruto"/>
    <x v="0"/>
    <s v="Manutenção"/>
    <x v="23"/>
    <x v="8"/>
    <s v="Aplicador manual"/>
    <n v="2.35"/>
    <s v="H/H"/>
    <n v="9.9000000000000005E-2"/>
    <n v="0.11844"/>
    <n v="1.1725560000000001E-2"/>
  </r>
  <r>
    <n v="7976"/>
    <x v="0"/>
    <s v="Floresta Ombrófila Densa"/>
    <s v="Sudeste"/>
    <s v="Campinas"/>
    <s v="ondulado"/>
    <s v="Manual"/>
    <s v="Grumixama"/>
    <n v="504"/>
    <n v="56"/>
    <s v="fruto"/>
    <x v="0"/>
    <s v="Manutenção"/>
    <x v="23"/>
    <x v="8"/>
    <s v="Sulfluramida"/>
    <n v="2"/>
    <s v="Kg"/>
    <n v="16.2399997711181"/>
    <n v="0.1008"/>
    <n v="1.6369919769287045"/>
  </r>
  <r>
    <n v="7976"/>
    <x v="0"/>
    <s v="Floresta Ombrófila Densa"/>
    <s v="Sudeste"/>
    <s v="Campinas"/>
    <s v="ondulado"/>
    <s v="Manual"/>
    <s v="Grumixama"/>
    <n v="504"/>
    <n v="56"/>
    <s v="fruto"/>
    <x v="0"/>
    <s v="Manutenção"/>
    <x v="23"/>
    <x v="8"/>
    <s v="Trabalhador agropecuário em geral"/>
    <n v="2.35"/>
    <s v="H/H"/>
    <n v="13.0666856765747"/>
    <n v="0.11844"/>
    <n v="1.5476182515335075"/>
  </r>
  <r>
    <n v="7976"/>
    <x v="0"/>
    <s v="Floresta Ombrófila Densa"/>
    <s v="Sudeste"/>
    <s v="Campinas"/>
    <s v="ondulado"/>
    <s v="Manual"/>
    <s v="Grumixama"/>
    <n v="504"/>
    <n v="56"/>
    <s v="fruto"/>
    <x v="0"/>
    <s v="Manutenção"/>
    <x v="23"/>
    <x v="9"/>
    <s v="Trabalhador agropecuário em geral"/>
    <n v="1.18"/>
    <s v="H/H"/>
    <n v="13.0666856765747"/>
    <n v="5.947199999999999E-2"/>
    <n v="0.77710193055725041"/>
  </r>
  <r>
    <n v="7976"/>
    <x v="0"/>
    <s v="Floresta Ombrófila Densa"/>
    <s v="Sudeste"/>
    <s v="Campinas"/>
    <s v="ondulado"/>
    <s v="Manual"/>
    <s v="Grumixama"/>
    <n v="504"/>
    <n v="56"/>
    <s v="fruto"/>
    <x v="0"/>
    <s v="Manutenção"/>
    <x v="24"/>
    <x v="8"/>
    <s v="Aplicador manual"/>
    <n v="2.35"/>
    <s v="H/H"/>
    <n v="9.9000000000000005E-2"/>
    <n v="0.11844"/>
    <n v="1.1725560000000001E-2"/>
  </r>
  <r>
    <n v="7976"/>
    <x v="0"/>
    <s v="Floresta Ombrófila Densa"/>
    <s v="Sudeste"/>
    <s v="Campinas"/>
    <s v="ondulado"/>
    <s v="Manual"/>
    <s v="Grumixama"/>
    <n v="504"/>
    <n v="56"/>
    <s v="fruto"/>
    <x v="0"/>
    <s v="Manutenção"/>
    <x v="24"/>
    <x v="8"/>
    <s v="Sulfluramida"/>
    <n v="2"/>
    <s v="Kg"/>
    <n v="16.2399997711181"/>
    <n v="0.1008"/>
    <n v="1.6369919769287045"/>
  </r>
  <r>
    <n v="7976"/>
    <x v="0"/>
    <s v="Floresta Ombrófila Densa"/>
    <s v="Sudeste"/>
    <s v="Campinas"/>
    <s v="ondulado"/>
    <s v="Manual"/>
    <s v="Grumixama"/>
    <n v="504"/>
    <n v="56"/>
    <s v="fruto"/>
    <x v="0"/>
    <s v="Manutenção"/>
    <x v="24"/>
    <x v="8"/>
    <s v="Trabalhador agropecuário em geral"/>
    <n v="2.35"/>
    <s v="H/H"/>
    <n v="13.0666856765747"/>
    <n v="0.11844"/>
    <n v="1.5476182515335075"/>
  </r>
  <r>
    <n v="7976"/>
    <x v="0"/>
    <s v="Floresta Ombrófila Densa"/>
    <s v="Sudeste"/>
    <s v="Campinas"/>
    <s v="ondulado"/>
    <s v="Manual"/>
    <s v="Grumixama"/>
    <n v="504"/>
    <n v="56"/>
    <s v="fruto"/>
    <x v="0"/>
    <s v="Manutenção"/>
    <x v="24"/>
    <x v="9"/>
    <s v="Trabalhador agropecuário em geral"/>
    <n v="1.18"/>
    <s v="H/H"/>
    <n v="13.0666856765747"/>
    <n v="5.947199999999999E-2"/>
    <n v="0.77710193055725041"/>
  </r>
  <r>
    <n v="7976"/>
    <x v="0"/>
    <s v="Floresta Ombrófila Densa"/>
    <s v="Sudeste"/>
    <s v="Campinas"/>
    <s v="ondulado"/>
    <s v="Manual"/>
    <s v="Grumixama"/>
    <n v="504"/>
    <n v="56"/>
    <s v="fruto"/>
    <x v="0"/>
    <s v="Manutenção"/>
    <x v="25"/>
    <x v="8"/>
    <s v="Aplicador manual"/>
    <n v="2.35"/>
    <s v="H/H"/>
    <n v="9.9000000000000005E-2"/>
    <n v="0.11844"/>
    <n v="1.1725560000000001E-2"/>
  </r>
  <r>
    <n v="7976"/>
    <x v="0"/>
    <s v="Floresta Ombrófila Densa"/>
    <s v="Sudeste"/>
    <s v="Campinas"/>
    <s v="ondulado"/>
    <s v="Manual"/>
    <s v="Grumixama"/>
    <n v="504"/>
    <n v="56"/>
    <s v="fruto"/>
    <x v="0"/>
    <s v="Manutenção"/>
    <x v="25"/>
    <x v="8"/>
    <s v="Sulfluramida"/>
    <n v="2"/>
    <s v="Kg"/>
    <n v="16.2399997711181"/>
    <n v="0.1008"/>
    <n v="1.6369919769287045"/>
  </r>
  <r>
    <n v="7976"/>
    <x v="0"/>
    <s v="Floresta Ombrófila Densa"/>
    <s v="Sudeste"/>
    <s v="Campinas"/>
    <s v="ondulado"/>
    <s v="Manual"/>
    <s v="Grumixama"/>
    <n v="504"/>
    <n v="56"/>
    <s v="fruto"/>
    <x v="0"/>
    <s v="Manutenção"/>
    <x v="25"/>
    <x v="8"/>
    <s v="Trabalhador agropecuário em geral"/>
    <n v="2.35"/>
    <s v="H/H"/>
    <n v="13.0666856765747"/>
    <n v="0.11844"/>
    <n v="1.5476182515335075"/>
  </r>
  <r>
    <n v="7976"/>
    <x v="0"/>
    <s v="Floresta Ombrófila Densa"/>
    <s v="Sudeste"/>
    <s v="Campinas"/>
    <s v="ondulado"/>
    <s v="Manual"/>
    <s v="Grumixama"/>
    <n v="504"/>
    <n v="56"/>
    <s v="fruto"/>
    <x v="0"/>
    <s v="Manutenção"/>
    <x v="25"/>
    <x v="9"/>
    <s v="Trabalhador agropecuário em geral"/>
    <n v="1.18"/>
    <s v="H/H"/>
    <n v="13.0666856765747"/>
    <n v="5.947199999999999E-2"/>
    <n v="0.77710193055725041"/>
  </r>
  <r>
    <n v="7976"/>
    <x v="0"/>
    <s v="Floresta Ombrófila Densa"/>
    <s v="Sudeste"/>
    <s v="Campinas"/>
    <s v="ondulado"/>
    <s v="Manual"/>
    <s v="Grumixama"/>
    <n v="504"/>
    <n v="56"/>
    <s v="fruto"/>
    <x v="0"/>
    <s v="Manutenção"/>
    <x v="26"/>
    <x v="8"/>
    <s v="Aplicador manual"/>
    <n v="2.35"/>
    <s v="H/H"/>
    <n v="9.9000000000000005E-2"/>
    <n v="0.11844"/>
    <n v="1.1725560000000001E-2"/>
  </r>
  <r>
    <n v="7976"/>
    <x v="0"/>
    <s v="Floresta Ombrófila Densa"/>
    <s v="Sudeste"/>
    <s v="Campinas"/>
    <s v="ondulado"/>
    <s v="Manual"/>
    <s v="Grumixama"/>
    <n v="504"/>
    <n v="56"/>
    <s v="fruto"/>
    <x v="0"/>
    <s v="Manutenção"/>
    <x v="26"/>
    <x v="8"/>
    <s v="Sulfluramida"/>
    <n v="2"/>
    <s v="Kg"/>
    <n v="16.2399997711181"/>
    <n v="0.1008"/>
    <n v="1.6369919769287045"/>
  </r>
  <r>
    <n v="7976"/>
    <x v="0"/>
    <s v="Floresta Ombrófila Densa"/>
    <s v="Sudeste"/>
    <s v="Campinas"/>
    <s v="ondulado"/>
    <s v="Manual"/>
    <s v="Grumixama"/>
    <n v="504"/>
    <n v="56"/>
    <s v="fruto"/>
    <x v="0"/>
    <s v="Manutenção"/>
    <x v="26"/>
    <x v="8"/>
    <s v="Trabalhador agropecuário em geral"/>
    <n v="2.35"/>
    <s v="H/H"/>
    <n v="13.0666856765747"/>
    <n v="0.11844"/>
    <n v="1.5476182515335075"/>
  </r>
  <r>
    <n v="7976"/>
    <x v="0"/>
    <s v="Floresta Ombrófila Densa"/>
    <s v="Sudeste"/>
    <s v="Campinas"/>
    <s v="ondulado"/>
    <s v="Manual"/>
    <s v="Grumixama"/>
    <n v="504"/>
    <n v="56"/>
    <s v="fruto"/>
    <x v="0"/>
    <s v="Manutenção"/>
    <x v="26"/>
    <x v="9"/>
    <s v="Trabalhador agropecuário em geral"/>
    <n v="1.18"/>
    <s v="H/H"/>
    <n v="13.0666856765747"/>
    <n v="5.947199999999999E-2"/>
    <n v="0.77710193055725041"/>
  </r>
  <r>
    <n v="7976"/>
    <x v="0"/>
    <s v="Floresta Ombrófila Densa"/>
    <s v="Sudeste"/>
    <s v="Campinas"/>
    <s v="ondulado"/>
    <s v="Manual"/>
    <s v="Grumixama"/>
    <n v="504"/>
    <n v="56"/>
    <s v="fruto"/>
    <x v="0"/>
    <s v="Manutenção"/>
    <x v="27"/>
    <x v="8"/>
    <s v="Aplicador manual"/>
    <n v="2.35"/>
    <s v="H/H"/>
    <n v="9.9000000000000005E-2"/>
    <n v="0.11844"/>
    <n v="1.1725560000000001E-2"/>
  </r>
  <r>
    <n v="7976"/>
    <x v="0"/>
    <s v="Floresta Ombrófila Densa"/>
    <s v="Sudeste"/>
    <s v="Campinas"/>
    <s v="ondulado"/>
    <s v="Manual"/>
    <s v="Grumixama"/>
    <n v="504"/>
    <n v="56"/>
    <s v="fruto"/>
    <x v="0"/>
    <s v="Manutenção"/>
    <x v="27"/>
    <x v="8"/>
    <s v="Sulfluramida"/>
    <n v="2"/>
    <s v="Kg"/>
    <n v="16.2399997711181"/>
    <n v="0.1008"/>
    <n v="1.6369919769287045"/>
  </r>
  <r>
    <n v="7976"/>
    <x v="0"/>
    <s v="Floresta Ombrófila Densa"/>
    <s v="Sudeste"/>
    <s v="Campinas"/>
    <s v="ondulado"/>
    <s v="Manual"/>
    <s v="Grumixama"/>
    <n v="504"/>
    <n v="56"/>
    <s v="fruto"/>
    <x v="0"/>
    <s v="Manutenção"/>
    <x v="27"/>
    <x v="8"/>
    <s v="Trabalhador agropecuário em geral"/>
    <n v="2.35"/>
    <s v="H/H"/>
    <n v="13.0666856765747"/>
    <n v="0.11844"/>
    <n v="1.5476182515335075"/>
  </r>
  <r>
    <n v="7976"/>
    <x v="0"/>
    <s v="Floresta Ombrófila Densa"/>
    <s v="Sudeste"/>
    <s v="Campinas"/>
    <s v="ondulado"/>
    <s v="Manual"/>
    <s v="Grumixama"/>
    <n v="504"/>
    <n v="56"/>
    <s v="fruto"/>
    <x v="0"/>
    <s v="Manutenção"/>
    <x v="27"/>
    <x v="9"/>
    <s v="Trabalhador agropecuário em geral"/>
    <n v="1.18"/>
    <s v="H/H"/>
    <n v="13.0666856765747"/>
    <n v="5.947199999999999E-2"/>
    <n v="0.77710193055725041"/>
  </r>
  <r>
    <n v="7976"/>
    <x v="0"/>
    <s v="Floresta Ombrófila Densa"/>
    <s v="Sudeste"/>
    <s v="Campinas"/>
    <s v="ondulado"/>
    <s v="Manual"/>
    <s v="Grumixama"/>
    <n v="504"/>
    <n v="56"/>
    <s v="fruto"/>
    <x v="0"/>
    <s v="Manutenção"/>
    <x v="28"/>
    <x v="8"/>
    <s v="Aplicador manual"/>
    <n v="2.35"/>
    <s v="H/H"/>
    <n v="9.9000000000000005E-2"/>
    <n v="0.11844"/>
    <n v="1.1725560000000001E-2"/>
  </r>
  <r>
    <n v="7976"/>
    <x v="0"/>
    <s v="Floresta Ombrófila Densa"/>
    <s v="Sudeste"/>
    <s v="Campinas"/>
    <s v="ondulado"/>
    <s v="Manual"/>
    <s v="Grumixama"/>
    <n v="504"/>
    <n v="56"/>
    <s v="fruto"/>
    <x v="0"/>
    <s v="Manutenção"/>
    <x v="28"/>
    <x v="8"/>
    <s v="Sulfluramida"/>
    <n v="2"/>
    <s v="Kg"/>
    <n v="16.2399997711181"/>
    <n v="0.1008"/>
    <n v="1.6369919769287045"/>
  </r>
  <r>
    <n v="7976"/>
    <x v="0"/>
    <s v="Floresta Ombrófila Densa"/>
    <s v="Sudeste"/>
    <s v="Campinas"/>
    <s v="ondulado"/>
    <s v="Manual"/>
    <s v="Grumixama"/>
    <n v="504"/>
    <n v="56"/>
    <s v="fruto"/>
    <x v="0"/>
    <s v="Manutenção"/>
    <x v="28"/>
    <x v="8"/>
    <s v="Trabalhador agropecuário em geral"/>
    <n v="2.35"/>
    <s v="H/H"/>
    <n v="13.0666856765747"/>
    <n v="0.11844"/>
    <n v="1.5476182515335075"/>
  </r>
  <r>
    <n v="7976"/>
    <x v="0"/>
    <s v="Floresta Ombrófila Densa"/>
    <s v="Sudeste"/>
    <s v="Campinas"/>
    <s v="ondulado"/>
    <s v="Manual"/>
    <s v="Grumixama"/>
    <n v="504"/>
    <n v="56"/>
    <s v="fruto"/>
    <x v="0"/>
    <s v="Manutenção"/>
    <x v="28"/>
    <x v="9"/>
    <s v="Trabalhador agropecuário em geral"/>
    <n v="1.18"/>
    <s v="H/H"/>
    <n v="13.0666856765747"/>
    <n v="5.947199999999999E-2"/>
    <n v="0.77710193055725041"/>
  </r>
  <r>
    <n v="7976"/>
    <x v="0"/>
    <s v="Floresta Ombrófila Densa"/>
    <s v="Sudeste"/>
    <s v="Campinas"/>
    <s v="ondulado"/>
    <s v="Manual"/>
    <s v="Grumixama"/>
    <n v="504"/>
    <n v="56"/>
    <s v="fruto"/>
    <x v="0"/>
    <s v="Manutenção"/>
    <x v="29"/>
    <x v="8"/>
    <s v="Aplicador manual"/>
    <n v="2.35"/>
    <s v="H/H"/>
    <n v="9.9000000000000005E-2"/>
    <n v="0.11844"/>
    <n v="1.1725560000000001E-2"/>
  </r>
  <r>
    <n v="7976"/>
    <x v="0"/>
    <s v="Floresta Ombrófila Densa"/>
    <s v="Sudeste"/>
    <s v="Campinas"/>
    <s v="ondulado"/>
    <s v="Manual"/>
    <s v="Grumixama"/>
    <n v="504"/>
    <n v="56"/>
    <s v="fruto"/>
    <x v="0"/>
    <s v="Manutenção"/>
    <x v="29"/>
    <x v="8"/>
    <s v="Sulfluramida"/>
    <n v="2"/>
    <s v="Kg"/>
    <n v="16.2399997711181"/>
    <n v="0.1008"/>
    <n v="1.6369919769287045"/>
  </r>
  <r>
    <n v="7976"/>
    <x v="0"/>
    <s v="Floresta Ombrófila Densa"/>
    <s v="Sudeste"/>
    <s v="Campinas"/>
    <s v="ondulado"/>
    <s v="Manual"/>
    <s v="Grumixama"/>
    <n v="504"/>
    <n v="56"/>
    <s v="fruto"/>
    <x v="0"/>
    <s v="Manutenção"/>
    <x v="29"/>
    <x v="8"/>
    <s v="Trabalhador agropecuário em geral"/>
    <n v="2.35"/>
    <s v="H/H"/>
    <n v="13.0666856765747"/>
    <n v="0.11844"/>
    <n v="1.5476182515335075"/>
  </r>
  <r>
    <n v="7976"/>
    <x v="0"/>
    <s v="Floresta Ombrófila Densa"/>
    <s v="Sudeste"/>
    <s v="Campinas"/>
    <s v="ondulado"/>
    <s v="Manual"/>
    <s v="Grumixama"/>
    <n v="504"/>
    <n v="56"/>
    <s v="fruto"/>
    <x v="0"/>
    <s v="Manutenção"/>
    <x v="29"/>
    <x v="9"/>
    <s v="Trabalhador agropecuário em geral"/>
    <n v="1.18"/>
    <s v="H/H"/>
    <n v="13.0666856765747"/>
    <n v="5.947199999999999E-2"/>
    <n v="0.77710193055725041"/>
  </r>
  <r>
    <n v="7976"/>
    <x v="0"/>
    <s v="Floresta Ombrófila Densa"/>
    <s v="Sudeste"/>
    <s v="Campinas"/>
    <s v="ondulado"/>
    <s v="Manual"/>
    <s v="Grumixama"/>
    <n v="504"/>
    <n v="56"/>
    <s v="fruto"/>
    <x v="0"/>
    <s v="Pós-Plantio"/>
    <x v="0"/>
    <x v="7"/>
    <s v="Enxada"/>
    <n v="38.51"/>
    <s v="H/H"/>
    <n v="1.6E-2"/>
    <n v="1.9409039999999997"/>
    <n v="3.1054463999999997E-2"/>
  </r>
  <r>
    <n v="7976"/>
    <x v="0"/>
    <s v="Floresta Ombrófila Densa"/>
    <s v="Sudeste"/>
    <s v="Campinas"/>
    <s v="ondulado"/>
    <s v="Manual"/>
    <s v="Grumixama"/>
    <n v="504"/>
    <n v="56"/>
    <s v="fruto"/>
    <x v="0"/>
    <s v="Pós-Plantio"/>
    <x v="0"/>
    <x v="7"/>
    <s v="Trabalhador agropecuário em geral"/>
    <n v="38.51"/>
    <s v="H/H"/>
    <n v="13.0666856765747"/>
    <n v="1.9409039999999997"/>
    <n v="25.361182496406538"/>
  </r>
  <r>
    <n v="7976"/>
    <x v="0"/>
    <s v="Floresta Ombrófila Densa"/>
    <s v="Sudeste"/>
    <s v="Campinas"/>
    <s v="ondulado"/>
    <s v="Manual"/>
    <s v="Grumixama"/>
    <n v="504"/>
    <n v="56"/>
    <s v="fruto"/>
    <x v="0"/>
    <s v="Pós-Plantio"/>
    <x v="0"/>
    <x v="8"/>
    <s v="Aplicador manual"/>
    <n v="2.35"/>
    <s v="H/H"/>
    <n v="9.9000000000000005E-2"/>
    <n v="0.11844"/>
    <n v="1.1725560000000001E-2"/>
  </r>
  <r>
    <n v="7976"/>
    <x v="0"/>
    <s v="Floresta Ombrófila Densa"/>
    <s v="Sudeste"/>
    <s v="Campinas"/>
    <s v="ondulado"/>
    <s v="Manual"/>
    <s v="Grumixama"/>
    <n v="504"/>
    <n v="56"/>
    <s v="fruto"/>
    <x v="0"/>
    <s v="Pós-Plantio"/>
    <x v="0"/>
    <x v="8"/>
    <s v="Sulfluramida"/>
    <n v="2"/>
    <s v="Kg"/>
    <n v="16.2399997711181"/>
    <n v="0.1008"/>
    <n v="1.6369919769287045"/>
  </r>
  <r>
    <n v="7976"/>
    <x v="0"/>
    <s v="Floresta Ombrófila Densa"/>
    <s v="Sudeste"/>
    <s v="Campinas"/>
    <s v="ondulado"/>
    <s v="Manual"/>
    <s v="Grumixama"/>
    <n v="504"/>
    <n v="56"/>
    <s v="fruto"/>
    <x v="0"/>
    <s v="Pós-Plantio"/>
    <x v="0"/>
    <x v="8"/>
    <s v="Trabalhador agropecuário em geral"/>
    <n v="2.35"/>
    <s v="H/H"/>
    <n v="13.0666856765747"/>
    <n v="0.11844"/>
    <n v="1.5476182515335075"/>
  </r>
  <r>
    <n v="7976"/>
    <x v="0"/>
    <s v="Floresta Ombrófila Densa"/>
    <s v="Sudeste"/>
    <s v="Campinas"/>
    <s v="ondulado"/>
    <s v="Manual"/>
    <s v="Grumixama"/>
    <n v="504"/>
    <n v="56"/>
    <s v="fruto"/>
    <x v="0"/>
    <s v="Pós-Plantio"/>
    <x v="0"/>
    <x v="9"/>
    <s v="Trabalhador agropecuário em geral"/>
    <n v="1.18"/>
    <s v="H/H"/>
    <n v="13.0666856765747"/>
    <n v="5.947199999999999E-2"/>
    <n v="0.77710193055725041"/>
  </r>
  <r>
    <n v="7976"/>
    <x v="0"/>
    <s v="Floresta Ombrófila Densa"/>
    <s v="Sudeste"/>
    <s v="Campinas"/>
    <s v="ondulado"/>
    <s v="Manual"/>
    <s v="Grumixama"/>
    <n v="504"/>
    <n v="56"/>
    <s v="fruto"/>
    <x v="0"/>
    <s v="Pré-Plantio"/>
    <x v="0"/>
    <x v="0"/>
    <s v="Trator 75 - 125 CV + Carreta"/>
    <n v="2.06"/>
    <s v="H/M"/>
    <n v="149.07000732421801"/>
    <n v="0.103824"/>
    <n v="15.47704444042961"/>
  </r>
  <r>
    <n v="7976"/>
    <x v="0"/>
    <s v="Floresta Ombrófila Densa"/>
    <s v="Sudeste"/>
    <s v="Campinas"/>
    <s v="ondulado"/>
    <s v="Manual"/>
    <s v="Grumixama"/>
    <n v="504"/>
    <n v="56"/>
    <s v="fruto"/>
    <x v="0"/>
    <s v="Pré-Plantio"/>
    <x v="0"/>
    <x v="13"/>
    <s v="Enxadão (alinhamento)"/>
    <n v="28.27"/>
    <s v="H/H"/>
    <n v="1.0999999999999999E-2"/>
    <n v="1.4248080000000001"/>
    <n v="1.5672887999999999E-2"/>
  </r>
  <r>
    <n v="7976"/>
    <x v="0"/>
    <s v="Floresta Ombrófila Densa"/>
    <s v="Sudeste"/>
    <s v="Campinas"/>
    <s v="ondulado"/>
    <s v="Manual"/>
    <s v="Grumixama"/>
    <n v="504"/>
    <n v="56"/>
    <s v="fruto"/>
    <x v="0"/>
    <s v="Pré-Plantio"/>
    <x v="0"/>
    <x v="13"/>
    <s v="Trabalhador agropecuário em geral"/>
    <n v="28.27"/>
    <s v="H/H"/>
    <n v="13.0666856765747"/>
    <n v="1.4248080000000001"/>
    <n v="18.617518285469046"/>
  </r>
  <r>
    <n v="7976"/>
    <x v="0"/>
    <s v="Floresta Ombrófila Densa"/>
    <s v="Sudeste"/>
    <s v="Campinas"/>
    <s v="ondulado"/>
    <s v="Manual"/>
    <s v="Grumixama"/>
    <n v="504"/>
    <n v="56"/>
    <s v="fruto"/>
    <x v="0"/>
    <s v="Pré-Plantio"/>
    <x v="0"/>
    <x v="14"/>
    <s v="Calcário dolomítico"/>
    <n v="0.5"/>
    <s v="t"/>
    <n v="206.169998168945"/>
    <n v="2.52E-2"/>
    <n v="5.1954839538574138"/>
  </r>
  <r>
    <n v="7976"/>
    <x v="0"/>
    <s v="Floresta Ombrófila Densa"/>
    <s v="Sudeste"/>
    <s v="Campinas"/>
    <s v="ondulado"/>
    <s v="Manual"/>
    <s v="Grumixama"/>
    <n v="504"/>
    <n v="56"/>
    <s v="fruto"/>
    <x v="0"/>
    <s v="Pré-Plantio"/>
    <x v="0"/>
    <x v="14"/>
    <s v="Trabalhador agropecuário em geral"/>
    <n v="11.78"/>
    <s v="H/H"/>
    <n v="13.0666856765747"/>
    <n v="0.59371200000000002"/>
    <n v="7.7578480864105188"/>
  </r>
  <r>
    <n v="7976"/>
    <x v="0"/>
    <s v="Floresta Ombrófila Densa"/>
    <s v="Sudeste"/>
    <s v="Campinas"/>
    <s v="ondulado"/>
    <s v="Manual"/>
    <s v="Grumixama"/>
    <n v="504"/>
    <n v="56"/>
    <s v="fruto"/>
    <x v="0"/>
    <s v="Pré-Plantio"/>
    <x v="0"/>
    <x v="14"/>
    <s v="Trator 75 - 125 CV + Carreta"/>
    <n v="1.94"/>
    <s v="H/M"/>
    <n v="149.07000732421801"/>
    <n v="9.7776000000000002E-2"/>
    <n v="14.575469036132741"/>
  </r>
  <r>
    <n v="7976"/>
    <x v="0"/>
    <s v="Floresta Ombrófila Densa"/>
    <s v="Sudeste"/>
    <s v="Campinas"/>
    <s v="ondulado"/>
    <s v="Manual"/>
    <s v="Grumixama"/>
    <n v="504"/>
    <n v="56"/>
    <s v="fruto"/>
    <x v="0"/>
    <s v="Pré-Plantio"/>
    <x v="0"/>
    <x v="8"/>
    <s v="Aplicador manual"/>
    <n v="4.7"/>
    <s v="H/H"/>
    <n v="9.9000000000000005E-2"/>
    <n v="0.23688000000000001"/>
    <n v="2.3451120000000002E-2"/>
  </r>
  <r>
    <n v="7976"/>
    <x v="0"/>
    <s v="Floresta Ombrófila Densa"/>
    <s v="Sudeste"/>
    <s v="Campinas"/>
    <s v="ondulado"/>
    <s v="Manual"/>
    <s v="Grumixama"/>
    <n v="504"/>
    <n v="56"/>
    <s v="fruto"/>
    <x v="0"/>
    <s v="Pré-Plantio"/>
    <x v="0"/>
    <x v="8"/>
    <s v="Sulfluramida"/>
    <n v="3.5"/>
    <s v="Kg"/>
    <n v="16.2399997711181"/>
    <n v="0.1764"/>
    <n v="2.8647359596252331"/>
  </r>
  <r>
    <n v="7976"/>
    <x v="0"/>
    <s v="Floresta Ombrófila Densa"/>
    <s v="Sudeste"/>
    <s v="Campinas"/>
    <s v="ondulado"/>
    <s v="Manual"/>
    <s v="Grumixama"/>
    <n v="504"/>
    <n v="56"/>
    <s v="fruto"/>
    <x v="0"/>
    <s v="Pré-Plantio"/>
    <x v="0"/>
    <x v="8"/>
    <s v="Trabalhador agropecuário em geral"/>
    <n v="4.7"/>
    <s v="H/H"/>
    <n v="13.0666856765747"/>
    <n v="0.23688000000000001"/>
    <n v="3.095236503067015"/>
  </r>
  <r>
    <n v="7976"/>
    <x v="0"/>
    <s v="Floresta Ombrófila Densa"/>
    <s v="Sudeste"/>
    <s v="Campinas"/>
    <s v="ondulado"/>
    <s v="Manual"/>
    <s v="Grumixama"/>
    <n v="504"/>
    <n v="56"/>
    <s v="fruto"/>
    <x v="0"/>
    <s v="Pré-Plantio"/>
    <x v="0"/>
    <x v="15"/>
    <s v="Motocoveadora 2,5 CV"/>
    <n v="28.27"/>
    <s v="H/H"/>
    <n v="6.0519999999999996"/>
    <n v="1.4248080000000001"/>
    <n v="8.6229380159999991"/>
  </r>
  <r>
    <n v="7976"/>
    <x v="0"/>
    <s v="Floresta Ombrófila Densa"/>
    <s v="Sudeste"/>
    <s v="Campinas"/>
    <s v="ondulado"/>
    <s v="Manual"/>
    <s v="Grumixama"/>
    <n v="504"/>
    <n v="56"/>
    <s v="fruto"/>
    <x v="0"/>
    <s v="Pré-Plantio"/>
    <x v="0"/>
    <x v="15"/>
    <s v="Trabalhador agropecuário em geral"/>
    <n v="28.27"/>
    <s v="H/H"/>
    <n v="13.0666856765747"/>
    <n v="1.4248080000000001"/>
    <n v="18.617518285469046"/>
  </r>
  <r>
    <n v="7976"/>
    <x v="0"/>
    <s v="Floresta Ombrófila Densa"/>
    <s v="Sudeste"/>
    <s v="Campinas"/>
    <s v="ondulado"/>
    <s v="Manual"/>
    <s v="Grumixama"/>
    <n v="504"/>
    <n v="56"/>
    <s v="fruto"/>
    <x v="0"/>
    <s v="Pré-Plantio"/>
    <x v="0"/>
    <x v="16"/>
    <s v="Motorroçadeira 2 CV"/>
    <n v="23.55"/>
    <s v="H/H"/>
    <n v="6.4109999999999996"/>
    <n v="1.18692"/>
    <n v="7.6093441199999994"/>
  </r>
  <r>
    <n v="7976"/>
    <x v="0"/>
    <s v="Floresta Ombrófila Densa"/>
    <s v="Sudeste"/>
    <s v="Campinas"/>
    <s v="ondulado"/>
    <s v="Manual"/>
    <s v="Grumixama"/>
    <n v="504"/>
    <n v="56"/>
    <s v="fruto"/>
    <x v="0"/>
    <s v="Pré-Plantio"/>
    <x v="0"/>
    <x v="16"/>
    <s v="Trabalhador agropecuário em geral"/>
    <n v="23.55"/>
    <s v="H/H"/>
    <n v="13.0666856765747"/>
    <n v="1.18692"/>
    <n v="15.509110563240043"/>
  </r>
  <r>
    <n v="7976"/>
    <x v="0"/>
    <s v="Floresta Ombrófila Densa"/>
    <s v="Sudeste"/>
    <s v="Campinas"/>
    <s v="ondulado"/>
    <s v="Manual"/>
    <s v="Jabuticaba"/>
    <n v="504"/>
    <n v="56"/>
    <s v="fruto"/>
    <x v="0"/>
    <s v="Implantação"/>
    <x v="0"/>
    <x v="0"/>
    <d v="2006-06-30T00:00:00"/>
    <n v="3.3"/>
    <s v="sc de 50 kg"/>
    <n v="273.079986572265"/>
    <n v="0.16632"/>
    <n v="45.418663366699114"/>
  </r>
  <r>
    <n v="7976"/>
    <x v="0"/>
    <s v="Floresta Ombrófila Densa"/>
    <s v="Sudeste"/>
    <s v="Campinas"/>
    <s v="ondulado"/>
    <s v="Manual"/>
    <s v="Jabuticaba"/>
    <n v="504"/>
    <n v="56"/>
    <s v="fruto"/>
    <x v="0"/>
    <s v="Implantação"/>
    <x v="0"/>
    <x v="0"/>
    <s v="Copo dosador"/>
    <n v="12.37"/>
    <s v="H/H"/>
    <n v="1.0999999999999999E-2"/>
    <n v="0.623448"/>
    <n v="6.8579279999999992E-3"/>
  </r>
  <r>
    <n v="7976"/>
    <x v="0"/>
    <s v="Floresta Ombrófila Densa"/>
    <s v="Sudeste"/>
    <s v="Campinas"/>
    <s v="ondulado"/>
    <s v="Manual"/>
    <s v="Jabuticaba"/>
    <n v="504"/>
    <n v="56"/>
    <s v="fruto"/>
    <x v="0"/>
    <s v="Implantação"/>
    <x v="0"/>
    <x v="0"/>
    <s v="Trabalhador agropecuário em geral"/>
    <n v="12.37"/>
    <s v="H/H"/>
    <n v="13.0666856765747"/>
    <n v="0.623448"/>
    <n v="8.1463990516891442"/>
  </r>
  <r>
    <n v="7976"/>
    <x v="0"/>
    <s v="Floresta Ombrófila Densa"/>
    <s v="Sudeste"/>
    <s v="Campinas"/>
    <s v="ondulado"/>
    <s v="Manual"/>
    <s v="Jabuticaba"/>
    <n v="504"/>
    <n v="56"/>
    <s v="fruto"/>
    <x v="0"/>
    <s v="Implantação"/>
    <x v="0"/>
    <x v="1"/>
    <d v="2010-10-20T00:00:00"/>
    <n v="3.3"/>
    <s v="sc de 50 kg"/>
    <n v="200.47999572753901"/>
    <n v="0.16632"/>
    <n v="33.34383288940429"/>
  </r>
  <r>
    <n v="7976"/>
    <x v="0"/>
    <s v="Floresta Ombrófila Densa"/>
    <s v="Sudeste"/>
    <s v="Campinas"/>
    <s v="ondulado"/>
    <s v="Manual"/>
    <s v="Jabuticaba"/>
    <n v="504"/>
    <n v="56"/>
    <s v="fruto"/>
    <x v="0"/>
    <s v="Implantação"/>
    <x v="0"/>
    <x v="1"/>
    <s v="Plantadeira (coveta lateral)"/>
    <n v="14.13"/>
    <s v="H/H"/>
    <n v="7.9000000000000001E-2"/>
    <n v="0.71215200000000001"/>
    <n v="5.6260008E-2"/>
  </r>
  <r>
    <n v="7976"/>
    <x v="0"/>
    <s v="Floresta Ombrófila Densa"/>
    <s v="Sudeste"/>
    <s v="Campinas"/>
    <s v="ondulado"/>
    <s v="Manual"/>
    <s v="Jabuticaba"/>
    <n v="504"/>
    <n v="56"/>
    <s v="fruto"/>
    <x v="0"/>
    <s v="Implantação"/>
    <x v="0"/>
    <x v="1"/>
    <s v="Trabalhador agropecuário em geral"/>
    <n v="14.13"/>
    <s v="H/H"/>
    <n v="13.0666856765747"/>
    <n v="0.71215200000000001"/>
    <n v="9.3054663379440257"/>
  </r>
  <r>
    <n v="7976"/>
    <x v="0"/>
    <s v="Floresta Ombrófila Densa"/>
    <s v="Sudeste"/>
    <s v="Campinas"/>
    <s v="ondulado"/>
    <s v="Manual"/>
    <s v="Jabuticaba"/>
    <n v="504"/>
    <n v="56"/>
    <s v="fruto"/>
    <x v="0"/>
    <s v="Implantação"/>
    <x v="0"/>
    <x v="1"/>
    <s v="Trator 75 - 125 CV + Carreta"/>
    <n v="2.35"/>
    <s v="H/M"/>
    <n v="149.07000732421801"/>
    <n v="0.11844"/>
    <n v="17.65585166748038"/>
  </r>
  <r>
    <n v="7976"/>
    <x v="0"/>
    <s v="Floresta Ombrófila Densa"/>
    <s v="Sudeste"/>
    <s v="Campinas"/>
    <s v="ondulado"/>
    <s v="Manual"/>
    <s v="Jabuticaba"/>
    <n v="504"/>
    <n v="56"/>
    <s v="fruto"/>
    <x v="0"/>
    <s v="Implantação"/>
    <x v="0"/>
    <x v="2"/>
    <s v="Trabalhador agropecuário em geral"/>
    <n v="5.88"/>
    <s v="H/H"/>
    <n v="13.0666856765747"/>
    <n v="0.296352"/>
    <n v="3.8723384336242654"/>
  </r>
  <r>
    <n v="7976"/>
    <x v="0"/>
    <s v="Floresta Ombrófila Densa"/>
    <s v="Sudeste"/>
    <s v="Campinas"/>
    <s v="ondulado"/>
    <s v="Manual"/>
    <s v="Jabuticaba"/>
    <n v="504"/>
    <n v="56"/>
    <s v="fruto"/>
    <x v="0"/>
    <s v="Implantação"/>
    <x v="0"/>
    <x v="2"/>
    <s v="Trator 75 - 125 CV + Tanque para irrigação"/>
    <n v="1.18"/>
    <s v="H/M"/>
    <n v="157.47999572753901"/>
    <n v="5.947199999999999E-2"/>
    <n v="9.3656503059081988"/>
  </r>
  <r>
    <n v="7976"/>
    <x v="0"/>
    <s v="Floresta Ombrófila Densa"/>
    <s v="Sudeste"/>
    <s v="Campinas"/>
    <s v="ondulado"/>
    <s v="Manual"/>
    <s v="Jabuticaba"/>
    <n v="504"/>
    <n v="56"/>
    <s v="fruto"/>
    <x v="0"/>
    <s v="Implantação"/>
    <x v="0"/>
    <x v="3"/>
    <s v="Hidrogel"/>
    <n v="5"/>
    <s v="Kg"/>
    <n v="25.84"/>
    <n v="0.252"/>
    <n v="6.5116800000000001"/>
  </r>
  <r>
    <n v="7976"/>
    <x v="0"/>
    <s v="Floresta Ombrófila Densa"/>
    <s v="Sudeste"/>
    <s v="Campinas"/>
    <s v="ondulado"/>
    <s v="Manual"/>
    <s v="Jabuticaba"/>
    <n v="504"/>
    <n v="56"/>
    <s v="fruto"/>
    <x v="0"/>
    <s v="Implantação"/>
    <x v="0"/>
    <x v="3"/>
    <s v="Trabalhador agropecuário em geral"/>
    <n v="14.13"/>
    <s v="H/H"/>
    <n v="13.0666856765747"/>
    <n v="0.71215200000000001"/>
    <n v="9.3054663379440257"/>
  </r>
  <r>
    <n v="7976"/>
    <x v="0"/>
    <s v="Floresta Ombrófila Densa"/>
    <s v="Sudeste"/>
    <s v="Campinas"/>
    <s v="ondulado"/>
    <s v="Manual"/>
    <s v="Jabuticaba"/>
    <n v="504"/>
    <n v="56"/>
    <s v="fruto"/>
    <x v="0"/>
    <s v="Implantação"/>
    <x v="0"/>
    <x v="3"/>
    <s v="Trator 75 - 125 CV + Tanque para irrigação"/>
    <n v="2.35"/>
    <s v="H/M"/>
    <n v="157.47999572753901"/>
    <n v="0.11844"/>
    <n v="18.651930693969721"/>
  </r>
  <r>
    <n v="7976"/>
    <x v="0"/>
    <s v="Floresta Ombrófila Densa"/>
    <s v="Sudeste"/>
    <s v="Campinas"/>
    <s v="ondulado"/>
    <s v="Manual"/>
    <s v="Jabuticaba"/>
    <n v="504"/>
    <n v="56"/>
    <s v="fruto"/>
    <x v="0"/>
    <s v="Implantação"/>
    <x v="0"/>
    <x v="4"/>
    <s v="Hidrogel"/>
    <n v="1"/>
    <s v="Kg"/>
    <n v="25.84"/>
    <n v="5.04E-2"/>
    <n v="1.3023359999999999"/>
  </r>
  <r>
    <n v="7976"/>
    <x v="0"/>
    <s v="Floresta Ombrófila Densa"/>
    <s v="Sudeste"/>
    <s v="Campinas"/>
    <s v="ondulado"/>
    <s v="Manual"/>
    <s v="Jabuticaba"/>
    <n v="504"/>
    <n v="56"/>
    <s v="fruto"/>
    <x v="0"/>
    <s v="Implantação"/>
    <x v="0"/>
    <x v="4"/>
    <s v="Mudas (biodiversidade)"/>
    <n v="109"/>
    <s v="unidade"/>
    <n v="2"/>
    <n v="5.4935999999999998"/>
    <n v="10.9872"/>
  </r>
  <r>
    <n v="7976"/>
    <x v="0"/>
    <s v="Floresta Ombrófila Densa"/>
    <s v="Sudeste"/>
    <s v="Campinas"/>
    <s v="ondulado"/>
    <s v="Manual"/>
    <s v="Jabuticaba"/>
    <n v="504"/>
    <n v="56"/>
    <s v="fruto"/>
    <x v="0"/>
    <s v="Implantação"/>
    <x v="0"/>
    <x v="4"/>
    <s v="Mudas (econômica)"/>
    <n v="109"/>
    <s v="unidade"/>
    <n v="10"/>
    <n v="5.4935999999999998"/>
    <n v="54.936"/>
  </r>
  <r>
    <n v="7976"/>
    <x v="0"/>
    <s v="Floresta Ombrófila Densa"/>
    <s v="Sudeste"/>
    <s v="Campinas"/>
    <s v="ondulado"/>
    <s v="Manual"/>
    <s v="Jabuticaba"/>
    <n v="504"/>
    <n v="56"/>
    <s v="fruto"/>
    <x v="0"/>
    <s v="Implantação"/>
    <x v="0"/>
    <x v="4"/>
    <s v="Trabalhador agropecuário em geral"/>
    <n v="4.24"/>
    <s v="H/H"/>
    <n v="13.0666856765747"/>
    <n v="0.213696"/>
    <n v="2.7922984623413072"/>
  </r>
  <r>
    <n v="7976"/>
    <x v="0"/>
    <s v="Floresta Ombrófila Densa"/>
    <s v="Sudeste"/>
    <s v="Campinas"/>
    <s v="ondulado"/>
    <s v="Manual"/>
    <s v="Jabuticaba"/>
    <n v="504"/>
    <n v="56"/>
    <s v="fruto"/>
    <x v="0"/>
    <s v="Implantação"/>
    <x v="0"/>
    <x v="5"/>
    <s v="Mudas (biodiversidade)"/>
    <n v="545"/>
    <s v="unidade"/>
    <n v="2"/>
    <n v="27.468"/>
    <n v="54.936"/>
  </r>
  <r>
    <n v="7976"/>
    <x v="0"/>
    <s v="Floresta Ombrófila Densa"/>
    <s v="Sudeste"/>
    <s v="Campinas"/>
    <s v="ondulado"/>
    <s v="Manual"/>
    <s v="Jabuticaba"/>
    <n v="504"/>
    <n v="56"/>
    <s v="fruto"/>
    <x v="0"/>
    <s v="Implantação"/>
    <x v="0"/>
    <x v="5"/>
    <s v="Mudas (econômica)"/>
    <n v="544"/>
    <s v="unidade"/>
    <n v="10"/>
    <n v="27.4176"/>
    <n v="274.17599999999999"/>
  </r>
  <r>
    <n v="7976"/>
    <x v="0"/>
    <s v="Floresta Ombrófila Densa"/>
    <s v="Sudeste"/>
    <s v="Campinas"/>
    <s v="ondulado"/>
    <s v="Manual"/>
    <s v="Jabuticaba"/>
    <n v="504"/>
    <n v="56"/>
    <s v="fruto"/>
    <x v="0"/>
    <s v="Implantação"/>
    <x v="0"/>
    <x v="5"/>
    <s v="Trabalhador agropecuário em geral"/>
    <n v="10.6"/>
    <s v="H/H"/>
    <n v="13.0666856765747"/>
    <n v="0.53423999999999994"/>
    <n v="6.9807461558532671"/>
  </r>
  <r>
    <n v="7976"/>
    <x v="0"/>
    <s v="Floresta Ombrófila Densa"/>
    <s v="Sudeste"/>
    <s v="Campinas"/>
    <s v="ondulado"/>
    <s v="Manual"/>
    <s v="Jabuticaba"/>
    <n v="504"/>
    <n v="56"/>
    <s v="fruto"/>
    <x v="0"/>
    <s v="Implantação"/>
    <x v="0"/>
    <x v="5"/>
    <s v="Trator 75 - 125 CV + Carreta"/>
    <n v="1.77"/>
    <s v="H/M"/>
    <n v="149.07000732421801"/>
    <n v="8.920800000000001E-2"/>
    <n v="13.298237213378842"/>
  </r>
  <r>
    <n v="7976"/>
    <x v="0"/>
    <s v="Floresta Ombrófila Densa"/>
    <s v="Sudeste"/>
    <s v="Campinas"/>
    <s v="ondulado"/>
    <s v="Manual"/>
    <s v="Jabuticaba"/>
    <n v="504"/>
    <n v="56"/>
    <s v="fruto"/>
    <x v="0"/>
    <s v="Manutenção"/>
    <x v="1"/>
    <x v="6"/>
    <s v="18-06-24"/>
    <n v="2.6"/>
    <s v="sc de 50 kg"/>
    <n v="268.25"/>
    <n v="0.13104000000000002"/>
    <n v="35.151480000000006"/>
  </r>
  <r>
    <n v="7976"/>
    <x v="0"/>
    <s v="Floresta Ombrófila Densa"/>
    <s v="Sudeste"/>
    <s v="Campinas"/>
    <s v="ondulado"/>
    <s v="Manual"/>
    <s v="Jabuticaba"/>
    <n v="504"/>
    <n v="56"/>
    <s v="fruto"/>
    <x v="0"/>
    <s v="Manutenção"/>
    <x v="1"/>
    <x v="6"/>
    <s v="Copo dosador"/>
    <n v="9.42"/>
    <s v="H/H"/>
    <n v="1.0999999999999999E-2"/>
    <n v="0.47476800000000002"/>
    <n v="5.2224480000000002E-3"/>
  </r>
  <r>
    <n v="7976"/>
    <x v="0"/>
    <s v="Floresta Ombrófila Densa"/>
    <s v="Sudeste"/>
    <s v="Campinas"/>
    <s v="ondulado"/>
    <s v="Manual"/>
    <s v="Jabuticaba"/>
    <n v="504"/>
    <n v="56"/>
    <s v="fruto"/>
    <x v="0"/>
    <s v="Manutenção"/>
    <x v="1"/>
    <x v="6"/>
    <s v="Trabalhador agropecuário em geral"/>
    <n v="9.42"/>
    <s v="H/H"/>
    <n v="13.0666856765747"/>
    <n v="0.47476800000000002"/>
    <n v="6.2036442252960171"/>
  </r>
  <r>
    <n v="7976"/>
    <x v="0"/>
    <s v="Floresta Ombrófila Densa"/>
    <s v="Sudeste"/>
    <s v="Campinas"/>
    <s v="ondulado"/>
    <s v="Manual"/>
    <s v="Jabuticaba"/>
    <n v="504"/>
    <n v="56"/>
    <s v="fruto"/>
    <x v="0"/>
    <s v="Manutenção"/>
    <x v="1"/>
    <x v="6"/>
    <s v="Trator 75 - 125 CV + Carreta"/>
    <n v="1.18"/>
    <s v="H/M"/>
    <n v="149.07000732421801"/>
    <n v="5.947199999999999E-2"/>
    <n v="8.8654914755858929"/>
  </r>
  <r>
    <n v="7976"/>
    <x v="0"/>
    <s v="Floresta Ombrófila Densa"/>
    <s v="Sudeste"/>
    <s v="Campinas"/>
    <s v="ondulado"/>
    <s v="Manual"/>
    <s v="Jabuticaba"/>
    <n v="504"/>
    <n v="56"/>
    <s v="fruto"/>
    <x v="0"/>
    <s v="Manutenção"/>
    <x v="1"/>
    <x v="7"/>
    <s v="Enxada"/>
    <n v="38.51"/>
    <s v="H/H"/>
    <n v="1.6E-2"/>
    <n v="1.9409039999999997"/>
    <n v="3.1054463999999997E-2"/>
  </r>
  <r>
    <n v="7976"/>
    <x v="0"/>
    <s v="Floresta Ombrófila Densa"/>
    <s v="Sudeste"/>
    <s v="Campinas"/>
    <s v="ondulado"/>
    <s v="Manual"/>
    <s v="Jabuticaba"/>
    <n v="504"/>
    <n v="56"/>
    <s v="fruto"/>
    <x v="0"/>
    <s v="Manutenção"/>
    <x v="1"/>
    <x v="7"/>
    <s v="Trabalhador agropecuário em geral"/>
    <n v="38.51"/>
    <s v="H/H"/>
    <n v="13.0666856765747"/>
    <n v="1.9409039999999997"/>
    <n v="25.361182496406538"/>
  </r>
  <r>
    <n v="7976"/>
    <x v="0"/>
    <s v="Floresta Ombrófila Densa"/>
    <s v="Sudeste"/>
    <s v="Campinas"/>
    <s v="ondulado"/>
    <s v="Manual"/>
    <s v="Jabuticaba"/>
    <n v="504"/>
    <n v="56"/>
    <s v="fruto"/>
    <x v="0"/>
    <s v="Manutenção"/>
    <x v="1"/>
    <x v="8"/>
    <s v="Aplicador manual"/>
    <n v="2.35"/>
    <s v="H/H"/>
    <n v="9.9000000000000005E-2"/>
    <n v="0.11844"/>
    <n v="1.1725560000000001E-2"/>
  </r>
  <r>
    <n v="7976"/>
    <x v="0"/>
    <s v="Floresta Ombrófila Densa"/>
    <s v="Sudeste"/>
    <s v="Campinas"/>
    <s v="ondulado"/>
    <s v="Manual"/>
    <s v="Jabuticaba"/>
    <n v="504"/>
    <n v="56"/>
    <s v="fruto"/>
    <x v="0"/>
    <s v="Manutenção"/>
    <x v="1"/>
    <x v="8"/>
    <s v="Sulfluramida"/>
    <n v="2"/>
    <s v="Kg"/>
    <n v="16.2399997711181"/>
    <n v="0.1008"/>
    <n v="1.6369919769287045"/>
  </r>
  <r>
    <n v="7976"/>
    <x v="0"/>
    <s v="Floresta Ombrófila Densa"/>
    <s v="Sudeste"/>
    <s v="Campinas"/>
    <s v="ondulado"/>
    <s v="Manual"/>
    <s v="Jabuticaba"/>
    <n v="504"/>
    <n v="56"/>
    <s v="fruto"/>
    <x v="0"/>
    <s v="Manutenção"/>
    <x v="1"/>
    <x v="8"/>
    <s v="Trabalhador agropecuário em geral"/>
    <n v="2.35"/>
    <s v="H/H"/>
    <n v="13.0666856765747"/>
    <n v="0.11844"/>
    <n v="1.5476182515335075"/>
  </r>
  <r>
    <n v="7976"/>
    <x v="0"/>
    <s v="Floresta Ombrófila Densa"/>
    <s v="Sudeste"/>
    <s v="Campinas"/>
    <s v="ondulado"/>
    <s v="Manual"/>
    <s v="Jabuticaba"/>
    <n v="504"/>
    <n v="56"/>
    <s v="fruto"/>
    <x v="0"/>
    <s v="Manutenção"/>
    <x v="1"/>
    <x v="9"/>
    <s v="Trabalhador agropecuário em geral"/>
    <n v="1.18"/>
    <s v="H/H"/>
    <n v="13.0666856765747"/>
    <n v="5.947199999999999E-2"/>
    <n v="0.77710193055725041"/>
  </r>
  <r>
    <n v="7976"/>
    <x v="0"/>
    <s v="Floresta Ombrófila Densa"/>
    <s v="Sudeste"/>
    <s v="Campinas"/>
    <s v="ondulado"/>
    <s v="Manual"/>
    <s v="Jabuticaba"/>
    <n v="504"/>
    <n v="56"/>
    <s v="fruto"/>
    <x v="0"/>
    <s v="Manutenção"/>
    <x v="1"/>
    <x v="10"/>
    <s v="Motorroçadeira 2 CV"/>
    <n v="14.13"/>
    <s v="H/H"/>
    <n v="6.4109999999999996"/>
    <n v="0.71215200000000001"/>
    <n v="4.5656064719999998"/>
  </r>
  <r>
    <n v="7976"/>
    <x v="0"/>
    <s v="Floresta Ombrófila Densa"/>
    <s v="Sudeste"/>
    <s v="Campinas"/>
    <s v="ondulado"/>
    <s v="Manual"/>
    <s v="Jabuticaba"/>
    <n v="504"/>
    <n v="56"/>
    <s v="fruto"/>
    <x v="0"/>
    <s v="Manutenção"/>
    <x v="1"/>
    <x v="10"/>
    <s v="Trabalhador agropecuário em geral"/>
    <n v="14.13"/>
    <s v="H/H"/>
    <n v="13.0666856765747"/>
    <n v="0.71215200000000001"/>
    <n v="9.3054663379440257"/>
  </r>
  <r>
    <n v="7976"/>
    <x v="0"/>
    <s v="Floresta Ombrófila Densa"/>
    <s v="Sudeste"/>
    <s v="Campinas"/>
    <s v="ondulado"/>
    <s v="Manual"/>
    <s v="Jabuticaba"/>
    <n v="504"/>
    <n v="56"/>
    <s v="fruto"/>
    <x v="0"/>
    <s v="Manutenção"/>
    <x v="2"/>
    <x v="11"/>
    <s v="18-06-24"/>
    <n v="2.6"/>
    <s v="sc de 50 kg"/>
    <n v="268.25"/>
    <n v="0.13104000000000002"/>
    <n v="35.151480000000006"/>
  </r>
  <r>
    <n v="7976"/>
    <x v="0"/>
    <s v="Floresta Ombrófila Densa"/>
    <s v="Sudeste"/>
    <s v="Campinas"/>
    <s v="ondulado"/>
    <s v="Manual"/>
    <s v="Jabuticaba"/>
    <n v="504"/>
    <n v="56"/>
    <s v="fruto"/>
    <x v="0"/>
    <s v="Manutenção"/>
    <x v="2"/>
    <x v="11"/>
    <s v="Copo dosador"/>
    <n v="9.42"/>
    <s v="H/H"/>
    <n v="1.0999999999999999E-2"/>
    <n v="0.47476800000000002"/>
    <n v="5.2224480000000002E-3"/>
  </r>
  <r>
    <n v="7976"/>
    <x v="0"/>
    <s v="Floresta Ombrófila Densa"/>
    <s v="Sudeste"/>
    <s v="Campinas"/>
    <s v="ondulado"/>
    <s v="Manual"/>
    <s v="Jabuticaba"/>
    <n v="504"/>
    <n v="56"/>
    <s v="fruto"/>
    <x v="0"/>
    <s v="Manutenção"/>
    <x v="2"/>
    <x v="11"/>
    <s v="Trabalhador agropecuário em geral"/>
    <n v="9.42"/>
    <s v="H/H"/>
    <n v="13.0666856765747"/>
    <n v="0.47476800000000002"/>
    <n v="6.2036442252960171"/>
  </r>
  <r>
    <n v="7976"/>
    <x v="0"/>
    <s v="Floresta Ombrófila Densa"/>
    <s v="Sudeste"/>
    <s v="Campinas"/>
    <s v="ondulado"/>
    <s v="Manual"/>
    <s v="Jabuticaba"/>
    <n v="504"/>
    <n v="56"/>
    <s v="fruto"/>
    <x v="0"/>
    <s v="Manutenção"/>
    <x v="2"/>
    <x v="11"/>
    <s v="Trator 75 - 125 CV + Carreta"/>
    <n v="1.18"/>
    <s v="H/M"/>
    <n v="149.07000732421801"/>
    <n v="5.947199999999999E-2"/>
    <n v="8.8654914755858929"/>
  </r>
  <r>
    <n v="7976"/>
    <x v="0"/>
    <s v="Floresta Ombrófila Densa"/>
    <s v="Sudeste"/>
    <s v="Campinas"/>
    <s v="ondulado"/>
    <s v="Manual"/>
    <s v="Jabuticaba"/>
    <n v="504"/>
    <n v="56"/>
    <s v="fruto"/>
    <x v="0"/>
    <s v="Manutenção"/>
    <x v="2"/>
    <x v="8"/>
    <s v="Aplicador manual"/>
    <n v="2.35"/>
    <s v="H/H"/>
    <n v="9.9000000000000005E-2"/>
    <n v="0.11844"/>
    <n v="1.1725560000000001E-2"/>
  </r>
  <r>
    <n v="7976"/>
    <x v="0"/>
    <s v="Floresta Ombrófila Densa"/>
    <s v="Sudeste"/>
    <s v="Campinas"/>
    <s v="ondulado"/>
    <s v="Manual"/>
    <s v="Jabuticaba"/>
    <n v="504"/>
    <n v="56"/>
    <s v="fruto"/>
    <x v="0"/>
    <s v="Manutenção"/>
    <x v="2"/>
    <x v="8"/>
    <s v="Sulfluramida"/>
    <n v="2"/>
    <s v="Kg"/>
    <n v="16.2399997711181"/>
    <n v="0.1008"/>
    <n v="1.6369919769287045"/>
  </r>
  <r>
    <n v="7976"/>
    <x v="0"/>
    <s v="Floresta Ombrófila Densa"/>
    <s v="Sudeste"/>
    <s v="Campinas"/>
    <s v="ondulado"/>
    <s v="Manual"/>
    <s v="Jabuticaba"/>
    <n v="504"/>
    <n v="56"/>
    <s v="fruto"/>
    <x v="0"/>
    <s v="Manutenção"/>
    <x v="2"/>
    <x v="8"/>
    <s v="Trabalhador agropecuário em geral"/>
    <n v="2.35"/>
    <s v="H/H"/>
    <n v="13.0666856765747"/>
    <n v="0.11844"/>
    <n v="1.5476182515335075"/>
  </r>
  <r>
    <n v="7976"/>
    <x v="0"/>
    <s v="Floresta Ombrófila Densa"/>
    <s v="Sudeste"/>
    <s v="Campinas"/>
    <s v="ondulado"/>
    <s v="Manual"/>
    <s v="Jabuticaba"/>
    <n v="504"/>
    <n v="56"/>
    <s v="fruto"/>
    <x v="0"/>
    <s v="Manutenção"/>
    <x v="2"/>
    <x v="12"/>
    <s v="Técnico florestal"/>
    <n v="23.55"/>
    <s v="H/H"/>
    <n v="5.9209642410278303"/>
    <n v="1.18692"/>
    <n v="7.0277108769607519"/>
  </r>
  <r>
    <n v="7976"/>
    <x v="0"/>
    <s v="Floresta Ombrófila Densa"/>
    <s v="Sudeste"/>
    <s v="Campinas"/>
    <s v="ondulado"/>
    <s v="Manual"/>
    <s v="Jabuticaba"/>
    <n v="504"/>
    <n v="56"/>
    <s v="fruto"/>
    <x v="0"/>
    <s v="Manutenção"/>
    <x v="2"/>
    <x v="9"/>
    <s v="Trabalhador agropecuário em geral"/>
    <n v="1.18"/>
    <s v="H/H"/>
    <n v="13.0666856765747"/>
    <n v="5.947199999999999E-2"/>
    <n v="0.77710193055725041"/>
  </r>
  <r>
    <n v="7976"/>
    <x v="0"/>
    <s v="Floresta Ombrófila Densa"/>
    <s v="Sudeste"/>
    <s v="Campinas"/>
    <s v="ondulado"/>
    <s v="Manual"/>
    <s v="Jabuticaba"/>
    <n v="504"/>
    <n v="56"/>
    <s v="fruto"/>
    <x v="0"/>
    <s v="Manutenção"/>
    <x v="3"/>
    <x v="8"/>
    <s v="Aplicador manual"/>
    <n v="2.35"/>
    <s v="H/H"/>
    <n v="9.9000000000000005E-2"/>
    <n v="0.11844"/>
    <n v="1.1725560000000001E-2"/>
  </r>
  <r>
    <n v="7976"/>
    <x v="0"/>
    <s v="Floresta Ombrófila Densa"/>
    <s v="Sudeste"/>
    <s v="Campinas"/>
    <s v="ondulado"/>
    <s v="Manual"/>
    <s v="Jabuticaba"/>
    <n v="504"/>
    <n v="56"/>
    <s v="fruto"/>
    <x v="0"/>
    <s v="Manutenção"/>
    <x v="3"/>
    <x v="8"/>
    <s v="Sulfluramida"/>
    <n v="2"/>
    <s v="Kg"/>
    <n v="16.2399997711181"/>
    <n v="0.1008"/>
    <n v="1.6369919769287045"/>
  </r>
  <r>
    <n v="7976"/>
    <x v="0"/>
    <s v="Floresta Ombrófila Densa"/>
    <s v="Sudeste"/>
    <s v="Campinas"/>
    <s v="ondulado"/>
    <s v="Manual"/>
    <s v="Jabuticaba"/>
    <n v="504"/>
    <n v="56"/>
    <s v="fruto"/>
    <x v="0"/>
    <s v="Manutenção"/>
    <x v="3"/>
    <x v="8"/>
    <s v="Trabalhador agropecuário em geral"/>
    <n v="2.35"/>
    <s v="H/H"/>
    <n v="13.0666856765747"/>
    <n v="0.11844"/>
    <n v="1.5476182515335075"/>
  </r>
  <r>
    <n v="7976"/>
    <x v="0"/>
    <s v="Floresta Ombrófila Densa"/>
    <s v="Sudeste"/>
    <s v="Campinas"/>
    <s v="ondulado"/>
    <s v="Manual"/>
    <s v="Jabuticaba"/>
    <n v="504"/>
    <n v="56"/>
    <s v="fruto"/>
    <x v="0"/>
    <s v="Manutenção"/>
    <x v="3"/>
    <x v="9"/>
    <s v="Trabalhador agropecuário em geral"/>
    <n v="1.18"/>
    <s v="H/H"/>
    <n v="13.0666856765747"/>
    <n v="5.947199999999999E-2"/>
    <n v="0.77710193055725041"/>
  </r>
  <r>
    <n v="7976"/>
    <x v="0"/>
    <s v="Floresta Ombrófila Densa"/>
    <s v="Sudeste"/>
    <s v="Campinas"/>
    <s v="ondulado"/>
    <s v="Manual"/>
    <s v="Jabuticaba"/>
    <n v="504"/>
    <n v="56"/>
    <s v="fruto"/>
    <x v="0"/>
    <s v="Manutenção"/>
    <x v="4"/>
    <x v="8"/>
    <s v="Aplicador manual"/>
    <n v="2.35"/>
    <s v="H/H"/>
    <n v="9.9000000000000005E-2"/>
    <n v="0.11844"/>
    <n v="1.1725560000000001E-2"/>
  </r>
  <r>
    <n v="7976"/>
    <x v="0"/>
    <s v="Floresta Ombrófila Densa"/>
    <s v="Sudeste"/>
    <s v="Campinas"/>
    <s v="ondulado"/>
    <s v="Manual"/>
    <s v="Jabuticaba"/>
    <n v="504"/>
    <n v="56"/>
    <s v="fruto"/>
    <x v="0"/>
    <s v="Manutenção"/>
    <x v="4"/>
    <x v="8"/>
    <s v="Sulfluramida"/>
    <n v="2"/>
    <s v="Kg"/>
    <n v="16.2399997711181"/>
    <n v="0.1008"/>
    <n v="1.6369919769287045"/>
  </r>
  <r>
    <n v="7976"/>
    <x v="0"/>
    <s v="Floresta Ombrófila Densa"/>
    <s v="Sudeste"/>
    <s v="Campinas"/>
    <s v="ondulado"/>
    <s v="Manual"/>
    <s v="Jabuticaba"/>
    <n v="504"/>
    <n v="56"/>
    <s v="fruto"/>
    <x v="0"/>
    <s v="Manutenção"/>
    <x v="4"/>
    <x v="8"/>
    <s v="Trabalhador agropecuário em geral"/>
    <n v="2.35"/>
    <s v="H/H"/>
    <n v="13.0666856765747"/>
    <n v="0.11844"/>
    <n v="1.5476182515335075"/>
  </r>
  <r>
    <n v="7976"/>
    <x v="0"/>
    <s v="Floresta Ombrófila Densa"/>
    <s v="Sudeste"/>
    <s v="Campinas"/>
    <s v="ondulado"/>
    <s v="Manual"/>
    <s v="Jabuticaba"/>
    <n v="504"/>
    <n v="56"/>
    <s v="fruto"/>
    <x v="0"/>
    <s v="Manutenção"/>
    <x v="4"/>
    <x v="12"/>
    <s v="Técnico florestal"/>
    <n v="23.55"/>
    <s v="H/H"/>
    <n v="5.9209642410278303"/>
    <n v="1.18692"/>
    <n v="7.0277108769607519"/>
  </r>
  <r>
    <n v="7976"/>
    <x v="0"/>
    <s v="Floresta Ombrófila Densa"/>
    <s v="Sudeste"/>
    <s v="Campinas"/>
    <s v="ondulado"/>
    <s v="Manual"/>
    <s v="Jabuticaba"/>
    <n v="504"/>
    <n v="56"/>
    <s v="fruto"/>
    <x v="0"/>
    <s v="Manutenção"/>
    <x v="4"/>
    <x v="9"/>
    <s v="Trabalhador agropecuário em geral"/>
    <n v="1.18"/>
    <s v="H/H"/>
    <n v="13.0666856765747"/>
    <n v="5.947199999999999E-2"/>
    <n v="0.77710193055725041"/>
  </r>
  <r>
    <n v="7976"/>
    <x v="0"/>
    <s v="Floresta Ombrófila Densa"/>
    <s v="Sudeste"/>
    <s v="Campinas"/>
    <s v="ondulado"/>
    <s v="Manual"/>
    <s v="Jabuticaba"/>
    <n v="504"/>
    <n v="56"/>
    <s v="fruto"/>
    <x v="0"/>
    <s v="Manutenção"/>
    <x v="5"/>
    <x v="8"/>
    <s v="Aplicador manual"/>
    <n v="2.35"/>
    <s v="H/H"/>
    <n v="9.9000000000000005E-2"/>
    <n v="0.11844"/>
    <n v="1.1725560000000001E-2"/>
  </r>
  <r>
    <n v="7976"/>
    <x v="0"/>
    <s v="Floresta Ombrófila Densa"/>
    <s v="Sudeste"/>
    <s v="Campinas"/>
    <s v="ondulado"/>
    <s v="Manual"/>
    <s v="Jabuticaba"/>
    <n v="504"/>
    <n v="56"/>
    <s v="fruto"/>
    <x v="0"/>
    <s v="Manutenção"/>
    <x v="5"/>
    <x v="8"/>
    <s v="Sulfluramida"/>
    <n v="2"/>
    <s v="Kg"/>
    <n v="16.2399997711181"/>
    <n v="0.1008"/>
    <n v="1.6369919769287045"/>
  </r>
  <r>
    <n v="7976"/>
    <x v="0"/>
    <s v="Floresta Ombrófila Densa"/>
    <s v="Sudeste"/>
    <s v="Campinas"/>
    <s v="ondulado"/>
    <s v="Manual"/>
    <s v="Jabuticaba"/>
    <n v="504"/>
    <n v="56"/>
    <s v="fruto"/>
    <x v="0"/>
    <s v="Manutenção"/>
    <x v="5"/>
    <x v="8"/>
    <s v="Trabalhador agropecuário em geral"/>
    <n v="2.35"/>
    <s v="H/H"/>
    <n v="13.0666856765747"/>
    <n v="0.11844"/>
    <n v="1.5476182515335075"/>
  </r>
  <r>
    <n v="7976"/>
    <x v="0"/>
    <s v="Floresta Ombrófila Densa"/>
    <s v="Sudeste"/>
    <s v="Campinas"/>
    <s v="ondulado"/>
    <s v="Manual"/>
    <s v="Jabuticaba"/>
    <n v="504"/>
    <n v="56"/>
    <s v="fruto"/>
    <x v="0"/>
    <s v="Manutenção"/>
    <x v="5"/>
    <x v="9"/>
    <s v="Trabalhador agropecuário em geral"/>
    <n v="1.18"/>
    <s v="H/H"/>
    <n v="13.0666856765747"/>
    <n v="5.947199999999999E-2"/>
    <n v="0.77710193055725041"/>
  </r>
  <r>
    <n v="7976"/>
    <x v="0"/>
    <s v="Floresta Ombrófila Densa"/>
    <s v="Sudeste"/>
    <s v="Campinas"/>
    <s v="ondulado"/>
    <s v="Manual"/>
    <s v="Jabuticaba"/>
    <n v="504"/>
    <n v="56"/>
    <s v="fruto"/>
    <x v="0"/>
    <s v="Manutenção"/>
    <x v="6"/>
    <x v="8"/>
    <s v="Aplicador manual"/>
    <n v="2.35"/>
    <s v="H/H"/>
    <n v="9.9000000000000005E-2"/>
    <n v="0.11844"/>
    <n v="1.1725560000000001E-2"/>
  </r>
  <r>
    <n v="7976"/>
    <x v="0"/>
    <s v="Floresta Ombrófila Densa"/>
    <s v="Sudeste"/>
    <s v="Campinas"/>
    <s v="ondulado"/>
    <s v="Manual"/>
    <s v="Jabuticaba"/>
    <n v="504"/>
    <n v="56"/>
    <s v="fruto"/>
    <x v="0"/>
    <s v="Manutenção"/>
    <x v="6"/>
    <x v="8"/>
    <s v="Sulfluramida"/>
    <n v="2"/>
    <s v="Kg"/>
    <n v="16.2399997711181"/>
    <n v="0.1008"/>
    <n v="1.6369919769287045"/>
  </r>
  <r>
    <n v="7976"/>
    <x v="0"/>
    <s v="Floresta Ombrófila Densa"/>
    <s v="Sudeste"/>
    <s v="Campinas"/>
    <s v="ondulado"/>
    <s v="Manual"/>
    <s v="Jabuticaba"/>
    <n v="504"/>
    <n v="56"/>
    <s v="fruto"/>
    <x v="0"/>
    <s v="Manutenção"/>
    <x v="6"/>
    <x v="8"/>
    <s v="Trabalhador agropecuário em geral"/>
    <n v="2.35"/>
    <s v="H/H"/>
    <n v="13.0666856765747"/>
    <n v="0.11844"/>
    <n v="1.5476182515335075"/>
  </r>
  <r>
    <n v="7976"/>
    <x v="0"/>
    <s v="Floresta Ombrófila Densa"/>
    <s v="Sudeste"/>
    <s v="Campinas"/>
    <s v="ondulado"/>
    <s v="Manual"/>
    <s v="Jabuticaba"/>
    <n v="504"/>
    <n v="56"/>
    <s v="fruto"/>
    <x v="0"/>
    <s v="Manutenção"/>
    <x v="6"/>
    <x v="9"/>
    <s v="Trabalhador agropecuário em geral"/>
    <n v="1.18"/>
    <s v="H/H"/>
    <n v="13.0666856765747"/>
    <n v="5.947199999999999E-2"/>
    <n v="0.77710193055725041"/>
  </r>
  <r>
    <n v="7976"/>
    <x v="0"/>
    <s v="Floresta Ombrófila Densa"/>
    <s v="Sudeste"/>
    <s v="Campinas"/>
    <s v="ondulado"/>
    <s v="Manual"/>
    <s v="Jabuticaba"/>
    <n v="504"/>
    <n v="56"/>
    <s v="fruto"/>
    <x v="0"/>
    <s v="Manutenção"/>
    <x v="7"/>
    <x v="8"/>
    <s v="Aplicador manual"/>
    <n v="2.35"/>
    <s v="H/H"/>
    <n v="9.9000000000000005E-2"/>
    <n v="0.11844"/>
    <n v="1.1725560000000001E-2"/>
  </r>
  <r>
    <n v="7976"/>
    <x v="0"/>
    <s v="Floresta Ombrófila Densa"/>
    <s v="Sudeste"/>
    <s v="Campinas"/>
    <s v="ondulado"/>
    <s v="Manual"/>
    <s v="Jabuticaba"/>
    <n v="504"/>
    <n v="56"/>
    <s v="fruto"/>
    <x v="0"/>
    <s v="Manutenção"/>
    <x v="7"/>
    <x v="8"/>
    <s v="Sulfluramida"/>
    <n v="2"/>
    <s v="Kg"/>
    <n v="16.2399997711181"/>
    <n v="0.1008"/>
    <n v="1.6369919769287045"/>
  </r>
  <r>
    <n v="7976"/>
    <x v="0"/>
    <s v="Floresta Ombrófila Densa"/>
    <s v="Sudeste"/>
    <s v="Campinas"/>
    <s v="ondulado"/>
    <s v="Manual"/>
    <s v="Jabuticaba"/>
    <n v="504"/>
    <n v="56"/>
    <s v="fruto"/>
    <x v="0"/>
    <s v="Manutenção"/>
    <x v="7"/>
    <x v="8"/>
    <s v="Trabalhador agropecuário em geral"/>
    <n v="2.35"/>
    <s v="H/H"/>
    <n v="13.0666856765747"/>
    <n v="0.11844"/>
    <n v="1.5476182515335075"/>
  </r>
  <r>
    <n v="7976"/>
    <x v="0"/>
    <s v="Floresta Ombrófila Densa"/>
    <s v="Sudeste"/>
    <s v="Campinas"/>
    <s v="ondulado"/>
    <s v="Manual"/>
    <s v="Jabuticaba"/>
    <n v="504"/>
    <n v="56"/>
    <s v="fruto"/>
    <x v="0"/>
    <s v="Manutenção"/>
    <x v="7"/>
    <x v="9"/>
    <s v="Trabalhador agropecuário em geral"/>
    <n v="1.18"/>
    <s v="H/H"/>
    <n v="13.0666856765747"/>
    <n v="5.947199999999999E-2"/>
    <n v="0.77710193055725041"/>
  </r>
  <r>
    <n v="7976"/>
    <x v="0"/>
    <s v="Floresta Ombrófila Densa"/>
    <s v="Sudeste"/>
    <s v="Campinas"/>
    <s v="ondulado"/>
    <s v="Manual"/>
    <s v="Jabuticaba"/>
    <n v="504"/>
    <n v="56"/>
    <s v="fruto"/>
    <x v="0"/>
    <s v="Manutenção"/>
    <x v="8"/>
    <x v="8"/>
    <s v="Aplicador manual"/>
    <n v="2.35"/>
    <s v="H/H"/>
    <n v="9.9000000000000005E-2"/>
    <n v="0.11844"/>
    <n v="1.1725560000000001E-2"/>
  </r>
  <r>
    <n v="7976"/>
    <x v="0"/>
    <s v="Floresta Ombrófila Densa"/>
    <s v="Sudeste"/>
    <s v="Campinas"/>
    <s v="ondulado"/>
    <s v="Manual"/>
    <s v="Jabuticaba"/>
    <n v="504"/>
    <n v="56"/>
    <s v="fruto"/>
    <x v="0"/>
    <s v="Manutenção"/>
    <x v="8"/>
    <x v="8"/>
    <s v="Sulfluramida"/>
    <n v="2"/>
    <s v="Kg"/>
    <n v="16.2399997711181"/>
    <n v="0.1008"/>
    <n v="1.6369919769287045"/>
  </r>
  <r>
    <n v="7976"/>
    <x v="0"/>
    <s v="Floresta Ombrófila Densa"/>
    <s v="Sudeste"/>
    <s v="Campinas"/>
    <s v="ondulado"/>
    <s v="Manual"/>
    <s v="Jabuticaba"/>
    <n v="504"/>
    <n v="56"/>
    <s v="fruto"/>
    <x v="0"/>
    <s v="Manutenção"/>
    <x v="8"/>
    <x v="8"/>
    <s v="Trabalhador agropecuário em geral"/>
    <n v="2.35"/>
    <s v="H/H"/>
    <n v="13.0666856765747"/>
    <n v="0.11844"/>
    <n v="1.5476182515335075"/>
  </r>
  <r>
    <n v="7976"/>
    <x v="0"/>
    <s v="Floresta Ombrófila Densa"/>
    <s v="Sudeste"/>
    <s v="Campinas"/>
    <s v="ondulado"/>
    <s v="Manual"/>
    <s v="Jabuticaba"/>
    <n v="504"/>
    <n v="56"/>
    <s v="fruto"/>
    <x v="0"/>
    <s v="Manutenção"/>
    <x v="8"/>
    <x v="9"/>
    <s v="Trabalhador agropecuário em geral"/>
    <n v="1.18"/>
    <s v="H/H"/>
    <n v="13.0666856765747"/>
    <n v="5.947199999999999E-2"/>
    <n v="0.77710193055725041"/>
  </r>
  <r>
    <n v="7976"/>
    <x v="0"/>
    <s v="Floresta Ombrófila Densa"/>
    <s v="Sudeste"/>
    <s v="Campinas"/>
    <s v="ondulado"/>
    <s v="Manual"/>
    <s v="Jabuticaba"/>
    <n v="504"/>
    <n v="56"/>
    <s v="fruto"/>
    <x v="0"/>
    <s v="Manutenção"/>
    <x v="9"/>
    <x v="8"/>
    <s v="Aplicador manual"/>
    <n v="2.35"/>
    <s v="H/H"/>
    <n v="9.9000000000000005E-2"/>
    <n v="0.11844"/>
    <n v="1.1725560000000001E-2"/>
  </r>
  <r>
    <n v="7976"/>
    <x v="0"/>
    <s v="Floresta Ombrófila Densa"/>
    <s v="Sudeste"/>
    <s v="Campinas"/>
    <s v="ondulado"/>
    <s v="Manual"/>
    <s v="Jabuticaba"/>
    <n v="504"/>
    <n v="56"/>
    <s v="fruto"/>
    <x v="0"/>
    <s v="Manutenção"/>
    <x v="9"/>
    <x v="8"/>
    <s v="Sulfluramida"/>
    <n v="2"/>
    <s v="Kg"/>
    <n v="16.2399997711181"/>
    <n v="0.1008"/>
    <n v="1.6369919769287045"/>
  </r>
  <r>
    <n v="7976"/>
    <x v="0"/>
    <s v="Floresta Ombrófila Densa"/>
    <s v="Sudeste"/>
    <s v="Campinas"/>
    <s v="ondulado"/>
    <s v="Manual"/>
    <s v="Jabuticaba"/>
    <n v="504"/>
    <n v="56"/>
    <s v="fruto"/>
    <x v="0"/>
    <s v="Manutenção"/>
    <x v="9"/>
    <x v="8"/>
    <s v="Trabalhador agropecuário em geral"/>
    <n v="2.35"/>
    <s v="H/H"/>
    <n v="13.0666856765747"/>
    <n v="0.11844"/>
    <n v="1.5476182515335075"/>
  </r>
  <r>
    <n v="7976"/>
    <x v="0"/>
    <s v="Floresta Ombrófila Densa"/>
    <s v="Sudeste"/>
    <s v="Campinas"/>
    <s v="ondulado"/>
    <s v="Manual"/>
    <s v="Jabuticaba"/>
    <n v="504"/>
    <n v="56"/>
    <s v="fruto"/>
    <x v="0"/>
    <s v="Manutenção"/>
    <x v="9"/>
    <x v="12"/>
    <s v="Técnico florestal"/>
    <n v="23.55"/>
    <s v="H/H"/>
    <n v="5.9209642410278303"/>
    <n v="1.18692"/>
    <n v="7.0277108769607519"/>
  </r>
  <r>
    <n v="7976"/>
    <x v="0"/>
    <s v="Floresta Ombrófila Densa"/>
    <s v="Sudeste"/>
    <s v="Campinas"/>
    <s v="ondulado"/>
    <s v="Manual"/>
    <s v="Jabuticaba"/>
    <n v="504"/>
    <n v="56"/>
    <s v="fruto"/>
    <x v="0"/>
    <s v="Manutenção"/>
    <x v="9"/>
    <x v="9"/>
    <s v="Trabalhador agropecuário em geral"/>
    <n v="1.18"/>
    <s v="H/H"/>
    <n v="13.0666856765747"/>
    <n v="5.947199999999999E-2"/>
    <n v="0.77710193055725041"/>
  </r>
  <r>
    <n v="7976"/>
    <x v="0"/>
    <s v="Floresta Ombrófila Densa"/>
    <s v="Sudeste"/>
    <s v="Campinas"/>
    <s v="ondulado"/>
    <s v="Manual"/>
    <s v="Jabuticaba"/>
    <n v="504"/>
    <n v="56"/>
    <s v="fruto"/>
    <x v="0"/>
    <s v="Manutenção"/>
    <x v="10"/>
    <x v="8"/>
    <s v="Aplicador manual"/>
    <n v="2.35"/>
    <s v="H/H"/>
    <n v="9.9000000000000005E-2"/>
    <n v="0.11844"/>
    <n v="1.1725560000000001E-2"/>
  </r>
  <r>
    <n v="7976"/>
    <x v="0"/>
    <s v="Floresta Ombrófila Densa"/>
    <s v="Sudeste"/>
    <s v="Campinas"/>
    <s v="ondulado"/>
    <s v="Manual"/>
    <s v="Jabuticaba"/>
    <n v="504"/>
    <n v="56"/>
    <s v="fruto"/>
    <x v="0"/>
    <s v="Manutenção"/>
    <x v="10"/>
    <x v="8"/>
    <s v="Sulfluramida"/>
    <n v="2"/>
    <s v="Kg"/>
    <n v="16.2399997711181"/>
    <n v="0.1008"/>
    <n v="1.6369919769287045"/>
  </r>
  <r>
    <n v="7976"/>
    <x v="0"/>
    <s v="Floresta Ombrófila Densa"/>
    <s v="Sudeste"/>
    <s v="Campinas"/>
    <s v="ondulado"/>
    <s v="Manual"/>
    <s v="Jabuticaba"/>
    <n v="504"/>
    <n v="56"/>
    <s v="fruto"/>
    <x v="0"/>
    <s v="Manutenção"/>
    <x v="10"/>
    <x v="8"/>
    <s v="Trabalhador agropecuário em geral"/>
    <n v="2.35"/>
    <s v="H/H"/>
    <n v="13.0666856765747"/>
    <n v="0.11844"/>
    <n v="1.5476182515335075"/>
  </r>
  <r>
    <n v="7976"/>
    <x v="0"/>
    <s v="Floresta Ombrófila Densa"/>
    <s v="Sudeste"/>
    <s v="Campinas"/>
    <s v="ondulado"/>
    <s v="Manual"/>
    <s v="Jabuticaba"/>
    <n v="504"/>
    <n v="56"/>
    <s v="fruto"/>
    <x v="0"/>
    <s v="Manutenção"/>
    <x v="10"/>
    <x v="9"/>
    <s v="Trabalhador agropecuário em geral"/>
    <n v="1.18"/>
    <s v="H/H"/>
    <n v="13.0666856765747"/>
    <n v="5.947199999999999E-2"/>
    <n v="0.77710193055725041"/>
  </r>
  <r>
    <n v="7976"/>
    <x v="0"/>
    <s v="Floresta Ombrófila Densa"/>
    <s v="Sudeste"/>
    <s v="Campinas"/>
    <s v="ondulado"/>
    <s v="Manual"/>
    <s v="Jabuticaba"/>
    <n v="504"/>
    <n v="56"/>
    <s v="fruto"/>
    <x v="0"/>
    <s v="Manutenção"/>
    <x v="11"/>
    <x v="8"/>
    <s v="Aplicador manual"/>
    <n v="2.35"/>
    <s v="H/H"/>
    <n v="9.9000000000000005E-2"/>
    <n v="0.11844"/>
    <n v="1.1725560000000001E-2"/>
  </r>
  <r>
    <n v="7976"/>
    <x v="0"/>
    <s v="Floresta Ombrófila Densa"/>
    <s v="Sudeste"/>
    <s v="Campinas"/>
    <s v="ondulado"/>
    <s v="Manual"/>
    <s v="Jabuticaba"/>
    <n v="504"/>
    <n v="56"/>
    <s v="fruto"/>
    <x v="0"/>
    <s v="Manutenção"/>
    <x v="11"/>
    <x v="8"/>
    <s v="Sulfluramida"/>
    <n v="2"/>
    <s v="Kg"/>
    <n v="16.2399997711181"/>
    <n v="0.1008"/>
    <n v="1.6369919769287045"/>
  </r>
  <r>
    <n v="7976"/>
    <x v="0"/>
    <s v="Floresta Ombrófila Densa"/>
    <s v="Sudeste"/>
    <s v="Campinas"/>
    <s v="ondulado"/>
    <s v="Manual"/>
    <s v="Jabuticaba"/>
    <n v="504"/>
    <n v="56"/>
    <s v="fruto"/>
    <x v="0"/>
    <s v="Manutenção"/>
    <x v="11"/>
    <x v="8"/>
    <s v="Trabalhador agropecuário em geral"/>
    <n v="2.35"/>
    <s v="H/H"/>
    <n v="13.0666856765747"/>
    <n v="0.11844"/>
    <n v="1.5476182515335075"/>
  </r>
  <r>
    <n v="7976"/>
    <x v="0"/>
    <s v="Floresta Ombrófila Densa"/>
    <s v="Sudeste"/>
    <s v="Campinas"/>
    <s v="ondulado"/>
    <s v="Manual"/>
    <s v="Jabuticaba"/>
    <n v="504"/>
    <n v="56"/>
    <s v="fruto"/>
    <x v="0"/>
    <s v="Manutenção"/>
    <x v="11"/>
    <x v="9"/>
    <s v="Trabalhador agropecuário em geral"/>
    <n v="1.18"/>
    <s v="H/H"/>
    <n v="13.0666856765747"/>
    <n v="5.947199999999999E-2"/>
    <n v="0.77710193055725041"/>
  </r>
  <r>
    <n v="7976"/>
    <x v="0"/>
    <s v="Floresta Ombrófila Densa"/>
    <s v="Sudeste"/>
    <s v="Campinas"/>
    <s v="ondulado"/>
    <s v="Manual"/>
    <s v="Jabuticaba"/>
    <n v="504"/>
    <n v="56"/>
    <s v="fruto"/>
    <x v="0"/>
    <s v="Manutenção"/>
    <x v="12"/>
    <x v="8"/>
    <s v="Aplicador manual"/>
    <n v="2.35"/>
    <s v="H/H"/>
    <n v="9.9000000000000005E-2"/>
    <n v="0.11844"/>
    <n v="1.1725560000000001E-2"/>
  </r>
  <r>
    <n v="7976"/>
    <x v="0"/>
    <s v="Floresta Ombrófila Densa"/>
    <s v="Sudeste"/>
    <s v="Campinas"/>
    <s v="ondulado"/>
    <s v="Manual"/>
    <s v="Jabuticaba"/>
    <n v="504"/>
    <n v="56"/>
    <s v="fruto"/>
    <x v="0"/>
    <s v="Manutenção"/>
    <x v="12"/>
    <x v="8"/>
    <s v="Sulfluramida"/>
    <n v="2"/>
    <s v="Kg"/>
    <n v="16.2399997711181"/>
    <n v="0.1008"/>
    <n v="1.6369919769287045"/>
  </r>
  <r>
    <n v="7976"/>
    <x v="0"/>
    <s v="Floresta Ombrófila Densa"/>
    <s v="Sudeste"/>
    <s v="Campinas"/>
    <s v="ondulado"/>
    <s v="Manual"/>
    <s v="Jabuticaba"/>
    <n v="504"/>
    <n v="56"/>
    <s v="fruto"/>
    <x v="0"/>
    <s v="Manutenção"/>
    <x v="12"/>
    <x v="8"/>
    <s v="Trabalhador agropecuário em geral"/>
    <n v="2.35"/>
    <s v="H/H"/>
    <n v="13.0666856765747"/>
    <n v="0.11844"/>
    <n v="1.5476182515335075"/>
  </r>
  <r>
    <n v="7976"/>
    <x v="0"/>
    <s v="Floresta Ombrófila Densa"/>
    <s v="Sudeste"/>
    <s v="Campinas"/>
    <s v="ondulado"/>
    <s v="Manual"/>
    <s v="Jabuticaba"/>
    <n v="504"/>
    <n v="56"/>
    <s v="fruto"/>
    <x v="0"/>
    <s v="Manutenção"/>
    <x v="12"/>
    <x v="9"/>
    <s v="Trabalhador agropecuário em geral"/>
    <n v="1.18"/>
    <s v="H/H"/>
    <n v="13.0666856765747"/>
    <n v="5.947199999999999E-2"/>
    <n v="0.77710193055725041"/>
  </r>
  <r>
    <n v="7976"/>
    <x v="0"/>
    <s v="Floresta Ombrófila Densa"/>
    <s v="Sudeste"/>
    <s v="Campinas"/>
    <s v="ondulado"/>
    <s v="Manual"/>
    <s v="Jabuticaba"/>
    <n v="504"/>
    <n v="56"/>
    <s v="fruto"/>
    <x v="0"/>
    <s v="Manutenção"/>
    <x v="13"/>
    <x v="8"/>
    <s v="Aplicador manual"/>
    <n v="2.35"/>
    <s v="H/H"/>
    <n v="9.9000000000000005E-2"/>
    <n v="0.11844"/>
    <n v="1.1725560000000001E-2"/>
  </r>
  <r>
    <n v="7976"/>
    <x v="0"/>
    <s v="Floresta Ombrófila Densa"/>
    <s v="Sudeste"/>
    <s v="Campinas"/>
    <s v="ondulado"/>
    <s v="Manual"/>
    <s v="Jabuticaba"/>
    <n v="504"/>
    <n v="56"/>
    <s v="fruto"/>
    <x v="0"/>
    <s v="Manutenção"/>
    <x v="13"/>
    <x v="8"/>
    <s v="Sulfluramida"/>
    <n v="2"/>
    <s v="Kg"/>
    <n v="16.2399997711181"/>
    <n v="0.1008"/>
    <n v="1.6369919769287045"/>
  </r>
  <r>
    <n v="7976"/>
    <x v="0"/>
    <s v="Floresta Ombrófila Densa"/>
    <s v="Sudeste"/>
    <s v="Campinas"/>
    <s v="ondulado"/>
    <s v="Manual"/>
    <s v="Jabuticaba"/>
    <n v="504"/>
    <n v="56"/>
    <s v="fruto"/>
    <x v="0"/>
    <s v="Manutenção"/>
    <x v="13"/>
    <x v="8"/>
    <s v="Trabalhador agropecuário em geral"/>
    <n v="2.35"/>
    <s v="H/H"/>
    <n v="13.0666856765747"/>
    <n v="0.11844"/>
    <n v="1.5476182515335075"/>
  </r>
  <r>
    <n v="7976"/>
    <x v="0"/>
    <s v="Floresta Ombrófila Densa"/>
    <s v="Sudeste"/>
    <s v="Campinas"/>
    <s v="ondulado"/>
    <s v="Manual"/>
    <s v="Jabuticaba"/>
    <n v="504"/>
    <n v="56"/>
    <s v="fruto"/>
    <x v="0"/>
    <s v="Manutenção"/>
    <x v="13"/>
    <x v="9"/>
    <s v="Trabalhador agropecuário em geral"/>
    <n v="1.18"/>
    <s v="H/H"/>
    <n v="13.0666856765747"/>
    <n v="5.947199999999999E-2"/>
    <n v="0.77710193055725041"/>
  </r>
  <r>
    <n v="7976"/>
    <x v="0"/>
    <s v="Floresta Ombrófila Densa"/>
    <s v="Sudeste"/>
    <s v="Campinas"/>
    <s v="ondulado"/>
    <s v="Manual"/>
    <s v="Jabuticaba"/>
    <n v="504"/>
    <n v="56"/>
    <s v="fruto"/>
    <x v="0"/>
    <s v="Manutenção"/>
    <x v="14"/>
    <x v="8"/>
    <s v="Aplicador manual"/>
    <n v="2.35"/>
    <s v="H/H"/>
    <n v="9.9000000000000005E-2"/>
    <n v="0.11844"/>
    <n v="1.1725560000000001E-2"/>
  </r>
  <r>
    <n v="7976"/>
    <x v="0"/>
    <s v="Floresta Ombrófila Densa"/>
    <s v="Sudeste"/>
    <s v="Campinas"/>
    <s v="ondulado"/>
    <s v="Manual"/>
    <s v="Jabuticaba"/>
    <n v="504"/>
    <n v="56"/>
    <s v="fruto"/>
    <x v="0"/>
    <s v="Manutenção"/>
    <x v="14"/>
    <x v="8"/>
    <s v="Sulfluramida"/>
    <n v="2"/>
    <s v="Kg"/>
    <n v="16.2399997711181"/>
    <n v="0.1008"/>
    <n v="1.6369919769287045"/>
  </r>
  <r>
    <n v="7976"/>
    <x v="0"/>
    <s v="Floresta Ombrófila Densa"/>
    <s v="Sudeste"/>
    <s v="Campinas"/>
    <s v="ondulado"/>
    <s v="Manual"/>
    <s v="Jabuticaba"/>
    <n v="504"/>
    <n v="56"/>
    <s v="fruto"/>
    <x v="0"/>
    <s v="Manutenção"/>
    <x v="14"/>
    <x v="8"/>
    <s v="Trabalhador agropecuário em geral"/>
    <n v="2.35"/>
    <s v="H/H"/>
    <n v="13.0666856765747"/>
    <n v="0.11844"/>
    <n v="1.5476182515335075"/>
  </r>
  <r>
    <n v="7976"/>
    <x v="0"/>
    <s v="Floresta Ombrófila Densa"/>
    <s v="Sudeste"/>
    <s v="Campinas"/>
    <s v="ondulado"/>
    <s v="Manual"/>
    <s v="Jabuticaba"/>
    <n v="504"/>
    <n v="56"/>
    <s v="fruto"/>
    <x v="0"/>
    <s v="Manutenção"/>
    <x v="14"/>
    <x v="12"/>
    <s v="Técnico florestal"/>
    <n v="23.55"/>
    <s v="H/H"/>
    <n v="5.9209642410278303"/>
    <n v="1.18692"/>
    <n v="7.0277108769607519"/>
  </r>
  <r>
    <n v="7976"/>
    <x v="0"/>
    <s v="Floresta Ombrófila Densa"/>
    <s v="Sudeste"/>
    <s v="Campinas"/>
    <s v="ondulado"/>
    <s v="Manual"/>
    <s v="Jabuticaba"/>
    <n v="504"/>
    <n v="56"/>
    <s v="fruto"/>
    <x v="0"/>
    <s v="Manutenção"/>
    <x v="14"/>
    <x v="9"/>
    <s v="Trabalhador agropecuário em geral"/>
    <n v="1.18"/>
    <s v="H/H"/>
    <n v="13.0666856765747"/>
    <n v="5.947199999999999E-2"/>
    <n v="0.77710193055725041"/>
  </r>
  <r>
    <n v="7976"/>
    <x v="0"/>
    <s v="Floresta Ombrófila Densa"/>
    <s v="Sudeste"/>
    <s v="Campinas"/>
    <s v="ondulado"/>
    <s v="Manual"/>
    <s v="Jabuticaba"/>
    <n v="504"/>
    <n v="56"/>
    <s v="fruto"/>
    <x v="0"/>
    <s v="Manutenção"/>
    <x v="15"/>
    <x v="8"/>
    <s v="Aplicador manual"/>
    <n v="2.35"/>
    <s v="H/H"/>
    <n v="9.9000000000000005E-2"/>
    <n v="0.11844"/>
    <n v="1.1725560000000001E-2"/>
  </r>
  <r>
    <n v="7976"/>
    <x v="0"/>
    <s v="Floresta Ombrófila Densa"/>
    <s v="Sudeste"/>
    <s v="Campinas"/>
    <s v="ondulado"/>
    <s v="Manual"/>
    <s v="Jabuticaba"/>
    <n v="504"/>
    <n v="56"/>
    <s v="fruto"/>
    <x v="0"/>
    <s v="Manutenção"/>
    <x v="15"/>
    <x v="8"/>
    <s v="Sulfluramida"/>
    <n v="2"/>
    <s v="Kg"/>
    <n v="16.2399997711181"/>
    <n v="0.1008"/>
    <n v="1.6369919769287045"/>
  </r>
  <r>
    <n v="7976"/>
    <x v="0"/>
    <s v="Floresta Ombrófila Densa"/>
    <s v="Sudeste"/>
    <s v="Campinas"/>
    <s v="ondulado"/>
    <s v="Manual"/>
    <s v="Jabuticaba"/>
    <n v="504"/>
    <n v="56"/>
    <s v="fruto"/>
    <x v="0"/>
    <s v="Manutenção"/>
    <x v="15"/>
    <x v="8"/>
    <s v="Trabalhador agropecuário em geral"/>
    <n v="2.35"/>
    <s v="H/H"/>
    <n v="13.0666856765747"/>
    <n v="0.11844"/>
    <n v="1.5476182515335075"/>
  </r>
  <r>
    <n v="7976"/>
    <x v="0"/>
    <s v="Floresta Ombrófila Densa"/>
    <s v="Sudeste"/>
    <s v="Campinas"/>
    <s v="ondulado"/>
    <s v="Manual"/>
    <s v="Jabuticaba"/>
    <n v="504"/>
    <n v="56"/>
    <s v="fruto"/>
    <x v="0"/>
    <s v="Manutenção"/>
    <x v="15"/>
    <x v="9"/>
    <s v="Trabalhador agropecuário em geral"/>
    <n v="1.18"/>
    <s v="H/H"/>
    <n v="13.0666856765747"/>
    <n v="5.947199999999999E-2"/>
    <n v="0.77710193055725041"/>
  </r>
  <r>
    <n v="7976"/>
    <x v="0"/>
    <s v="Floresta Ombrófila Densa"/>
    <s v="Sudeste"/>
    <s v="Campinas"/>
    <s v="ondulado"/>
    <s v="Manual"/>
    <s v="Jabuticaba"/>
    <n v="504"/>
    <n v="56"/>
    <s v="fruto"/>
    <x v="0"/>
    <s v="Manutenção"/>
    <x v="16"/>
    <x v="8"/>
    <s v="Aplicador manual"/>
    <n v="2.35"/>
    <s v="H/H"/>
    <n v="9.9000000000000005E-2"/>
    <n v="0.11844"/>
    <n v="1.1725560000000001E-2"/>
  </r>
  <r>
    <n v="7976"/>
    <x v="0"/>
    <s v="Floresta Ombrófila Densa"/>
    <s v="Sudeste"/>
    <s v="Campinas"/>
    <s v="ondulado"/>
    <s v="Manual"/>
    <s v="Jabuticaba"/>
    <n v="504"/>
    <n v="56"/>
    <s v="fruto"/>
    <x v="0"/>
    <s v="Manutenção"/>
    <x v="16"/>
    <x v="8"/>
    <s v="Sulfluramida"/>
    <n v="2"/>
    <s v="Kg"/>
    <n v="16.2399997711181"/>
    <n v="0.1008"/>
    <n v="1.6369919769287045"/>
  </r>
  <r>
    <n v="7976"/>
    <x v="0"/>
    <s v="Floresta Ombrófila Densa"/>
    <s v="Sudeste"/>
    <s v="Campinas"/>
    <s v="ondulado"/>
    <s v="Manual"/>
    <s v="Jabuticaba"/>
    <n v="504"/>
    <n v="56"/>
    <s v="fruto"/>
    <x v="0"/>
    <s v="Manutenção"/>
    <x v="16"/>
    <x v="8"/>
    <s v="Trabalhador agropecuário em geral"/>
    <n v="2.35"/>
    <s v="H/H"/>
    <n v="13.0666856765747"/>
    <n v="0.11844"/>
    <n v="1.5476182515335075"/>
  </r>
  <r>
    <n v="7976"/>
    <x v="0"/>
    <s v="Floresta Ombrófila Densa"/>
    <s v="Sudeste"/>
    <s v="Campinas"/>
    <s v="ondulado"/>
    <s v="Manual"/>
    <s v="Jabuticaba"/>
    <n v="504"/>
    <n v="56"/>
    <s v="fruto"/>
    <x v="0"/>
    <s v="Manutenção"/>
    <x v="16"/>
    <x v="9"/>
    <s v="Trabalhador agropecuário em geral"/>
    <n v="1.18"/>
    <s v="H/H"/>
    <n v="13.0666856765747"/>
    <n v="5.947199999999999E-2"/>
    <n v="0.77710193055725041"/>
  </r>
  <r>
    <n v="7976"/>
    <x v="0"/>
    <s v="Floresta Ombrófila Densa"/>
    <s v="Sudeste"/>
    <s v="Campinas"/>
    <s v="ondulado"/>
    <s v="Manual"/>
    <s v="Jabuticaba"/>
    <n v="504"/>
    <n v="56"/>
    <s v="fruto"/>
    <x v="0"/>
    <s v="Manutenção"/>
    <x v="17"/>
    <x v="8"/>
    <s v="Aplicador manual"/>
    <n v="2.35"/>
    <s v="H/H"/>
    <n v="9.9000000000000005E-2"/>
    <n v="0.11844"/>
    <n v="1.1725560000000001E-2"/>
  </r>
  <r>
    <n v="7976"/>
    <x v="0"/>
    <s v="Floresta Ombrófila Densa"/>
    <s v="Sudeste"/>
    <s v="Campinas"/>
    <s v="ondulado"/>
    <s v="Manual"/>
    <s v="Jabuticaba"/>
    <n v="504"/>
    <n v="56"/>
    <s v="fruto"/>
    <x v="0"/>
    <s v="Manutenção"/>
    <x v="17"/>
    <x v="8"/>
    <s v="Sulfluramida"/>
    <n v="2"/>
    <s v="Kg"/>
    <n v="16.2399997711181"/>
    <n v="0.1008"/>
    <n v="1.6369919769287045"/>
  </r>
  <r>
    <n v="7976"/>
    <x v="0"/>
    <s v="Floresta Ombrófila Densa"/>
    <s v="Sudeste"/>
    <s v="Campinas"/>
    <s v="ondulado"/>
    <s v="Manual"/>
    <s v="Jabuticaba"/>
    <n v="504"/>
    <n v="56"/>
    <s v="fruto"/>
    <x v="0"/>
    <s v="Manutenção"/>
    <x v="17"/>
    <x v="8"/>
    <s v="Trabalhador agropecuário em geral"/>
    <n v="2.35"/>
    <s v="H/H"/>
    <n v="13.0666856765747"/>
    <n v="0.11844"/>
    <n v="1.5476182515335075"/>
  </r>
  <r>
    <n v="7976"/>
    <x v="0"/>
    <s v="Floresta Ombrófila Densa"/>
    <s v="Sudeste"/>
    <s v="Campinas"/>
    <s v="ondulado"/>
    <s v="Manual"/>
    <s v="Jabuticaba"/>
    <n v="504"/>
    <n v="56"/>
    <s v="fruto"/>
    <x v="0"/>
    <s v="Manutenção"/>
    <x v="17"/>
    <x v="9"/>
    <s v="Trabalhador agropecuário em geral"/>
    <n v="1.18"/>
    <s v="H/H"/>
    <n v="13.0666856765747"/>
    <n v="5.947199999999999E-2"/>
    <n v="0.77710193055725041"/>
  </r>
  <r>
    <n v="7976"/>
    <x v="0"/>
    <s v="Floresta Ombrófila Densa"/>
    <s v="Sudeste"/>
    <s v="Campinas"/>
    <s v="ondulado"/>
    <s v="Manual"/>
    <s v="Jabuticaba"/>
    <n v="504"/>
    <n v="56"/>
    <s v="fruto"/>
    <x v="0"/>
    <s v="Manutenção"/>
    <x v="18"/>
    <x v="8"/>
    <s v="Aplicador manual"/>
    <n v="2.35"/>
    <s v="H/H"/>
    <n v="9.9000000000000005E-2"/>
    <n v="0.11844"/>
    <n v="1.1725560000000001E-2"/>
  </r>
  <r>
    <n v="7976"/>
    <x v="0"/>
    <s v="Floresta Ombrófila Densa"/>
    <s v="Sudeste"/>
    <s v="Campinas"/>
    <s v="ondulado"/>
    <s v="Manual"/>
    <s v="Jabuticaba"/>
    <n v="504"/>
    <n v="56"/>
    <s v="fruto"/>
    <x v="0"/>
    <s v="Manutenção"/>
    <x v="18"/>
    <x v="8"/>
    <s v="Sulfluramida"/>
    <n v="2"/>
    <s v="Kg"/>
    <n v="16.2399997711181"/>
    <n v="0.1008"/>
    <n v="1.6369919769287045"/>
  </r>
  <r>
    <n v="7976"/>
    <x v="0"/>
    <s v="Floresta Ombrófila Densa"/>
    <s v="Sudeste"/>
    <s v="Campinas"/>
    <s v="ondulado"/>
    <s v="Manual"/>
    <s v="Jabuticaba"/>
    <n v="504"/>
    <n v="56"/>
    <s v="fruto"/>
    <x v="0"/>
    <s v="Manutenção"/>
    <x v="18"/>
    <x v="8"/>
    <s v="Trabalhador agropecuário em geral"/>
    <n v="2.35"/>
    <s v="H/H"/>
    <n v="13.0666856765747"/>
    <n v="0.11844"/>
    <n v="1.5476182515335075"/>
  </r>
  <r>
    <n v="7976"/>
    <x v="0"/>
    <s v="Floresta Ombrófila Densa"/>
    <s v="Sudeste"/>
    <s v="Campinas"/>
    <s v="ondulado"/>
    <s v="Manual"/>
    <s v="Jabuticaba"/>
    <n v="504"/>
    <n v="56"/>
    <s v="fruto"/>
    <x v="0"/>
    <s v="Manutenção"/>
    <x v="18"/>
    <x v="9"/>
    <s v="Trabalhador agropecuário em geral"/>
    <n v="1.18"/>
    <s v="H/H"/>
    <n v="13.0666856765747"/>
    <n v="5.947199999999999E-2"/>
    <n v="0.77710193055725041"/>
  </r>
  <r>
    <n v="7976"/>
    <x v="0"/>
    <s v="Floresta Ombrófila Densa"/>
    <s v="Sudeste"/>
    <s v="Campinas"/>
    <s v="ondulado"/>
    <s v="Manual"/>
    <s v="Jabuticaba"/>
    <n v="504"/>
    <n v="56"/>
    <s v="fruto"/>
    <x v="0"/>
    <s v="Manutenção"/>
    <x v="19"/>
    <x v="8"/>
    <s v="Aplicador manual"/>
    <n v="2.35"/>
    <s v="H/H"/>
    <n v="9.9000000000000005E-2"/>
    <n v="0.11844"/>
    <n v="1.1725560000000001E-2"/>
  </r>
  <r>
    <n v="7976"/>
    <x v="0"/>
    <s v="Floresta Ombrófila Densa"/>
    <s v="Sudeste"/>
    <s v="Campinas"/>
    <s v="ondulado"/>
    <s v="Manual"/>
    <s v="Jabuticaba"/>
    <n v="504"/>
    <n v="56"/>
    <s v="fruto"/>
    <x v="0"/>
    <s v="Manutenção"/>
    <x v="19"/>
    <x v="8"/>
    <s v="Sulfluramida"/>
    <n v="2"/>
    <s v="Kg"/>
    <n v="16.2399997711181"/>
    <n v="0.1008"/>
    <n v="1.6369919769287045"/>
  </r>
  <r>
    <n v="7976"/>
    <x v="0"/>
    <s v="Floresta Ombrófila Densa"/>
    <s v="Sudeste"/>
    <s v="Campinas"/>
    <s v="ondulado"/>
    <s v="Manual"/>
    <s v="Jabuticaba"/>
    <n v="504"/>
    <n v="56"/>
    <s v="fruto"/>
    <x v="0"/>
    <s v="Manutenção"/>
    <x v="19"/>
    <x v="8"/>
    <s v="Trabalhador agropecuário em geral"/>
    <n v="2.35"/>
    <s v="H/H"/>
    <n v="13.0666856765747"/>
    <n v="0.11844"/>
    <n v="1.5476182515335075"/>
  </r>
  <r>
    <n v="7976"/>
    <x v="0"/>
    <s v="Floresta Ombrófila Densa"/>
    <s v="Sudeste"/>
    <s v="Campinas"/>
    <s v="ondulado"/>
    <s v="Manual"/>
    <s v="Jabuticaba"/>
    <n v="504"/>
    <n v="56"/>
    <s v="fruto"/>
    <x v="0"/>
    <s v="Manutenção"/>
    <x v="19"/>
    <x v="12"/>
    <s v="Técnico florestal"/>
    <n v="23.55"/>
    <s v="H/H"/>
    <n v="5.9209642410278303"/>
    <n v="1.18692"/>
    <n v="7.0277108769607519"/>
  </r>
  <r>
    <n v="7976"/>
    <x v="0"/>
    <s v="Floresta Ombrófila Densa"/>
    <s v="Sudeste"/>
    <s v="Campinas"/>
    <s v="ondulado"/>
    <s v="Manual"/>
    <s v="Jabuticaba"/>
    <n v="504"/>
    <n v="56"/>
    <s v="fruto"/>
    <x v="0"/>
    <s v="Manutenção"/>
    <x v="19"/>
    <x v="9"/>
    <s v="Trabalhador agropecuário em geral"/>
    <n v="1.18"/>
    <s v="H/H"/>
    <n v="13.0666856765747"/>
    <n v="5.947199999999999E-2"/>
    <n v="0.77710193055725041"/>
  </r>
  <r>
    <n v="7976"/>
    <x v="0"/>
    <s v="Floresta Ombrófila Densa"/>
    <s v="Sudeste"/>
    <s v="Campinas"/>
    <s v="ondulado"/>
    <s v="Manual"/>
    <s v="Jabuticaba"/>
    <n v="504"/>
    <n v="56"/>
    <s v="fruto"/>
    <x v="0"/>
    <s v="Manutenção"/>
    <x v="20"/>
    <x v="8"/>
    <s v="Aplicador manual"/>
    <n v="2.35"/>
    <s v="H/H"/>
    <n v="9.9000000000000005E-2"/>
    <n v="0.11844"/>
    <n v="1.1725560000000001E-2"/>
  </r>
  <r>
    <n v="7976"/>
    <x v="0"/>
    <s v="Floresta Ombrófila Densa"/>
    <s v="Sudeste"/>
    <s v="Campinas"/>
    <s v="ondulado"/>
    <s v="Manual"/>
    <s v="Jabuticaba"/>
    <n v="504"/>
    <n v="56"/>
    <s v="fruto"/>
    <x v="0"/>
    <s v="Manutenção"/>
    <x v="20"/>
    <x v="8"/>
    <s v="Sulfluramida"/>
    <n v="2"/>
    <s v="Kg"/>
    <n v="16.2399997711181"/>
    <n v="0.1008"/>
    <n v="1.6369919769287045"/>
  </r>
  <r>
    <n v="7976"/>
    <x v="0"/>
    <s v="Floresta Ombrófila Densa"/>
    <s v="Sudeste"/>
    <s v="Campinas"/>
    <s v="ondulado"/>
    <s v="Manual"/>
    <s v="Jabuticaba"/>
    <n v="504"/>
    <n v="56"/>
    <s v="fruto"/>
    <x v="0"/>
    <s v="Manutenção"/>
    <x v="20"/>
    <x v="8"/>
    <s v="Trabalhador agropecuário em geral"/>
    <n v="2.35"/>
    <s v="H/H"/>
    <n v="13.0666856765747"/>
    <n v="0.11844"/>
    <n v="1.5476182515335075"/>
  </r>
  <r>
    <n v="7976"/>
    <x v="0"/>
    <s v="Floresta Ombrófila Densa"/>
    <s v="Sudeste"/>
    <s v="Campinas"/>
    <s v="ondulado"/>
    <s v="Manual"/>
    <s v="Jabuticaba"/>
    <n v="504"/>
    <n v="56"/>
    <s v="fruto"/>
    <x v="0"/>
    <s v="Manutenção"/>
    <x v="20"/>
    <x v="9"/>
    <s v="Trabalhador agropecuário em geral"/>
    <n v="1.18"/>
    <s v="H/H"/>
    <n v="13.0666856765747"/>
    <n v="5.947199999999999E-2"/>
    <n v="0.77710193055725041"/>
  </r>
  <r>
    <n v="7976"/>
    <x v="0"/>
    <s v="Floresta Ombrófila Densa"/>
    <s v="Sudeste"/>
    <s v="Campinas"/>
    <s v="ondulado"/>
    <s v="Manual"/>
    <s v="Jabuticaba"/>
    <n v="504"/>
    <n v="56"/>
    <s v="fruto"/>
    <x v="0"/>
    <s v="Manutenção"/>
    <x v="21"/>
    <x v="8"/>
    <s v="Aplicador manual"/>
    <n v="2.35"/>
    <s v="H/H"/>
    <n v="9.9000000000000005E-2"/>
    <n v="0.11844"/>
    <n v="1.1725560000000001E-2"/>
  </r>
  <r>
    <n v="7976"/>
    <x v="0"/>
    <s v="Floresta Ombrófila Densa"/>
    <s v="Sudeste"/>
    <s v="Campinas"/>
    <s v="ondulado"/>
    <s v="Manual"/>
    <s v="Jabuticaba"/>
    <n v="504"/>
    <n v="56"/>
    <s v="fruto"/>
    <x v="0"/>
    <s v="Manutenção"/>
    <x v="21"/>
    <x v="8"/>
    <s v="Sulfluramida"/>
    <n v="2"/>
    <s v="Kg"/>
    <n v="16.2399997711181"/>
    <n v="0.1008"/>
    <n v="1.6369919769287045"/>
  </r>
  <r>
    <n v="7976"/>
    <x v="0"/>
    <s v="Floresta Ombrófila Densa"/>
    <s v="Sudeste"/>
    <s v="Campinas"/>
    <s v="ondulado"/>
    <s v="Manual"/>
    <s v="Jabuticaba"/>
    <n v="504"/>
    <n v="56"/>
    <s v="fruto"/>
    <x v="0"/>
    <s v="Manutenção"/>
    <x v="21"/>
    <x v="8"/>
    <s v="Trabalhador agropecuário em geral"/>
    <n v="2.35"/>
    <s v="H/H"/>
    <n v="13.0666856765747"/>
    <n v="0.11844"/>
    <n v="1.5476182515335075"/>
  </r>
  <r>
    <n v="7976"/>
    <x v="0"/>
    <s v="Floresta Ombrófila Densa"/>
    <s v="Sudeste"/>
    <s v="Campinas"/>
    <s v="ondulado"/>
    <s v="Manual"/>
    <s v="Jabuticaba"/>
    <n v="504"/>
    <n v="56"/>
    <s v="fruto"/>
    <x v="0"/>
    <s v="Manutenção"/>
    <x v="21"/>
    <x v="9"/>
    <s v="Trabalhador agropecuário em geral"/>
    <n v="1.18"/>
    <s v="H/H"/>
    <n v="13.0666856765747"/>
    <n v="5.947199999999999E-2"/>
    <n v="0.77710193055725041"/>
  </r>
  <r>
    <n v="7976"/>
    <x v="0"/>
    <s v="Floresta Ombrófila Densa"/>
    <s v="Sudeste"/>
    <s v="Campinas"/>
    <s v="ondulado"/>
    <s v="Manual"/>
    <s v="Jabuticaba"/>
    <n v="504"/>
    <n v="56"/>
    <s v="fruto"/>
    <x v="0"/>
    <s v="Manutenção"/>
    <x v="22"/>
    <x v="8"/>
    <s v="Aplicador manual"/>
    <n v="2.35"/>
    <s v="H/H"/>
    <n v="9.9000000000000005E-2"/>
    <n v="0.11844"/>
    <n v="1.1725560000000001E-2"/>
  </r>
  <r>
    <n v="7976"/>
    <x v="0"/>
    <s v="Floresta Ombrófila Densa"/>
    <s v="Sudeste"/>
    <s v="Campinas"/>
    <s v="ondulado"/>
    <s v="Manual"/>
    <s v="Jabuticaba"/>
    <n v="504"/>
    <n v="56"/>
    <s v="fruto"/>
    <x v="0"/>
    <s v="Manutenção"/>
    <x v="22"/>
    <x v="8"/>
    <s v="Sulfluramida"/>
    <n v="2"/>
    <s v="Kg"/>
    <n v="16.2399997711181"/>
    <n v="0.1008"/>
    <n v="1.6369919769287045"/>
  </r>
  <r>
    <n v="7976"/>
    <x v="0"/>
    <s v="Floresta Ombrófila Densa"/>
    <s v="Sudeste"/>
    <s v="Campinas"/>
    <s v="ondulado"/>
    <s v="Manual"/>
    <s v="Jabuticaba"/>
    <n v="504"/>
    <n v="56"/>
    <s v="fruto"/>
    <x v="0"/>
    <s v="Manutenção"/>
    <x v="22"/>
    <x v="8"/>
    <s v="Trabalhador agropecuário em geral"/>
    <n v="2.35"/>
    <s v="H/H"/>
    <n v="13.0666856765747"/>
    <n v="0.11844"/>
    <n v="1.5476182515335075"/>
  </r>
  <r>
    <n v="7976"/>
    <x v="0"/>
    <s v="Floresta Ombrófila Densa"/>
    <s v="Sudeste"/>
    <s v="Campinas"/>
    <s v="ondulado"/>
    <s v="Manual"/>
    <s v="Jabuticaba"/>
    <n v="504"/>
    <n v="56"/>
    <s v="fruto"/>
    <x v="0"/>
    <s v="Manutenção"/>
    <x v="22"/>
    <x v="9"/>
    <s v="Trabalhador agropecuário em geral"/>
    <n v="1.18"/>
    <s v="H/H"/>
    <n v="13.0666856765747"/>
    <n v="5.947199999999999E-2"/>
    <n v="0.77710193055725041"/>
  </r>
  <r>
    <n v="7976"/>
    <x v="0"/>
    <s v="Floresta Ombrófila Densa"/>
    <s v="Sudeste"/>
    <s v="Campinas"/>
    <s v="ondulado"/>
    <s v="Manual"/>
    <s v="Jabuticaba"/>
    <n v="504"/>
    <n v="56"/>
    <s v="fruto"/>
    <x v="0"/>
    <s v="Manutenção"/>
    <x v="23"/>
    <x v="8"/>
    <s v="Aplicador manual"/>
    <n v="2.35"/>
    <s v="H/H"/>
    <n v="9.9000000000000005E-2"/>
    <n v="0.11844"/>
    <n v="1.1725560000000001E-2"/>
  </r>
  <r>
    <n v="7976"/>
    <x v="0"/>
    <s v="Floresta Ombrófila Densa"/>
    <s v="Sudeste"/>
    <s v="Campinas"/>
    <s v="ondulado"/>
    <s v="Manual"/>
    <s v="Jabuticaba"/>
    <n v="504"/>
    <n v="56"/>
    <s v="fruto"/>
    <x v="0"/>
    <s v="Manutenção"/>
    <x v="23"/>
    <x v="8"/>
    <s v="Sulfluramida"/>
    <n v="2"/>
    <s v="Kg"/>
    <n v="16.2399997711181"/>
    <n v="0.1008"/>
    <n v="1.6369919769287045"/>
  </r>
  <r>
    <n v="7976"/>
    <x v="0"/>
    <s v="Floresta Ombrófila Densa"/>
    <s v="Sudeste"/>
    <s v="Campinas"/>
    <s v="ondulado"/>
    <s v="Manual"/>
    <s v="Jabuticaba"/>
    <n v="504"/>
    <n v="56"/>
    <s v="fruto"/>
    <x v="0"/>
    <s v="Manutenção"/>
    <x v="23"/>
    <x v="8"/>
    <s v="Trabalhador agropecuário em geral"/>
    <n v="2.35"/>
    <s v="H/H"/>
    <n v="13.0666856765747"/>
    <n v="0.11844"/>
    <n v="1.5476182515335075"/>
  </r>
  <r>
    <n v="7976"/>
    <x v="0"/>
    <s v="Floresta Ombrófila Densa"/>
    <s v="Sudeste"/>
    <s v="Campinas"/>
    <s v="ondulado"/>
    <s v="Manual"/>
    <s v="Jabuticaba"/>
    <n v="504"/>
    <n v="56"/>
    <s v="fruto"/>
    <x v="0"/>
    <s v="Manutenção"/>
    <x v="23"/>
    <x v="9"/>
    <s v="Trabalhador agropecuário em geral"/>
    <n v="1.18"/>
    <s v="H/H"/>
    <n v="13.0666856765747"/>
    <n v="5.947199999999999E-2"/>
    <n v="0.77710193055725041"/>
  </r>
  <r>
    <n v="7976"/>
    <x v="0"/>
    <s v="Floresta Ombrófila Densa"/>
    <s v="Sudeste"/>
    <s v="Campinas"/>
    <s v="ondulado"/>
    <s v="Manual"/>
    <s v="Jabuticaba"/>
    <n v="504"/>
    <n v="56"/>
    <s v="fruto"/>
    <x v="0"/>
    <s v="Manutenção"/>
    <x v="24"/>
    <x v="8"/>
    <s v="Aplicador manual"/>
    <n v="2.35"/>
    <s v="H/H"/>
    <n v="9.9000000000000005E-2"/>
    <n v="0.11844"/>
    <n v="1.1725560000000001E-2"/>
  </r>
  <r>
    <n v="7976"/>
    <x v="0"/>
    <s v="Floresta Ombrófila Densa"/>
    <s v="Sudeste"/>
    <s v="Campinas"/>
    <s v="ondulado"/>
    <s v="Manual"/>
    <s v="Jabuticaba"/>
    <n v="504"/>
    <n v="56"/>
    <s v="fruto"/>
    <x v="0"/>
    <s v="Manutenção"/>
    <x v="24"/>
    <x v="8"/>
    <s v="Sulfluramida"/>
    <n v="2"/>
    <s v="Kg"/>
    <n v="16.2399997711181"/>
    <n v="0.1008"/>
    <n v="1.6369919769287045"/>
  </r>
  <r>
    <n v="7976"/>
    <x v="0"/>
    <s v="Floresta Ombrófila Densa"/>
    <s v="Sudeste"/>
    <s v="Campinas"/>
    <s v="ondulado"/>
    <s v="Manual"/>
    <s v="Jabuticaba"/>
    <n v="504"/>
    <n v="56"/>
    <s v="fruto"/>
    <x v="0"/>
    <s v="Manutenção"/>
    <x v="24"/>
    <x v="8"/>
    <s v="Trabalhador agropecuário em geral"/>
    <n v="2.35"/>
    <s v="H/H"/>
    <n v="13.0666856765747"/>
    <n v="0.11844"/>
    <n v="1.5476182515335075"/>
  </r>
  <r>
    <n v="7976"/>
    <x v="0"/>
    <s v="Floresta Ombrófila Densa"/>
    <s v="Sudeste"/>
    <s v="Campinas"/>
    <s v="ondulado"/>
    <s v="Manual"/>
    <s v="Jabuticaba"/>
    <n v="504"/>
    <n v="56"/>
    <s v="fruto"/>
    <x v="0"/>
    <s v="Manutenção"/>
    <x v="24"/>
    <x v="9"/>
    <s v="Trabalhador agropecuário em geral"/>
    <n v="1.18"/>
    <s v="H/H"/>
    <n v="13.0666856765747"/>
    <n v="5.947199999999999E-2"/>
    <n v="0.77710193055725041"/>
  </r>
  <r>
    <n v="7976"/>
    <x v="0"/>
    <s v="Floresta Ombrófila Densa"/>
    <s v="Sudeste"/>
    <s v="Campinas"/>
    <s v="ondulado"/>
    <s v="Manual"/>
    <s v="Jabuticaba"/>
    <n v="504"/>
    <n v="56"/>
    <s v="fruto"/>
    <x v="0"/>
    <s v="Manutenção"/>
    <x v="25"/>
    <x v="8"/>
    <s v="Aplicador manual"/>
    <n v="2.35"/>
    <s v="H/H"/>
    <n v="9.9000000000000005E-2"/>
    <n v="0.11844"/>
    <n v="1.1725560000000001E-2"/>
  </r>
  <r>
    <n v="7976"/>
    <x v="0"/>
    <s v="Floresta Ombrófila Densa"/>
    <s v="Sudeste"/>
    <s v="Campinas"/>
    <s v="ondulado"/>
    <s v="Manual"/>
    <s v="Jabuticaba"/>
    <n v="504"/>
    <n v="56"/>
    <s v="fruto"/>
    <x v="0"/>
    <s v="Manutenção"/>
    <x v="25"/>
    <x v="8"/>
    <s v="Sulfluramida"/>
    <n v="2"/>
    <s v="Kg"/>
    <n v="16.2399997711181"/>
    <n v="0.1008"/>
    <n v="1.6369919769287045"/>
  </r>
  <r>
    <n v="7976"/>
    <x v="0"/>
    <s v="Floresta Ombrófila Densa"/>
    <s v="Sudeste"/>
    <s v="Campinas"/>
    <s v="ondulado"/>
    <s v="Manual"/>
    <s v="Jabuticaba"/>
    <n v="504"/>
    <n v="56"/>
    <s v="fruto"/>
    <x v="0"/>
    <s v="Manutenção"/>
    <x v="25"/>
    <x v="8"/>
    <s v="Trabalhador agropecuário em geral"/>
    <n v="2.35"/>
    <s v="H/H"/>
    <n v="13.0666856765747"/>
    <n v="0.11844"/>
    <n v="1.5476182515335075"/>
  </r>
  <r>
    <n v="7976"/>
    <x v="0"/>
    <s v="Floresta Ombrófila Densa"/>
    <s v="Sudeste"/>
    <s v="Campinas"/>
    <s v="ondulado"/>
    <s v="Manual"/>
    <s v="Jabuticaba"/>
    <n v="504"/>
    <n v="56"/>
    <s v="fruto"/>
    <x v="0"/>
    <s v="Manutenção"/>
    <x v="25"/>
    <x v="9"/>
    <s v="Trabalhador agropecuário em geral"/>
    <n v="1.18"/>
    <s v="H/H"/>
    <n v="13.0666856765747"/>
    <n v="5.947199999999999E-2"/>
    <n v="0.77710193055725041"/>
  </r>
  <r>
    <n v="7976"/>
    <x v="0"/>
    <s v="Floresta Ombrófila Densa"/>
    <s v="Sudeste"/>
    <s v="Campinas"/>
    <s v="ondulado"/>
    <s v="Manual"/>
    <s v="Jabuticaba"/>
    <n v="504"/>
    <n v="56"/>
    <s v="fruto"/>
    <x v="0"/>
    <s v="Manutenção"/>
    <x v="26"/>
    <x v="8"/>
    <s v="Aplicador manual"/>
    <n v="2.35"/>
    <s v="H/H"/>
    <n v="9.9000000000000005E-2"/>
    <n v="0.11844"/>
    <n v="1.1725560000000001E-2"/>
  </r>
  <r>
    <n v="7976"/>
    <x v="0"/>
    <s v="Floresta Ombrófila Densa"/>
    <s v="Sudeste"/>
    <s v="Campinas"/>
    <s v="ondulado"/>
    <s v="Manual"/>
    <s v="Jabuticaba"/>
    <n v="504"/>
    <n v="56"/>
    <s v="fruto"/>
    <x v="0"/>
    <s v="Manutenção"/>
    <x v="26"/>
    <x v="8"/>
    <s v="Sulfluramida"/>
    <n v="2"/>
    <s v="Kg"/>
    <n v="16.2399997711181"/>
    <n v="0.1008"/>
    <n v="1.6369919769287045"/>
  </r>
  <r>
    <n v="7976"/>
    <x v="0"/>
    <s v="Floresta Ombrófila Densa"/>
    <s v="Sudeste"/>
    <s v="Campinas"/>
    <s v="ondulado"/>
    <s v="Manual"/>
    <s v="Jabuticaba"/>
    <n v="504"/>
    <n v="56"/>
    <s v="fruto"/>
    <x v="0"/>
    <s v="Manutenção"/>
    <x v="26"/>
    <x v="8"/>
    <s v="Trabalhador agropecuário em geral"/>
    <n v="2.35"/>
    <s v="H/H"/>
    <n v="13.0666856765747"/>
    <n v="0.11844"/>
    <n v="1.5476182515335075"/>
  </r>
  <r>
    <n v="7976"/>
    <x v="0"/>
    <s v="Floresta Ombrófila Densa"/>
    <s v="Sudeste"/>
    <s v="Campinas"/>
    <s v="ondulado"/>
    <s v="Manual"/>
    <s v="Jabuticaba"/>
    <n v="504"/>
    <n v="56"/>
    <s v="fruto"/>
    <x v="0"/>
    <s v="Manutenção"/>
    <x v="26"/>
    <x v="9"/>
    <s v="Trabalhador agropecuário em geral"/>
    <n v="1.18"/>
    <s v="H/H"/>
    <n v="13.0666856765747"/>
    <n v="5.947199999999999E-2"/>
    <n v="0.77710193055725041"/>
  </r>
  <r>
    <n v="7976"/>
    <x v="0"/>
    <s v="Floresta Ombrófila Densa"/>
    <s v="Sudeste"/>
    <s v="Campinas"/>
    <s v="ondulado"/>
    <s v="Manual"/>
    <s v="Jabuticaba"/>
    <n v="504"/>
    <n v="56"/>
    <s v="fruto"/>
    <x v="0"/>
    <s v="Manutenção"/>
    <x v="27"/>
    <x v="8"/>
    <s v="Aplicador manual"/>
    <n v="2.35"/>
    <s v="H/H"/>
    <n v="9.9000000000000005E-2"/>
    <n v="0.11844"/>
    <n v="1.1725560000000001E-2"/>
  </r>
  <r>
    <n v="7976"/>
    <x v="0"/>
    <s v="Floresta Ombrófila Densa"/>
    <s v="Sudeste"/>
    <s v="Campinas"/>
    <s v="ondulado"/>
    <s v="Manual"/>
    <s v="Jabuticaba"/>
    <n v="504"/>
    <n v="56"/>
    <s v="fruto"/>
    <x v="0"/>
    <s v="Manutenção"/>
    <x v="27"/>
    <x v="8"/>
    <s v="Sulfluramida"/>
    <n v="2"/>
    <s v="Kg"/>
    <n v="16.2399997711181"/>
    <n v="0.1008"/>
    <n v="1.6369919769287045"/>
  </r>
  <r>
    <n v="7976"/>
    <x v="0"/>
    <s v="Floresta Ombrófila Densa"/>
    <s v="Sudeste"/>
    <s v="Campinas"/>
    <s v="ondulado"/>
    <s v="Manual"/>
    <s v="Jabuticaba"/>
    <n v="504"/>
    <n v="56"/>
    <s v="fruto"/>
    <x v="0"/>
    <s v="Manutenção"/>
    <x v="27"/>
    <x v="8"/>
    <s v="Trabalhador agropecuário em geral"/>
    <n v="2.35"/>
    <s v="H/H"/>
    <n v="13.0666856765747"/>
    <n v="0.11844"/>
    <n v="1.5476182515335075"/>
  </r>
  <r>
    <n v="7976"/>
    <x v="0"/>
    <s v="Floresta Ombrófila Densa"/>
    <s v="Sudeste"/>
    <s v="Campinas"/>
    <s v="ondulado"/>
    <s v="Manual"/>
    <s v="Jabuticaba"/>
    <n v="504"/>
    <n v="56"/>
    <s v="fruto"/>
    <x v="0"/>
    <s v="Manutenção"/>
    <x v="27"/>
    <x v="9"/>
    <s v="Trabalhador agropecuário em geral"/>
    <n v="1.18"/>
    <s v="H/H"/>
    <n v="13.0666856765747"/>
    <n v="5.947199999999999E-2"/>
    <n v="0.77710193055725041"/>
  </r>
  <r>
    <n v="7976"/>
    <x v="0"/>
    <s v="Floresta Ombrófila Densa"/>
    <s v="Sudeste"/>
    <s v="Campinas"/>
    <s v="ondulado"/>
    <s v="Manual"/>
    <s v="Jabuticaba"/>
    <n v="504"/>
    <n v="56"/>
    <s v="fruto"/>
    <x v="0"/>
    <s v="Manutenção"/>
    <x v="28"/>
    <x v="8"/>
    <s v="Aplicador manual"/>
    <n v="2.35"/>
    <s v="H/H"/>
    <n v="9.9000000000000005E-2"/>
    <n v="0.11844"/>
    <n v="1.1725560000000001E-2"/>
  </r>
  <r>
    <n v="7976"/>
    <x v="0"/>
    <s v="Floresta Ombrófila Densa"/>
    <s v="Sudeste"/>
    <s v="Campinas"/>
    <s v="ondulado"/>
    <s v="Manual"/>
    <s v="Jabuticaba"/>
    <n v="504"/>
    <n v="56"/>
    <s v="fruto"/>
    <x v="0"/>
    <s v="Manutenção"/>
    <x v="28"/>
    <x v="8"/>
    <s v="Sulfluramida"/>
    <n v="2"/>
    <s v="Kg"/>
    <n v="16.2399997711181"/>
    <n v="0.1008"/>
    <n v="1.6369919769287045"/>
  </r>
  <r>
    <n v="7976"/>
    <x v="0"/>
    <s v="Floresta Ombrófila Densa"/>
    <s v="Sudeste"/>
    <s v="Campinas"/>
    <s v="ondulado"/>
    <s v="Manual"/>
    <s v="Jabuticaba"/>
    <n v="504"/>
    <n v="56"/>
    <s v="fruto"/>
    <x v="0"/>
    <s v="Manutenção"/>
    <x v="28"/>
    <x v="8"/>
    <s v="Trabalhador agropecuário em geral"/>
    <n v="2.35"/>
    <s v="H/H"/>
    <n v="13.0666856765747"/>
    <n v="0.11844"/>
    <n v="1.5476182515335075"/>
  </r>
  <r>
    <n v="7976"/>
    <x v="0"/>
    <s v="Floresta Ombrófila Densa"/>
    <s v="Sudeste"/>
    <s v="Campinas"/>
    <s v="ondulado"/>
    <s v="Manual"/>
    <s v="Jabuticaba"/>
    <n v="504"/>
    <n v="56"/>
    <s v="fruto"/>
    <x v="0"/>
    <s v="Manutenção"/>
    <x v="28"/>
    <x v="9"/>
    <s v="Trabalhador agropecuário em geral"/>
    <n v="1.18"/>
    <s v="H/H"/>
    <n v="13.0666856765747"/>
    <n v="5.947199999999999E-2"/>
    <n v="0.77710193055725041"/>
  </r>
  <r>
    <n v="7976"/>
    <x v="0"/>
    <s v="Floresta Ombrófila Densa"/>
    <s v="Sudeste"/>
    <s v="Campinas"/>
    <s v="ondulado"/>
    <s v="Manual"/>
    <s v="Jabuticaba"/>
    <n v="504"/>
    <n v="56"/>
    <s v="fruto"/>
    <x v="0"/>
    <s v="Manutenção"/>
    <x v="29"/>
    <x v="8"/>
    <s v="Aplicador manual"/>
    <n v="2.35"/>
    <s v="H/H"/>
    <n v="9.9000000000000005E-2"/>
    <n v="0.11844"/>
    <n v="1.1725560000000001E-2"/>
  </r>
  <r>
    <n v="7976"/>
    <x v="0"/>
    <s v="Floresta Ombrófila Densa"/>
    <s v="Sudeste"/>
    <s v="Campinas"/>
    <s v="ondulado"/>
    <s v="Manual"/>
    <s v="Jabuticaba"/>
    <n v="504"/>
    <n v="56"/>
    <s v="fruto"/>
    <x v="0"/>
    <s v="Manutenção"/>
    <x v="29"/>
    <x v="8"/>
    <s v="Sulfluramida"/>
    <n v="2"/>
    <s v="Kg"/>
    <n v="16.2399997711181"/>
    <n v="0.1008"/>
    <n v="1.6369919769287045"/>
  </r>
  <r>
    <n v="7976"/>
    <x v="0"/>
    <s v="Floresta Ombrófila Densa"/>
    <s v="Sudeste"/>
    <s v="Campinas"/>
    <s v="ondulado"/>
    <s v="Manual"/>
    <s v="Jabuticaba"/>
    <n v="504"/>
    <n v="56"/>
    <s v="fruto"/>
    <x v="0"/>
    <s v="Manutenção"/>
    <x v="29"/>
    <x v="8"/>
    <s v="Trabalhador agropecuário em geral"/>
    <n v="2.35"/>
    <s v="H/H"/>
    <n v="13.0666856765747"/>
    <n v="0.11844"/>
    <n v="1.5476182515335075"/>
  </r>
  <r>
    <n v="7976"/>
    <x v="0"/>
    <s v="Floresta Ombrófila Densa"/>
    <s v="Sudeste"/>
    <s v="Campinas"/>
    <s v="ondulado"/>
    <s v="Manual"/>
    <s v="Jabuticaba"/>
    <n v="504"/>
    <n v="56"/>
    <s v="fruto"/>
    <x v="0"/>
    <s v="Manutenção"/>
    <x v="29"/>
    <x v="9"/>
    <s v="Trabalhador agropecuário em geral"/>
    <n v="1.18"/>
    <s v="H/H"/>
    <n v="13.0666856765747"/>
    <n v="5.947199999999999E-2"/>
    <n v="0.77710193055725041"/>
  </r>
  <r>
    <n v="7976"/>
    <x v="0"/>
    <s v="Floresta Ombrófila Densa"/>
    <s v="Sudeste"/>
    <s v="Campinas"/>
    <s v="ondulado"/>
    <s v="Manual"/>
    <s v="Jabuticaba"/>
    <n v="504"/>
    <n v="56"/>
    <s v="fruto"/>
    <x v="0"/>
    <s v="Pós-Plantio"/>
    <x v="0"/>
    <x v="7"/>
    <s v="Enxada"/>
    <n v="38.51"/>
    <s v="H/H"/>
    <n v="1.6E-2"/>
    <n v="1.9409039999999997"/>
    <n v="3.1054463999999997E-2"/>
  </r>
  <r>
    <n v="7976"/>
    <x v="0"/>
    <s v="Floresta Ombrófila Densa"/>
    <s v="Sudeste"/>
    <s v="Campinas"/>
    <s v="ondulado"/>
    <s v="Manual"/>
    <s v="Jabuticaba"/>
    <n v="504"/>
    <n v="56"/>
    <s v="fruto"/>
    <x v="0"/>
    <s v="Pós-Plantio"/>
    <x v="0"/>
    <x v="7"/>
    <s v="Trabalhador agropecuário em geral"/>
    <n v="38.51"/>
    <s v="H/H"/>
    <n v="13.0666856765747"/>
    <n v="1.9409039999999997"/>
    <n v="25.361182496406538"/>
  </r>
  <r>
    <n v="7976"/>
    <x v="0"/>
    <s v="Floresta Ombrófila Densa"/>
    <s v="Sudeste"/>
    <s v="Campinas"/>
    <s v="ondulado"/>
    <s v="Manual"/>
    <s v="Jabuticaba"/>
    <n v="504"/>
    <n v="56"/>
    <s v="fruto"/>
    <x v="0"/>
    <s v="Pós-Plantio"/>
    <x v="0"/>
    <x v="8"/>
    <s v="Aplicador manual"/>
    <n v="2.35"/>
    <s v="H/H"/>
    <n v="9.9000000000000005E-2"/>
    <n v="0.11844"/>
    <n v="1.1725560000000001E-2"/>
  </r>
  <r>
    <n v="7976"/>
    <x v="0"/>
    <s v="Floresta Ombrófila Densa"/>
    <s v="Sudeste"/>
    <s v="Campinas"/>
    <s v="ondulado"/>
    <s v="Manual"/>
    <s v="Jabuticaba"/>
    <n v="504"/>
    <n v="56"/>
    <s v="fruto"/>
    <x v="0"/>
    <s v="Pós-Plantio"/>
    <x v="0"/>
    <x v="8"/>
    <s v="Sulfluramida"/>
    <n v="2"/>
    <s v="Kg"/>
    <n v="16.2399997711181"/>
    <n v="0.1008"/>
    <n v="1.6369919769287045"/>
  </r>
  <r>
    <n v="7976"/>
    <x v="0"/>
    <s v="Floresta Ombrófila Densa"/>
    <s v="Sudeste"/>
    <s v="Campinas"/>
    <s v="ondulado"/>
    <s v="Manual"/>
    <s v="Jabuticaba"/>
    <n v="504"/>
    <n v="56"/>
    <s v="fruto"/>
    <x v="0"/>
    <s v="Pós-Plantio"/>
    <x v="0"/>
    <x v="8"/>
    <s v="Trabalhador agropecuário em geral"/>
    <n v="2.35"/>
    <s v="H/H"/>
    <n v="13.0666856765747"/>
    <n v="0.11844"/>
    <n v="1.5476182515335075"/>
  </r>
  <r>
    <n v="7976"/>
    <x v="0"/>
    <s v="Floresta Ombrófila Densa"/>
    <s v="Sudeste"/>
    <s v="Campinas"/>
    <s v="ondulado"/>
    <s v="Manual"/>
    <s v="Jabuticaba"/>
    <n v="504"/>
    <n v="56"/>
    <s v="fruto"/>
    <x v="0"/>
    <s v="Pós-Plantio"/>
    <x v="0"/>
    <x v="9"/>
    <s v="Trabalhador agropecuário em geral"/>
    <n v="1.18"/>
    <s v="H/H"/>
    <n v="13.0666856765747"/>
    <n v="5.947199999999999E-2"/>
    <n v="0.77710193055725041"/>
  </r>
  <r>
    <n v="7976"/>
    <x v="0"/>
    <s v="Floresta Ombrófila Densa"/>
    <s v="Sudeste"/>
    <s v="Campinas"/>
    <s v="ondulado"/>
    <s v="Manual"/>
    <s v="Jabuticaba"/>
    <n v="504"/>
    <n v="56"/>
    <s v="fruto"/>
    <x v="0"/>
    <s v="Pré-Plantio"/>
    <x v="0"/>
    <x v="0"/>
    <s v="Trator 75 - 125 CV + Carreta"/>
    <n v="2.06"/>
    <s v="H/M"/>
    <n v="149.07000732421801"/>
    <n v="0.103824"/>
    <n v="15.47704444042961"/>
  </r>
  <r>
    <n v="7976"/>
    <x v="0"/>
    <s v="Floresta Ombrófila Densa"/>
    <s v="Sudeste"/>
    <s v="Campinas"/>
    <s v="ondulado"/>
    <s v="Manual"/>
    <s v="Jabuticaba"/>
    <n v="504"/>
    <n v="56"/>
    <s v="fruto"/>
    <x v="0"/>
    <s v="Pré-Plantio"/>
    <x v="0"/>
    <x v="13"/>
    <s v="Enxadão (alinhamento)"/>
    <n v="28.27"/>
    <s v="H/H"/>
    <n v="1.0999999999999999E-2"/>
    <n v="1.4248080000000001"/>
    <n v="1.5672887999999999E-2"/>
  </r>
  <r>
    <n v="7976"/>
    <x v="0"/>
    <s v="Floresta Ombrófila Densa"/>
    <s v="Sudeste"/>
    <s v="Campinas"/>
    <s v="ondulado"/>
    <s v="Manual"/>
    <s v="Jabuticaba"/>
    <n v="504"/>
    <n v="56"/>
    <s v="fruto"/>
    <x v="0"/>
    <s v="Pré-Plantio"/>
    <x v="0"/>
    <x v="13"/>
    <s v="Trabalhador agropecuário em geral"/>
    <n v="28.27"/>
    <s v="H/H"/>
    <n v="13.0666856765747"/>
    <n v="1.4248080000000001"/>
    <n v="18.617518285469046"/>
  </r>
  <r>
    <n v="7976"/>
    <x v="0"/>
    <s v="Floresta Ombrófila Densa"/>
    <s v="Sudeste"/>
    <s v="Campinas"/>
    <s v="ondulado"/>
    <s v="Manual"/>
    <s v="Jabuticaba"/>
    <n v="504"/>
    <n v="56"/>
    <s v="fruto"/>
    <x v="0"/>
    <s v="Pré-Plantio"/>
    <x v="0"/>
    <x v="14"/>
    <s v="Calcário dolomítico"/>
    <n v="0.5"/>
    <s v="t"/>
    <n v="206.169998168945"/>
    <n v="2.52E-2"/>
    <n v="5.1954839538574138"/>
  </r>
  <r>
    <n v="7976"/>
    <x v="0"/>
    <s v="Floresta Ombrófila Densa"/>
    <s v="Sudeste"/>
    <s v="Campinas"/>
    <s v="ondulado"/>
    <s v="Manual"/>
    <s v="Jabuticaba"/>
    <n v="504"/>
    <n v="56"/>
    <s v="fruto"/>
    <x v="0"/>
    <s v="Pré-Plantio"/>
    <x v="0"/>
    <x v="14"/>
    <s v="Trabalhador agropecuário em geral"/>
    <n v="11.78"/>
    <s v="H/H"/>
    <n v="13.0666856765747"/>
    <n v="0.59371200000000002"/>
    <n v="7.7578480864105188"/>
  </r>
  <r>
    <n v="7976"/>
    <x v="0"/>
    <s v="Floresta Ombrófila Densa"/>
    <s v="Sudeste"/>
    <s v="Campinas"/>
    <s v="ondulado"/>
    <s v="Manual"/>
    <s v="Jabuticaba"/>
    <n v="504"/>
    <n v="56"/>
    <s v="fruto"/>
    <x v="0"/>
    <s v="Pré-Plantio"/>
    <x v="0"/>
    <x v="14"/>
    <s v="Trator 75 - 125 CV + Carreta"/>
    <n v="1.94"/>
    <s v="H/M"/>
    <n v="149.07000732421801"/>
    <n v="9.7776000000000002E-2"/>
    <n v="14.575469036132741"/>
  </r>
  <r>
    <n v="7976"/>
    <x v="0"/>
    <s v="Floresta Ombrófila Densa"/>
    <s v="Sudeste"/>
    <s v="Campinas"/>
    <s v="ondulado"/>
    <s v="Manual"/>
    <s v="Jabuticaba"/>
    <n v="504"/>
    <n v="56"/>
    <s v="fruto"/>
    <x v="0"/>
    <s v="Pré-Plantio"/>
    <x v="0"/>
    <x v="8"/>
    <s v="Aplicador manual"/>
    <n v="4.7"/>
    <s v="H/H"/>
    <n v="9.9000000000000005E-2"/>
    <n v="0.23688000000000001"/>
    <n v="2.3451120000000002E-2"/>
  </r>
  <r>
    <n v="7976"/>
    <x v="0"/>
    <s v="Floresta Ombrófila Densa"/>
    <s v="Sudeste"/>
    <s v="Campinas"/>
    <s v="ondulado"/>
    <s v="Manual"/>
    <s v="Jabuticaba"/>
    <n v="504"/>
    <n v="56"/>
    <s v="fruto"/>
    <x v="0"/>
    <s v="Pré-Plantio"/>
    <x v="0"/>
    <x v="8"/>
    <s v="Sulfluramida"/>
    <n v="3.5"/>
    <s v="Kg"/>
    <n v="16.2399997711181"/>
    <n v="0.1764"/>
    <n v="2.8647359596252331"/>
  </r>
  <r>
    <n v="7976"/>
    <x v="0"/>
    <s v="Floresta Ombrófila Densa"/>
    <s v="Sudeste"/>
    <s v="Campinas"/>
    <s v="ondulado"/>
    <s v="Manual"/>
    <s v="Jabuticaba"/>
    <n v="504"/>
    <n v="56"/>
    <s v="fruto"/>
    <x v="0"/>
    <s v="Pré-Plantio"/>
    <x v="0"/>
    <x v="8"/>
    <s v="Trabalhador agropecuário em geral"/>
    <n v="4.7"/>
    <s v="H/H"/>
    <n v="13.0666856765747"/>
    <n v="0.23688000000000001"/>
    <n v="3.095236503067015"/>
  </r>
  <r>
    <n v="7976"/>
    <x v="0"/>
    <s v="Floresta Ombrófila Densa"/>
    <s v="Sudeste"/>
    <s v="Campinas"/>
    <s v="ondulado"/>
    <s v="Manual"/>
    <s v="Jabuticaba"/>
    <n v="504"/>
    <n v="56"/>
    <s v="fruto"/>
    <x v="0"/>
    <s v="Pré-Plantio"/>
    <x v="0"/>
    <x v="15"/>
    <s v="Motocoveadora 2,5 CV"/>
    <n v="28.27"/>
    <s v="H/H"/>
    <n v="6.0519999999999996"/>
    <n v="1.4248080000000001"/>
    <n v="8.6229380159999991"/>
  </r>
  <r>
    <n v="7976"/>
    <x v="0"/>
    <s v="Floresta Ombrófila Densa"/>
    <s v="Sudeste"/>
    <s v="Campinas"/>
    <s v="ondulado"/>
    <s v="Manual"/>
    <s v="Jabuticaba"/>
    <n v="504"/>
    <n v="56"/>
    <s v="fruto"/>
    <x v="0"/>
    <s v="Pré-Plantio"/>
    <x v="0"/>
    <x v="15"/>
    <s v="Trabalhador agropecuário em geral"/>
    <n v="28.27"/>
    <s v="H/H"/>
    <n v="13.0666856765747"/>
    <n v="1.4248080000000001"/>
    <n v="18.617518285469046"/>
  </r>
  <r>
    <n v="7976"/>
    <x v="0"/>
    <s v="Floresta Ombrófila Densa"/>
    <s v="Sudeste"/>
    <s v="Campinas"/>
    <s v="ondulado"/>
    <s v="Manual"/>
    <s v="Jabuticaba"/>
    <n v="504"/>
    <n v="56"/>
    <s v="fruto"/>
    <x v="0"/>
    <s v="Pré-Plantio"/>
    <x v="0"/>
    <x v="16"/>
    <s v="Motorroçadeira 2 CV"/>
    <n v="23.55"/>
    <s v="H/H"/>
    <n v="6.4109999999999996"/>
    <n v="1.18692"/>
    <n v="7.6093441199999994"/>
  </r>
  <r>
    <n v="7976"/>
    <x v="0"/>
    <s v="Floresta Ombrófila Densa"/>
    <s v="Sudeste"/>
    <s v="Campinas"/>
    <s v="ondulado"/>
    <s v="Manual"/>
    <s v="Jabuticaba"/>
    <n v="504"/>
    <n v="56"/>
    <s v="fruto"/>
    <x v="0"/>
    <s v="Pré-Plantio"/>
    <x v="0"/>
    <x v="16"/>
    <s v="Trabalhador agropecuário em geral"/>
    <n v="23.55"/>
    <s v="H/H"/>
    <n v="13.0666856765747"/>
    <n v="1.18692"/>
    <n v="15.509110563240043"/>
  </r>
  <r>
    <n v="7976"/>
    <x v="0"/>
    <s v="Floresta Ombrófila Densa"/>
    <s v="Sudeste"/>
    <s v="Campinas"/>
    <s v="ondulado"/>
    <s v="Manual"/>
    <s v="Macaúba"/>
    <n v="151"/>
    <n v="16"/>
    <s v="fruto"/>
    <x v="0"/>
    <s v="Implantação"/>
    <x v="0"/>
    <x v="0"/>
    <d v="2006-06-30T00:00:00"/>
    <n v="3.3"/>
    <s v="sc de 50 kg"/>
    <n v="273.079986572265"/>
    <n v="4.9829999999999992E-2"/>
    <n v="13.607575730895963"/>
  </r>
  <r>
    <n v="7976"/>
    <x v="0"/>
    <s v="Floresta Ombrófila Densa"/>
    <s v="Sudeste"/>
    <s v="Campinas"/>
    <s v="ondulado"/>
    <s v="Manual"/>
    <s v="Macaúba"/>
    <n v="151"/>
    <n v="16"/>
    <s v="fruto"/>
    <x v="0"/>
    <s v="Implantação"/>
    <x v="0"/>
    <x v="0"/>
    <s v="Copo dosador"/>
    <n v="12.37"/>
    <s v="H/H"/>
    <n v="1.0999999999999999E-2"/>
    <n v="0.18678699999999998"/>
    <n v="2.0546569999999997E-3"/>
  </r>
  <r>
    <n v="7976"/>
    <x v="0"/>
    <s v="Floresta Ombrófila Densa"/>
    <s v="Sudeste"/>
    <s v="Campinas"/>
    <s v="ondulado"/>
    <s v="Manual"/>
    <s v="Macaúba"/>
    <n v="151"/>
    <n v="16"/>
    <s v="fruto"/>
    <x v="0"/>
    <s v="Implantação"/>
    <x v="0"/>
    <x v="0"/>
    <s v="Trabalhador agropecuário em geral"/>
    <n v="12.37"/>
    <s v="H/H"/>
    <n v="13.0666856765747"/>
    <n v="0.18678699999999998"/>
    <n v="2.4406870174703581"/>
  </r>
  <r>
    <n v="7976"/>
    <x v="0"/>
    <s v="Floresta Ombrófila Densa"/>
    <s v="Sudeste"/>
    <s v="Campinas"/>
    <s v="ondulado"/>
    <s v="Manual"/>
    <s v="Macaúba"/>
    <n v="151"/>
    <n v="16"/>
    <s v="fruto"/>
    <x v="0"/>
    <s v="Implantação"/>
    <x v="0"/>
    <x v="1"/>
    <d v="2010-10-20T00:00:00"/>
    <n v="3.3"/>
    <s v="sc de 50 kg"/>
    <n v="200.47999572753901"/>
    <n v="4.9829999999999992E-2"/>
    <n v="9.9899181871032674"/>
  </r>
  <r>
    <n v="7976"/>
    <x v="0"/>
    <s v="Floresta Ombrófila Densa"/>
    <s v="Sudeste"/>
    <s v="Campinas"/>
    <s v="ondulado"/>
    <s v="Manual"/>
    <s v="Macaúba"/>
    <n v="151"/>
    <n v="16"/>
    <s v="fruto"/>
    <x v="0"/>
    <s v="Implantação"/>
    <x v="0"/>
    <x v="1"/>
    <s v="Plantadeira (coveta lateral)"/>
    <n v="14.13"/>
    <s v="H/H"/>
    <n v="7.9000000000000001E-2"/>
    <n v="0.213363"/>
    <n v="1.6855676999999999E-2"/>
  </r>
  <r>
    <n v="7976"/>
    <x v="0"/>
    <s v="Floresta Ombrófila Densa"/>
    <s v="Sudeste"/>
    <s v="Campinas"/>
    <s v="ondulado"/>
    <s v="Manual"/>
    <s v="Macaúba"/>
    <n v="151"/>
    <n v="16"/>
    <s v="fruto"/>
    <x v="0"/>
    <s v="Implantação"/>
    <x v="0"/>
    <x v="1"/>
    <s v="Trabalhador agropecuário em geral"/>
    <n v="14.13"/>
    <s v="H/H"/>
    <n v="13.0666856765747"/>
    <n v="0.213363"/>
    <n v="2.7879472560110075"/>
  </r>
  <r>
    <n v="7976"/>
    <x v="0"/>
    <s v="Floresta Ombrófila Densa"/>
    <s v="Sudeste"/>
    <s v="Campinas"/>
    <s v="ondulado"/>
    <s v="Manual"/>
    <s v="Macaúba"/>
    <n v="151"/>
    <n v="16"/>
    <s v="fruto"/>
    <x v="0"/>
    <s v="Implantação"/>
    <x v="0"/>
    <x v="1"/>
    <s v="Trator 75 - 125 CV + Carreta"/>
    <n v="2.35"/>
    <s v="H/M"/>
    <n v="149.07000732421801"/>
    <n v="3.5485000000000003E-2"/>
    <n v="5.2897492098998766"/>
  </r>
  <r>
    <n v="7976"/>
    <x v="0"/>
    <s v="Floresta Ombrófila Densa"/>
    <s v="Sudeste"/>
    <s v="Campinas"/>
    <s v="ondulado"/>
    <s v="Manual"/>
    <s v="Macaúba"/>
    <n v="151"/>
    <n v="16"/>
    <s v="fruto"/>
    <x v="0"/>
    <s v="Implantação"/>
    <x v="0"/>
    <x v="2"/>
    <s v="Trabalhador agropecuário em geral"/>
    <n v="5.88"/>
    <s v="H/H"/>
    <n v="13.0666856765747"/>
    <n v="8.8788000000000006E-2"/>
    <n v="1.1601648878517146"/>
  </r>
  <r>
    <n v="7976"/>
    <x v="0"/>
    <s v="Floresta Ombrófila Densa"/>
    <s v="Sudeste"/>
    <s v="Campinas"/>
    <s v="ondulado"/>
    <s v="Manual"/>
    <s v="Macaúba"/>
    <n v="151"/>
    <n v="16"/>
    <s v="fruto"/>
    <x v="0"/>
    <s v="Implantação"/>
    <x v="0"/>
    <x v="2"/>
    <s v="Trator 75 - 125 CV + Tanque para irrigação"/>
    <n v="1.18"/>
    <s v="H/M"/>
    <n v="157.47999572753901"/>
    <n v="1.7817999999999997E-2"/>
    <n v="2.8059785638732895"/>
  </r>
  <r>
    <n v="7976"/>
    <x v="0"/>
    <s v="Floresta Ombrófila Densa"/>
    <s v="Sudeste"/>
    <s v="Campinas"/>
    <s v="ondulado"/>
    <s v="Manual"/>
    <s v="Macaúba"/>
    <n v="151"/>
    <n v="16"/>
    <s v="fruto"/>
    <x v="0"/>
    <s v="Implantação"/>
    <x v="0"/>
    <x v="3"/>
    <s v="Hidrogel"/>
    <n v="5"/>
    <s v="Kg"/>
    <n v="25.84"/>
    <n v="7.5499999999999998E-2"/>
    <n v="1.95092"/>
  </r>
  <r>
    <n v="7976"/>
    <x v="0"/>
    <s v="Floresta Ombrófila Densa"/>
    <s v="Sudeste"/>
    <s v="Campinas"/>
    <s v="ondulado"/>
    <s v="Manual"/>
    <s v="Macaúba"/>
    <n v="151"/>
    <n v="16"/>
    <s v="fruto"/>
    <x v="0"/>
    <s v="Implantação"/>
    <x v="0"/>
    <x v="3"/>
    <s v="Trabalhador agropecuário em geral"/>
    <n v="14.13"/>
    <s v="H/H"/>
    <n v="13.0666856765747"/>
    <n v="0.213363"/>
    <n v="2.7879472560110075"/>
  </r>
  <r>
    <n v="7976"/>
    <x v="0"/>
    <s v="Floresta Ombrófila Densa"/>
    <s v="Sudeste"/>
    <s v="Campinas"/>
    <s v="ondulado"/>
    <s v="Manual"/>
    <s v="Macaúba"/>
    <n v="151"/>
    <n v="16"/>
    <s v="fruto"/>
    <x v="0"/>
    <s v="Implantação"/>
    <x v="0"/>
    <x v="3"/>
    <s v="Trator 75 - 125 CV + Tanque para irrigação"/>
    <n v="2.35"/>
    <s v="H/M"/>
    <n v="157.47999572753901"/>
    <n v="3.5485000000000003E-2"/>
    <n v="5.5881776483917216"/>
  </r>
  <r>
    <n v="7976"/>
    <x v="0"/>
    <s v="Floresta Ombrófila Densa"/>
    <s v="Sudeste"/>
    <s v="Campinas"/>
    <s v="ondulado"/>
    <s v="Manual"/>
    <s v="Macaúba"/>
    <n v="151"/>
    <n v="16"/>
    <s v="fruto"/>
    <x v="0"/>
    <s v="Implantação"/>
    <x v="0"/>
    <x v="4"/>
    <s v="Hidrogel"/>
    <n v="1"/>
    <s v="Kg"/>
    <n v="25.84"/>
    <n v="1.5100000000000001E-2"/>
    <n v="0.39018400000000003"/>
  </r>
  <r>
    <n v="7976"/>
    <x v="0"/>
    <s v="Floresta Ombrófila Densa"/>
    <s v="Sudeste"/>
    <s v="Campinas"/>
    <s v="ondulado"/>
    <s v="Manual"/>
    <s v="Macaúba"/>
    <n v="151"/>
    <n v="16"/>
    <s v="fruto"/>
    <x v="0"/>
    <s v="Implantação"/>
    <x v="0"/>
    <x v="4"/>
    <s v="Mudas (biodiversidade)"/>
    <n v="109"/>
    <s v="unidade"/>
    <n v="2"/>
    <n v="1.6458999999999999"/>
    <n v="3.2917999999999998"/>
  </r>
  <r>
    <n v="7976"/>
    <x v="0"/>
    <s v="Floresta Ombrófila Densa"/>
    <s v="Sudeste"/>
    <s v="Campinas"/>
    <s v="ondulado"/>
    <s v="Manual"/>
    <s v="Macaúba"/>
    <n v="151"/>
    <n v="16"/>
    <s v="fruto"/>
    <x v="0"/>
    <s v="Implantação"/>
    <x v="0"/>
    <x v="4"/>
    <s v="Mudas (econômica)"/>
    <n v="109"/>
    <s v="unidade"/>
    <n v="10"/>
    <n v="1.6458999999999999"/>
    <n v="16.459"/>
  </r>
  <r>
    <n v="7976"/>
    <x v="0"/>
    <s v="Floresta Ombrófila Densa"/>
    <s v="Sudeste"/>
    <s v="Campinas"/>
    <s v="ondulado"/>
    <s v="Manual"/>
    <s v="Macaúba"/>
    <n v="151"/>
    <n v="16"/>
    <s v="fruto"/>
    <x v="0"/>
    <s v="Implantação"/>
    <x v="0"/>
    <x v="4"/>
    <s v="Trabalhador agropecuário em geral"/>
    <n v="4.24"/>
    <s v="H/H"/>
    <n v="13.0666856765747"/>
    <n v="6.4023999999999998E-2"/>
    <n v="0.83658148375701857"/>
  </r>
  <r>
    <n v="7976"/>
    <x v="0"/>
    <s v="Floresta Ombrófila Densa"/>
    <s v="Sudeste"/>
    <s v="Campinas"/>
    <s v="ondulado"/>
    <s v="Manual"/>
    <s v="Macaúba"/>
    <n v="151"/>
    <n v="16"/>
    <s v="fruto"/>
    <x v="0"/>
    <s v="Implantação"/>
    <x v="0"/>
    <x v="5"/>
    <s v="Mudas (biodiversidade)"/>
    <n v="545"/>
    <s v="unidade"/>
    <n v="2"/>
    <n v="8.2294999999999998"/>
    <n v="16.459"/>
  </r>
  <r>
    <n v="7976"/>
    <x v="0"/>
    <s v="Floresta Ombrófila Densa"/>
    <s v="Sudeste"/>
    <s v="Campinas"/>
    <s v="ondulado"/>
    <s v="Manual"/>
    <s v="Macaúba"/>
    <n v="151"/>
    <n v="16"/>
    <s v="fruto"/>
    <x v="0"/>
    <s v="Implantação"/>
    <x v="0"/>
    <x v="5"/>
    <s v="Mudas (econômica)"/>
    <n v="544"/>
    <s v="unidade"/>
    <n v="10"/>
    <n v="8.2143999999999995"/>
    <n v="82.143999999999991"/>
  </r>
  <r>
    <n v="7976"/>
    <x v="0"/>
    <s v="Floresta Ombrófila Densa"/>
    <s v="Sudeste"/>
    <s v="Campinas"/>
    <s v="ondulado"/>
    <s v="Manual"/>
    <s v="Macaúba"/>
    <n v="151"/>
    <n v="16"/>
    <s v="fruto"/>
    <x v="0"/>
    <s v="Implantação"/>
    <x v="0"/>
    <x v="5"/>
    <s v="Trabalhador agropecuário em geral"/>
    <n v="10.6"/>
    <s v="H/H"/>
    <n v="13.0666856765747"/>
    <n v="0.16005999999999998"/>
    <n v="2.091453709392546"/>
  </r>
  <r>
    <n v="7976"/>
    <x v="0"/>
    <s v="Floresta Ombrófila Densa"/>
    <s v="Sudeste"/>
    <s v="Campinas"/>
    <s v="ondulado"/>
    <s v="Manual"/>
    <s v="Macaúba"/>
    <n v="151"/>
    <n v="16"/>
    <s v="fruto"/>
    <x v="0"/>
    <s v="Implantação"/>
    <x v="0"/>
    <x v="5"/>
    <s v="Trator 75 - 125 CV + Carreta"/>
    <n v="1.77"/>
    <s v="H/M"/>
    <n v="149.07000732421801"/>
    <n v="2.6726999999999997E-2"/>
    <n v="3.9841940857543743"/>
  </r>
  <r>
    <n v="7976"/>
    <x v="0"/>
    <s v="Floresta Ombrófila Densa"/>
    <s v="Sudeste"/>
    <s v="Campinas"/>
    <s v="ondulado"/>
    <s v="Manual"/>
    <s v="Macaúba"/>
    <n v="151"/>
    <n v="16"/>
    <s v="fruto"/>
    <x v="0"/>
    <s v="Manutenção"/>
    <x v="1"/>
    <x v="6"/>
    <s v="18-06-24"/>
    <n v="2.6"/>
    <s v="sc de 50 kg"/>
    <n v="268.25"/>
    <n v="3.9260000000000003E-2"/>
    <n v="10.531495000000001"/>
  </r>
  <r>
    <n v="7976"/>
    <x v="0"/>
    <s v="Floresta Ombrófila Densa"/>
    <s v="Sudeste"/>
    <s v="Campinas"/>
    <s v="ondulado"/>
    <s v="Manual"/>
    <s v="Macaúba"/>
    <n v="151"/>
    <n v="16"/>
    <s v="fruto"/>
    <x v="0"/>
    <s v="Manutenção"/>
    <x v="1"/>
    <x v="6"/>
    <s v="Copo dosador"/>
    <n v="9.42"/>
    <s v="H/H"/>
    <n v="1.0999999999999999E-2"/>
    <n v="0.14224200000000001"/>
    <n v="1.5646620000000001E-3"/>
  </r>
  <r>
    <n v="7976"/>
    <x v="0"/>
    <s v="Floresta Ombrófila Densa"/>
    <s v="Sudeste"/>
    <s v="Campinas"/>
    <s v="ondulado"/>
    <s v="Manual"/>
    <s v="Macaúba"/>
    <n v="151"/>
    <n v="16"/>
    <s v="fruto"/>
    <x v="0"/>
    <s v="Manutenção"/>
    <x v="1"/>
    <x v="6"/>
    <s v="Trabalhador agropecuário em geral"/>
    <n v="9.42"/>
    <s v="H/H"/>
    <n v="13.0666856765747"/>
    <n v="0.14224200000000001"/>
    <n v="1.8586315040073385"/>
  </r>
  <r>
    <n v="7976"/>
    <x v="0"/>
    <s v="Floresta Ombrófila Densa"/>
    <s v="Sudeste"/>
    <s v="Campinas"/>
    <s v="ondulado"/>
    <s v="Manual"/>
    <s v="Macaúba"/>
    <n v="151"/>
    <n v="16"/>
    <s v="fruto"/>
    <x v="0"/>
    <s v="Manutenção"/>
    <x v="1"/>
    <x v="6"/>
    <s v="Trator 75 - 125 CV + Carreta"/>
    <n v="1.18"/>
    <s v="H/M"/>
    <n v="149.07000732421801"/>
    <n v="1.7817999999999997E-2"/>
    <n v="2.6561293905029162"/>
  </r>
  <r>
    <n v="7976"/>
    <x v="0"/>
    <s v="Floresta Ombrófila Densa"/>
    <s v="Sudeste"/>
    <s v="Campinas"/>
    <s v="ondulado"/>
    <s v="Manual"/>
    <s v="Macaúba"/>
    <n v="151"/>
    <n v="16"/>
    <s v="fruto"/>
    <x v="0"/>
    <s v="Manutenção"/>
    <x v="1"/>
    <x v="7"/>
    <s v="Enxada"/>
    <n v="38.51"/>
    <s v="H/H"/>
    <n v="1.6E-2"/>
    <n v="0.58150099999999993"/>
    <n v="9.3040159999999983E-3"/>
  </r>
  <r>
    <n v="7976"/>
    <x v="0"/>
    <s v="Floresta Ombrófila Densa"/>
    <s v="Sudeste"/>
    <s v="Campinas"/>
    <s v="ondulado"/>
    <s v="Manual"/>
    <s v="Macaúba"/>
    <n v="151"/>
    <n v="16"/>
    <s v="fruto"/>
    <x v="0"/>
    <s v="Manutenção"/>
    <x v="1"/>
    <x v="7"/>
    <s v="Trabalhador agropecuário em geral"/>
    <n v="38.51"/>
    <s v="H/H"/>
    <n v="13.0666856765747"/>
    <n v="0.58150099999999993"/>
    <n v="7.5982907876138635"/>
  </r>
  <r>
    <n v="7976"/>
    <x v="0"/>
    <s v="Floresta Ombrófila Densa"/>
    <s v="Sudeste"/>
    <s v="Campinas"/>
    <s v="ondulado"/>
    <s v="Manual"/>
    <s v="Macaúba"/>
    <n v="151"/>
    <n v="16"/>
    <s v="fruto"/>
    <x v="0"/>
    <s v="Manutenção"/>
    <x v="1"/>
    <x v="8"/>
    <s v="Aplicador manual"/>
    <n v="2.35"/>
    <s v="H/H"/>
    <n v="9.9000000000000005E-2"/>
    <n v="3.5485000000000003E-2"/>
    <n v="3.5130150000000004E-3"/>
  </r>
  <r>
    <n v="7976"/>
    <x v="0"/>
    <s v="Floresta Ombrófila Densa"/>
    <s v="Sudeste"/>
    <s v="Campinas"/>
    <s v="ondulado"/>
    <s v="Manual"/>
    <s v="Macaúba"/>
    <n v="151"/>
    <n v="16"/>
    <s v="fruto"/>
    <x v="0"/>
    <s v="Manutenção"/>
    <x v="1"/>
    <x v="8"/>
    <s v="Sulfluramida"/>
    <n v="2"/>
    <s v="Kg"/>
    <n v="16.2399997711181"/>
    <n v="3.0200000000000001E-2"/>
    <n v="0.49044799308776665"/>
  </r>
  <r>
    <n v="7976"/>
    <x v="0"/>
    <s v="Floresta Ombrófila Densa"/>
    <s v="Sudeste"/>
    <s v="Campinas"/>
    <s v="ondulado"/>
    <s v="Manual"/>
    <s v="Macaúba"/>
    <n v="151"/>
    <n v="16"/>
    <s v="fruto"/>
    <x v="0"/>
    <s v="Manutenção"/>
    <x v="1"/>
    <x v="8"/>
    <s v="Trabalhador agropecuário em geral"/>
    <n v="2.35"/>
    <s v="H/H"/>
    <n v="13.0666856765747"/>
    <n v="3.5485000000000003E-2"/>
    <n v="0.46367134123325326"/>
  </r>
  <r>
    <n v="7976"/>
    <x v="0"/>
    <s v="Floresta Ombrófila Densa"/>
    <s v="Sudeste"/>
    <s v="Campinas"/>
    <s v="ondulado"/>
    <s v="Manual"/>
    <s v="Macaúba"/>
    <n v="151"/>
    <n v="16"/>
    <s v="fruto"/>
    <x v="0"/>
    <s v="Manutenção"/>
    <x v="1"/>
    <x v="9"/>
    <s v="Trabalhador agropecuário em geral"/>
    <n v="1.18"/>
    <s v="H/H"/>
    <n v="13.0666856765747"/>
    <n v="1.7817999999999997E-2"/>
    <n v="0.23282220538520795"/>
  </r>
  <r>
    <n v="7976"/>
    <x v="0"/>
    <s v="Floresta Ombrófila Densa"/>
    <s v="Sudeste"/>
    <s v="Campinas"/>
    <s v="ondulado"/>
    <s v="Manual"/>
    <s v="Macaúba"/>
    <n v="151"/>
    <n v="16"/>
    <s v="fruto"/>
    <x v="0"/>
    <s v="Manutenção"/>
    <x v="1"/>
    <x v="10"/>
    <s v="Motorroçadeira 2 CV"/>
    <n v="14.13"/>
    <s v="H/H"/>
    <n v="6.4109999999999996"/>
    <n v="0.213363"/>
    <n v="1.3678701929999999"/>
  </r>
  <r>
    <n v="7976"/>
    <x v="0"/>
    <s v="Floresta Ombrófila Densa"/>
    <s v="Sudeste"/>
    <s v="Campinas"/>
    <s v="ondulado"/>
    <s v="Manual"/>
    <s v="Macaúba"/>
    <n v="151"/>
    <n v="16"/>
    <s v="fruto"/>
    <x v="0"/>
    <s v="Manutenção"/>
    <x v="1"/>
    <x v="10"/>
    <s v="Trabalhador agropecuário em geral"/>
    <n v="14.13"/>
    <s v="H/H"/>
    <n v="13.0666856765747"/>
    <n v="0.213363"/>
    <n v="2.7879472560110075"/>
  </r>
  <r>
    <n v="7976"/>
    <x v="0"/>
    <s v="Floresta Ombrófila Densa"/>
    <s v="Sudeste"/>
    <s v="Campinas"/>
    <s v="ondulado"/>
    <s v="Manual"/>
    <s v="Macaúba"/>
    <n v="151"/>
    <n v="16"/>
    <s v="fruto"/>
    <x v="0"/>
    <s v="Manutenção"/>
    <x v="2"/>
    <x v="11"/>
    <s v="18-06-24"/>
    <n v="2.6"/>
    <s v="sc de 50 kg"/>
    <n v="268.25"/>
    <n v="3.9260000000000003E-2"/>
    <n v="10.531495000000001"/>
  </r>
  <r>
    <n v="7976"/>
    <x v="0"/>
    <s v="Floresta Ombrófila Densa"/>
    <s v="Sudeste"/>
    <s v="Campinas"/>
    <s v="ondulado"/>
    <s v="Manual"/>
    <s v="Macaúba"/>
    <n v="151"/>
    <n v="16"/>
    <s v="fruto"/>
    <x v="0"/>
    <s v="Manutenção"/>
    <x v="2"/>
    <x v="11"/>
    <s v="Copo dosador"/>
    <n v="9.42"/>
    <s v="H/H"/>
    <n v="1.0999999999999999E-2"/>
    <n v="0.14224200000000001"/>
    <n v="1.5646620000000001E-3"/>
  </r>
  <r>
    <n v="7976"/>
    <x v="0"/>
    <s v="Floresta Ombrófila Densa"/>
    <s v="Sudeste"/>
    <s v="Campinas"/>
    <s v="ondulado"/>
    <s v="Manual"/>
    <s v="Macaúba"/>
    <n v="151"/>
    <n v="16"/>
    <s v="fruto"/>
    <x v="0"/>
    <s v="Manutenção"/>
    <x v="2"/>
    <x v="11"/>
    <s v="Trabalhador agropecuário em geral"/>
    <n v="9.42"/>
    <s v="H/H"/>
    <n v="13.0666856765747"/>
    <n v="0.14224200000000001"/>
    <n v="1.8586315040073385"/>
  </r>
  <r>
    <n v="7976"/>
    <x v="0"/>
    <s v="Floresta Ombrófila Densa"/>
    <s v="Sudeste"/>
    <s v="Campinas"/>
    <s v="ondulado"/>
    <s v="Manual"/>
    <s v="Macaúba"/>
    <n v="151"/>
    <n v="16"/>
    <s v="fruto"/>
    <x v="0"/>
    <s v="Manutenção"/>
    <x v="2"/>
    <x v="11"/>
    <s v="Trator 75 - 125 CV + Carreta"/>
    <n v="1.18"/>
    <s v="H/M"/>
    <n v="149.07000732421801"/>
    <n v="1.7817999999999997E-2"/>
    <n v="2.6561293905029162"/>
  </r>
  <r>
    <n v="7976"/>
    <x v="0"/>
    <s v="Floresta Ombrófila Densa"/>
    <s v="Sudeste"/>
    <s v="Campinas"/>
    <s v="ondulado"/>
    <s v="Manual"/>
    <s v="Macaúba"/>
    <n v="151"/>
    <n v="16"/>
    <s v="fruto"/>
    <x v="0"/>
    <s v="Manutenção"/>
    <x v="2"/>
    <x v="8"/>
    <s v="Aplicador manual"/>
    <n v="2.35"/>
    <s v="H/H"/>
    <n v="9.9000000000000005E-2"/>
    <n v="3.5485000000000003E-2"/>
    <n v="3.5130150000000004E-3"/>
  </r>
  <r>
    <n v="7976"/>
    <x v="0"/>
    <s v="Floresta Ombrófila Densa"/>
    <s v="Sudeste"/>
    <s v="Campinas"/>
    <s v="ondulado"/>
    <s v="Manual"/>
    <s v="Macaúba"/>
    <n v="151"/>
    <n v="16"/>
    <s v="fruto"/>
    <x v="0"/>
    <s v="Manutenção"/>
    <x v="2"/>
    <x v="8"/>
    <s v="Sulfluramida"/>
    <n v="2"/>
    <s v="Kg"/>
    <n v="16.2399997711181"/>
    <n v="3.0200000000000001E-2"/>
    <n v="0.49044799308776665"/>
  </r>
  <r>
    <n v="7976"/>
    <x v="0"/>
    <s v="Floresta Ombrófila Densa"/>
    <s v="Sudeste"/>
    <s v="Campinas"/>
    <s v="ondulado"/>
    <s v="Manual"/>
    <s v="Macaúba"/>
    <n v="151"/>
    <n v="16"/>
    <s v="fruto"/>
    <x v="0"/>
    <s v="Manutenção"/>
    <x v="2"/>
    <x v="8"/>
    <s v="Trabalhador agropecuário em geral"/>
    <n v="2.35"/>
    <s v="H/H"/>
    <n v="13.0666856765747"/>
    <n v="3.5485000000000003E-2"/>
    <n v="0.46367134123325326"/>
  </r>
  <r>
    <n v="7976"/>
    <x v="0"/>
    <s v="Floresta Ombrófila Densa"/>
    <s v="Sudeste"/>
    <s v="Campinas"/>
    <s v="ondulado"/>
    <s v="Manual"/>
    <s v="Macaúba"/>
    <n v="151"/>
    <n v="16"/>
    <s v="fruto"/>
    <x v="0"/>
    <s v="Manutenção"/>
    <x v="2"/>
    <x v="12"/>
    <s v="Técnico florestal"/>
    <n v="23.55"/>
    <s v="H/H"/>
    <n v="5.9209642410278303"/>
    <n v="0.355605"/>
    <n v="2.1055244889307017"/>
  </r>
  <r>
    <n v="7976"/>
    <x v="0"/>
    <s v="Floresta Ombrófila Densa"/>
    <s v="Sudeste"/>
    <s v="Campinas"/>
    <s v="ondulado"/>
    <s v="Manual"/>
    <s v="Macaúba"/>
    <n v="151"/>
    <n v="16"/>
    <s v="fruto"/>
    <x v="0"/>
    <s v="Manutenção"/>
    <x v="2"/>
    <x v="9"/>
    <s v="Trabalhador agropecuário em geral"/>
    <n v="1.18"/>
    <s v="H/H"/>
    <n v="13.0666856765747"/>
    <n v="1.7817999999999997E-2"/>
    <n v="0.23282220538520795"/>
  </r>
  <r>
    <n v="7976"/>
    <x v="0"/>
    <s v="Floresta Ombrófila Densa"/>
    <s v="Sudeste"/>
    <s v="Campinas"/>
    <s v="ondulado"/>
    <s v="Manual"/>
    <s v="Macaúba"/>
    <n v="151"/>
    <n v="16"/>
    <s v="fruto"/>
    <x v="0"/>
    <s v="Manutenção"/>
    <x v="3"/>
    <x v="8"/>
    <s v="Aplicador manual"/>
    <n v="2.35"/>
    <s v="H/H"/>
    <n v="9.9000000000000005E-2"/>
    <n v="3.5485000000000003E-2"/>
    <n v="3.5130150000000004E-3"/>
  </r>
  <r>
    <n v="7976"/>
    <x v="0"/>
    <s v="Floresta Ombrófila Densa"/>
    <s v="Sudeste"/>
    <s v="Campinas"/>
    <s v="ondulado"/>
    <s v="Manual"/>
    <s v="Macaúba"/>
    <n v="151"/>
    <n v="16"/>
    <s v="fruto"/>
    <x v="0"/>
    <s v="Manutenção"/>
    <x v="3"/>
    <x v="8"/>
    <s v="Sulfluramida"/>
    <n v="2"/>
    <s v="Kg"/>
    <n v="16.2399997711181"/>
    <n v="3.0200000000000001E-2"/>
    <n v="0.49044799308776665"/>
  </r>
  <r>
    <n v="7976"/>
    <x v="0"/>
    <s v="Floresta Ombrófila Densa"/>
    <s v="Sudeste"/>
    <s v="Campinas"/>
    <s v="ondulado"/>
    <s v="Manual"/>
    <s v="Macaúba"/>
    <n v="151"/>
    <n v="16"/>
    <s v="fruto"/>
    <x v="0"/>
    <s v="Manutenção"/>
    <x v="3"/>
    <x v="8"/>
    <s v="Trabalhador agropecuário em geral"/>
    <n v="2.35"/>
    <s v="H/H"/>
    <n v="13.0666856765747"/>
    <n v="3.5485000000000003E-2"/>
    <n v="0.46367134123325326"/>
  </r>
  <r>
    <n v="7976"/>
    <x v="0"/>
    <s v="Floresta Ombrófila Densa"/>
    <s v="Sudeste"/>
    <s v="Campinas"/>
    <s v="ondulado"/>
    <s v="Manual"/>
    <s v="Macaúba"/>
    <n v="151"/>
    <n v="16"/>
    <s v="fruto"/>
    <x v="0"/>
    <s v="Manutenção"/>
    <x v="3"/>
    <x v="9"/>
    <s v="Trabalhador agropecuário em geral"/>
    <n v="1.18"/>
    <s v="H/H"/>
    <n v="13.0666856765747"/>
    <n v="1.7817999999999997E-2"/>
    <n v="0.23282220538520795"/>
  </r>
  <r>
    <n v="7976"/>
    <x v="0"/>
    <s v="Floresta Ombrófila Densa"/>
    <s v="Sudeste"/>
    <s v="Campinas"/>
    <s v="ondulado"/>
    <s v="Manual"/>
    <s v="Macaúba"/>
    <n v="151"/>
    <n v="16"/>
    <s v="fruto"/>
    <x v="0"/>
    <s v="Manutenção"/>
    <x v="4"/>
    <x v="8"/>
    <s v="Aplicador manual"/>
    <n v="2.35"/>
    <s v="H/H"/>
    <n v="9.9000000000000005E-2"/>
    <n v="3.5485000000000003E-2"/>
    <n v="3.5130150000000004E-3"/>
  </r>
  <r>
    <n v="7976"/>
    <x v="0"/>
    <s v="Floresta Ombrófila Densa"/>
    <s v="Sudeste"/>
    <s v="Campinas"/>
    <s v="ondulado"/>
    <s v="Manual"/>
    <s v="Macaúba"/>
    <n v="151"/>
    <n v="16"/>
    <s v="fruto"/>
    <x v="0"/>
    <s v="Manutenção"/>
    <x v="4"/>
    <x v="8"/>
    <s v="Sulfluramida"/>
    <n v="2"/>
    <s v="Kg"/>
    <n v="16.2399997711181"/>
    <n v="3.0200000000000001E-2"/>
    <n v="0.49044799308776665"/>
  </r>
  <r>
    <n v="7976"/>
    <x v="0"/>
    <s v="Floresta Ombrófila Densa"/>
    <s v="Sudeste"/>
    <s v="Campinas"/>
    <s v="ondulado"/>
    <s v="Manual"/>
    <s v="Macaúba"/>
    <n v="151"/>
    <n v="16"/>
    <s v="fruto"/>
    <x v="0"/>
    <s v="Manutenção"/>
    <x v="4"/>
    <x v="8"/>
    <s v="Trabalhador agropecuário em geral"/>
    <n v="2.35"/>
    <s v="H/H"/>
    <n v="13.0666856765747"/>
    <n v="3.5485000000000003E-2"/>
    <n v="0.46367134123325326"/>
  </r>
  <r>
    <n v="7976"/>
    <x v="0"/>
    <s v="Floresta Ombrófila Densa"/>
    <s v="Sudeste"/>
    <s v="Campinas"/>
    <s v="ondulado"/>
    <s v="Manual"/>
    <s v="Macaúba"/>
    <n v="151"/>
    <n v="16"/>
    <s v="fruto"/>
    <x v="0"/>
    <s v="Manutenção"/>
    <x v="4"/>
    <x v="12"/>
    <s v="Técnico florestal"/>
    <n v="23.55"/>
    <s v="H/H"/>
    <n v="5.9209642410278303"/>
    <n v="0.355605"/>
    <n v="2.1055244889307017"/>
  </r>
  <r>
    <n v="7976"/>
    <x v="0"/>
    <s v="Floresta Ombrófila Densa"/>
    <s v="Sudeste"/>
    <s v="Campinas"/>
    <s v="ondulado"/>
    <s v="Manual"/>
    <s v="Macaúba"/>
    <n v="151"/>
    <n v="16"/>
    <s v="fruto"/>
    <x v="0"/>
    <s v="Manutenção"/>
    <x v="4"/>
    <x v="9"/>
    <s v="Trabalhador agropecuário em geral"/>
    <n v="1.18"/>
    <s v="H/H"/>
    <n v="13.0666856765747"/>
    <n v="1.7817999999999997E-2"/>
    <n v="0.23282220538520795"/>
  </r>
  <r>
    <n v="7976"/>
    <x v="0"/>
    <s v="Floresta Ombrófila Densa"/>
    <s v="Sudeste"/>
    <s v="Campinas"/>
    <s v="ondulado"/>
    <s v="Manual"/>
    <s v="Macaúba"/>
    <n v="151"/>
    <n v="16"/>
    <s v="fruto"/>
    <x v="0"/>
    <s v="Manutenção"/>
    <x v="5"/>
    <x v="8"/>
    <s v="Aplicador manual"/>
    <n v="2.35"/>
    <s v="H/H"/>
    <n v="9.9000000000000005E-2"/>
    <n v="3.5485000000000003E-2"/>
    <n v="3.5130150000000004E-3"/>
  </r>
  <r>
    <n v="7976"/>
    <x v="0"/>
    <s v="Floresta Ombrófila Densa"/>
    <s v="Sudeste"/>
    <s v="Campinas"/>
    <s v="ondulado"/>
    <s v="Manual"/>
    <s v="Macaúba"/>
    <n v="151"/>
    <n v="16"/>
    <s v="fruto"/>
    <x v="0"/>
    <s v="Manutenção"/>
    <x v="5"/>
    <x v="8"/>
    <s v="Sulfluramida"/>
    <n v="2"/>
    <s v="Kg"/>
    <n v="16.2399997711181"/>
    <n v="3.0200000000000001E-2"/>
    <n v="0.49044799308776665"/>
  </r>
  <r>
    <n v="7976"/>
    <x v="0"/>
    <s v="Floresta Ombrófila Densa"/>
    <s v="Sudeste"/>
    <s v="Campinas"/>
    <s v="ondulado"/>
    <s v="Manual"/>
    <s v="Macaúba"/>
    <n v="151"/>
    <n v="16"/>
    <s v="fruto"/>
    <x v="0"/>
    <s v="Manutenção"/>
    <x v="5"/>
    <x v="8"/>
    <s v="Trabalhador agropecuário em geral"/>
    <n v="2.35"/>
    <s v="H/H"/>
    <n v="13.0666856765747"/>
    <n v="3.5485000000000003E-2"/>
    <n v="0.46367134123325326"/>
  </r>
  <r>
    <n v="7976"/>
    <x v="0"/>
    <s v="Floresta Ombrófila Densa"/>
    <s v="Sudeste"/>
    <s v="Campinas"/>
    <s v="ondulado"/>
    <s v="Manual"/>
    <s v="Macaúba"/>
    <n v="151"/>
    <n v="16"/>
    <s v="fruto"/>
    <x v="0"/>
    <s v="Manutenção"/>
    <x v="5"/>
    <x v="9"/>
    <s v="Trabalhador agropecuário em geral"/>
    <n v="1.18"/>
    <s v="H/H"/>
    <n v="13.0666856765747"/>
    <n v="1.7817999999999997E-2"/>
    <n v="0.23282220538520795"/>
  </r>
  <r>
    <n v="7976"/>
    <x v="0"/>
    <s v="Floresta Ombrófila Densa"/>
    <s v="Sudeste"/>
    <s v="Campinas"/>
    <s v="ondulado"/>
    <s v="Manual"/>
    <s v="Macaúba"/>
    <n v="151"/>
    <n v="16"/>
    <s v="fruto"/>
    <x v="0"/>
    <s v="Manutenção"/>
    <x v="6"/>
    <x v="8"/>
    <s v="Aplicador manual"/>
    <n v="2.35"/>
    <s v="H/H"/>
    <n v="9.9000000000000005E-2"/>
    <n v="3.5485000000000003E-2"/>
    <n v="3.5130150000000004E-3"/>
  </r>
  <r>
    <n v="7976"/>
    <x v="0"/>
    <s v="Floresta Ombrófila Densa"/>
    <s v="Sudeste"/>
    <s v="Campinas"/>
    <s v="ondulado"/>
    <s v="Manual"/>
    <s v="Macaúba"/>
    <n v="151"/>
    <n v="16"/>
    <s v="fruto"/>
    <x v="0"/>
    <s v="Manutenção"/>
    <x v="6"/>
    <x v="8"/>
    <s v="Sulfluramida"/>
    <n v="2"/>
    <s v="Kg"/>
    <n v="16.2399997711181"/>
    <n v="3.0200000000000001E-2"/>
    <n v="0.49044799308776665"/>
  </r>
  <r>
    <n v="7976"/>
    <x v="0"/>
    <s v="Floresta Ombrófila Densa"/>
    <s v="Sudeste"/>
    <s v="Campinas"/>
    <s v="ondulado"/>
    <s v="Manual"/>
    <s v="Macaúba"/>
    <n v="151"/>
    <n v="16"/>
    <s v="fruto"/>
    <x v="0"/>
    <s v="Manutenção"/>
    <x v="6"/>
    <x v="8"/>
    <s v="Trabalhador agropecuário em geral"/>
    <n v="2.35"/>
    <s v="H/H"/>
    <n v="13.0666856765747"/>
    <n v="3.5485000000000003E-2"/>
    <n v="0.46367134123325326"/>
  </r>
  <r>
    <n v="7976"/>
    <x v="0"/>
    <s v="Floresta Ombrófila Densa"/>
    <s v="Sudeste"/>
    <s v="Campinas"/>
    <s v="ondulado"/>
    <s v="Manual"/>
    <s v="Macaúba"/>
    <n v="151"/>
    <n v="16"/>
    <s v="fruto"/>
    <x v="0"/>
    <s v="Manutenção"/>
    <x v="6"/>
    <x v="9"/>
    <s v="Trabalhador agropecuário em geral"/>
    <n v="1.18"/>
    <s v="H/H"/>
    <n v="13.0666856765747"/>
    <n v="1.7817999999999997E-2"/>
    <n v="0.23282220538520795"/>
  </r>
  <r>
    <n v="7976"/>
    <x v="0"/>
    <s v="Floresta Ombrófila Densa"/>
    <s v="Sudeste"/>
    <s v="Campinas"/>
    <s v="ondulado"/>
    <s v="Manual"/>
    <s v="Macaúba"/>
    <n v="151"/>
    <n v="16"/>
    <s v="fruto"/>
    <x v="0"/>
    <s v="Manutenção"/>
    <x v="7"/>
    <x v="8"/>
    <s v="Aplicador manual"/>
    <n v="2.35"/>
    <s v="H/H"/>
    <n v="9.9000000000000005E-2"/>
    <n v="3.5485000000000003E-2"/>
    <n v="3.5130150000000004E-3"/>
  </r>
  <r>
    <n v="7976"/>
    <x v="0"/>
    <s v="Floresta Ombrófila Densa"/>
    <s v="Sudeste"/>
    <s v="Campinas"/>
    <s v="ondulado"/>
    <s v="Manual"/>
    <s v="Macaúba"/>
    <n v="151"/>
    <n v="16"/>
    <s v="fruto"/>
    <x v="0"/>
    <s v="Manutenção"/>
    <x v="7"/>
    <x v="8"/>
    <s v="Sulfluramida"/>
    <n v="2"/>
    <s v="Kg"/>
    <n v="16.2399997711181"/>
    <n v="3.0200000000000001E-2"/>
    <n v="0.49044799308776665"/>
  </r>
  <r>
    <n v="7976"/>
    <x v="0"/>
    <s v="Floresta Ombrófila Densa"/>
    <s v="Sudeste"/>
    <s v="Campinas"/>
    <s v="ondulado"/>
    <s v="Manual"/>
    <s v="Macaúba"/>
    <n v="151"/>
    <n v="16"/>
    <s v="fruto"/>
    <x v="0"/>
    <s v="Manutenção"/>
    <x v="7"/>
    <x v="8"/>
    <s v="Trabalhador agropecuário em geral"/>
    <n v="2.35"/>
    <s v="H/H"/>
    <n v="13.0666856765747"/>
    <n v="3.5485000000000003E-2"/>
    <n v="0.46367134123325326"/>
  </r>
  <r>
    <n v="7976"/>
    <x v="0"/>
    <s v="Floresta Ombrófila Densa"/>
    <s v="Sudeste"/>
    <s v="Campinas"/>
    <s v="ondulado"/>
    <s v="Manual"/>
    <s v="Macaúba"/>
    <n v="151"/>
    <n v="16"/>
    <s v="fruto"/>
    <x v="0"/>
    <s v="Manutenção"/>
    <x v="7"/>
    <x v="9"/>
    <s v="Trabalhador agropecuário em geral"/>
    <n v="1.18"/>
    <s v="H/H"/>
    <n v="13.0666856765747"/>
    <n v="1.7817999999999997E-2"/>
    <n v="0.23282220538520795"/>
  </r>
  <r>
    <n v="7976"/>
    <x v="0"/>
    <s v="Floresta Ombrófila Densa"/>
    <s v="Sudeste"/>
    <s v="Campinas"/>
    <s v="ondulado"/>
    <s v="Manual"/>
    <s v="Macaúba"/>
    <n v="151"/>
    <n v="16"/>
    <s v="fruto"/>
    <x v="0"/>
    <s v="Manutenção"/>
    <x v="8"/>
    <x v="8"/>
    <s v="Aplicador manual"/>
    <n v="2.35"/>
    <s v="H/H"/>
    <n v="9.9000000000000005E-2"/>
    <n v="3.5485000000000003E-2"/>
    <n v="3.5130150000000004E-3"/>
  </r>
  <r>
    <n v="7976"/>
    <x v="0"/>
    <s v="Floresta Ombrófila Densa"/>
    <s v="Sudeste"/>
    <s v="Campinas"/>
    <s v="ondulado"/>
    <s v="Manual"/>
    <s v="Macaúba"/>
    <n v="151"/>
    <n v="16"/>
    <s v="fruto"/>
    <x v="0"/>
    <s v="Manutenção"/>
    <x v="8"/>
    <x v="8"/>
    <s v="Sulfluramida"/>
    <n v="2"/>
    <s v="Kg"/>
    <n v="16.2399997711181"/>
    <n v="3.0200000000000001E-2"/>
    <n v="0.49044799308776665"/>
  </r>
  <r>
    <n v="7976"/>
    <x v="0"/>
    <s v="Floresta Ombrófila Densa"/>
    <s v="Sudeste"/>
    <s v="Campinas"/>
    <s v="ondulado"/>
    <s v="Manual"/>
    <s v="Macaúba"/>
    <n v="151"/>
    <n v="16"/>
    <s v="fruto"/>
    <x v="0"/>
    <s v="Manutenção"/>
    <x v="8"/>
    <x v="8"/>
    <s v="Trabalhador agropecuário em geral"/>
    <n v="2.35"/>
    <s v="H/H"/>
    <n v="13.0666856765747"/>
    <n v="3.5485000000000003E-2"/>
    <n v="0.46367134123325326"/>
  </r>
  <r>
    <n v="7976"/>
    <x v="0"/>
    <s v="Floresta Ombrófila Densa"/>
    <s v="Sudeste"/>
    <s v="Campinas"/>
    <s v="ondulado"/>
    <s v="Manual"/>
    <s v="Macaúba"/>
    <n v="151"/>
    <n v="16"/>
    <s v="fruto"/>
    <x v="0"/>
    <s v="Manutenção"/>
    <x v="8"/>
    <x v="9"/>
    <s v="Trabalhador agropecuário em geral"/>
    <n v="1.18"/>
    <s v="H/H"/>
    <n v="13.0666856765747"/>
    <n v="1.7817999999999997E-2"/>
    <n v="0.23282220538520795"/>
  </r>
  <r>
    <n v="7976"/>
    <x v="0"/>
    <s v="Floresta Ombrófila Densa"/>
    <s v="Sudeste"/>
    <s v="Campinas"/>
    <s v="ondulado"/>
    <s v="Manual"/>
    <s v="Macaúba"/>
    <n v="151"/>
    <n v="16"/>
    <s v="fruto"/>
    <x v="0"/>
    <s v="Manutenção"/>
    <x v="9"/>
    <x v="8"/>
    <s v="Aplicador manual"/>
    <n v="2.35"/>
    <s v="H/H"/>
    <n v="9.9000000000000005E-2"/>
    <n v="3.5485000000000003E-2"/>
    <n v="3.5130150000000004E-3"/>
  </r>
  <r>
    <n v="7976"/>
    <x v="0"/>
    <s v="Floresta Ombrófila Densa"/>
    <s v="Sudeste"/>
    <s v="Campinas"/>
    <s v="ondulado"/>
    <s v="Manual"/>
    <s v="Macaúba"/>
    <n v="151"/>
    <n v="16"/>
    <s v="fruto"/>
    <x v="0"/>
    <s v="Manutenção"/>
    <x v="9"/>
    <x v="8"/>
    <s v="Sulfluramida"/>
    <n v="2"/>
    <s v="Kg"/>
    <n v="16.2399997711181"/>
    <n v="3.0200000000000001E-2"/>
    <n v="0.49044799308776665"/>
  </r>
  <r>
    <n v="7976"/>
    <x v="0"/>
    <s v="Floresta Ombrófila Densa"/>
    <s v="Sudeste"/>
    <s v="Campinas"/>
    <s v="ondulado"/>
    <s v="Manual"/>
    <s v="Macaúba"/>
    <n v="151"/>
    <n v="16"/>
    <s v="fruto"/>
    <x v="0"/>
    <s v="Manutenção"/>
    <x v="9"/>
    <x v="8"/>
    <s v="Trabalhador agropecuário em geral"/>
    <n v="2.35"/>
    <s v="H/H"/>
    <n v="13.0666856765747"/>
    <n v="3.5485000000000003E-2"/>
    <n v="0.46367134123325326"/>
  </r>
  <r>
    <n v="7976"/>
    <x v="0"/>
    <s v="Floresta Ombrófila Densa"/>
    <s v="Sudeste"/>
    <s v="Campinas"/>
    <s v="ondulado"/>
    <s v="Manual"/>
    <s v="Macaúba"/>
    <n v="151"/>
    <n v="16"/>
    <s v="fruto"/>
    <x v="0"/>
    <s v="Manutenção"/>
    <x v="9"/>
    <x v="12"/>
    <s v="Técnico florestal"/>
    <n v="23.55"/>
    <s v="H/H"/>
    <n v="5.9209642410278303"/>
    <n v="0.355605"/>
    <n v="2.1055244889307017"/>
  </r>
  <r>
    <n v="7976"/>
    <x v="0"/>
    <s v="Floresta Ombrófila Densa"/>
    <s v="Sudeste"/>
    <s v="Campinas"/>
    <s v="ondulado"/>
    <s v="Manual"/>
    <s v="Macaúba"/>
    <n v="151"/>
    <n v="16"/>
    <s v="fruto"/>
    <x v="0"/>
    <s v="Manutenção"/>
    <x v="9"/>
    <x v="9"/>
    <s v="Trabalhador agropecuário em geral"/>
    <n v="1.18"/>
    <s v="H/H"/>
    <n v="13.0666856765747"/>
    <n v="1.7817999999999997E-2"/>
    <n v="0.23282220538520795"/>
  </r>
  <r>
    <n v="7976"/>
    <x v="0"/>
    <s v="Floresta Ombrófila Densa"/>
    <s v="Sudeste"/>
    <s v="Campinas"/>
    <s v="ondulado"/>
    <s v="Manual"/>
    <s v="Macaúba"/>
    <n v="151"/>
    <n v="16"/>
    <s v="fruto"/>
    <x v="0"/>
    <s v="Manutenção"/>
    <x v="10"/>
    <x v="8"/>
    <s v="Aplicador manual"/>
    <n v="2.35"/>
    <s v="H/H"/>
    <n v="9.9000000000000005E-2"/>
    <n v="3.5485000000000003E-2"/>
    <n v="3.5130150000000004E-3"/>
  </r>
  <r>
    <n v="7976"/>
    <x v="0"/>
    <s v="Floresta Ombrófila Densa"/>
    <s v="Sudeste"/>
    <s v="Campinas"/>
    <s v="ondulado"/>
    <s v="Manual"/>
    <s v="Macaúba"/>
    <n v="151"/>
    <n v="16"/>
    <s v="fruto"/>
    <x v="0"/>
    <s v="Manutenção"/>
    <x v="10"/>
    <x v="8"/>
    <s v="Sulfluramida"/>
    <n v="2"/>
    <s v="Kg"/>
    <n v="16.2399997711181"/>
    <n v="3.0200000000000001E-2"/>
    <n v="0.49044799308776665"/>
  </r>
  <r>
    <n v="7976"/>
    <x v="0"/>
    <s v="Floresta Ombrófila Densa"/>
    <s v="Sudeste"/>
    <s v="Campinas"/>
    <s v="ondulado"/>
    <s v="Manual"/>
    <s v="Macaúba"/>
    <n v="151"/>
    <n v="16"/>
    <s v="fruto"/>
    <x v="0"/>
    <s v="Manutenção"/>
    <x v="10"/>
    <x v="8"/>
    <s v="Trabalhador agropecuário em geral"/>
    <n v="2.35"/>
    <s v="H/H"/>
    <n v="13.0666856765747"/>
    <n v="3.5485000000000003E-2"/>
    <n v="0.46367134123325326"/>
  </r>
  <r>
    <n v="7976"/>
    <x v="0"/>
    <s v="Floresta Ombrófila Densa"/>
    <s v="Sudeste"/>
    <s v="Campinas"/>
    <s v="ondulado"/>
    <s v="Manual"/>
    <s v="Macaúba"/>
    <n v="151"/>
    <n v="16"/>
    <s v="fruto"/>
    <x v="0"/>
    <s v="Manutenção"/>
    <x v="10"/>
    <x v="9"/>
    <s v="Trabalhador agropecuário em geral"/>
    <n v="1.18"/>
    <s v="H/H"/>
    <n v="13.0666856765747"/>
    <n v="1.7817999999999997E-2"/>
    <n v="0.23282220538520795"/>
  </r>
  <r>
    <n v="7976"/>
    <x v="0"/>
    <s v="Floresta Ombrófila Densa"/>
    <s v="Sudeste"/>
    <s v="Campinas"/>
    <s v="ondulado"/>
    <s v="Manual"/>
    <s v="Macaúba"/>
    <n v="151"/>
    <n v="16"/>
    <s v="fruto"/>
    <x v="0"/>
    <s v="Manutenção"/>
    <x v="11"/>
    <x v="8"/>
    <s v="Aplicador manual"/>
    <n v="2.35"/>
    <s v="H/H"/>
    <n v="9.9000000000000005E-2"/>
    <n v="3.5485000000000003E-2"/>
    <n v="3.5130150000000004E-3"/>
  </r>
  <r>
    <n v="7976"/>
    <x v="0"/>
    <s v="Floresta Ombrófila Densa"/>
    <s v="Sudeste"/>
    <s v="Campinas"/>
    <s v="ondulado"/>
    <s v="Manual"/>
    <s v="Macaúba"/>
    <n v="151"/>
    <n v="16"/>
    <s v="fruto"/>
    <x v="0"/>
    <s v="Manutenção"/>
    <x v="11"/>
    <x v="8"/>
    <s v="Sulfluramida"/>
    <n v="2"/>
    <s v="Kg"/>
    <n v="16.2399997711181"/>
    <n v="3.0200000000000001E-2"/>
    <n v="0.49044799308776665"/>
  </r>
  <r>
    <n v="7976"/>
    <x v="0"/>
    <s v="Floresta Ombrófila Densa"/>
    <s v="Sudeste"/>
    <s v="Campinas"/>
    <s v="ondulado"/>
    <s v="Manual"/>
    <s v="Macaúba"/>
    <n v="151"/>
    <n v="16"/>
    <s v="fruto"/>
    <x v="0"/>
    <s v="Manutenção"/>
    <x v="11"/>
    <x v="8"/>
    <s v="Trabalhador agropecuário em geral"/>
    <n v="2.35"/>
    <s v="H/H"/>
    <n v="13.0666856765747"/>
    <n v="3.5485000000000003E-2"/>
    <n v="0.46367134123325326"/>
  </r>
  <r>
    <n v="7976"/>
    <x v="0"/>
    <s v="Floresta Ombrófila Densa"/>
    <s v="Sudeste"/>
    <s v="Campinas"/>
    <s v="ondulado"/>
    <s v="Manual"/>
    <s v="Macaúba"/>
    <n v="151"/>
    <n v="16"/>
    <s v="fruto"/>
    <x v="0"/>
    <s v="Manutenção"/>
    <x v="11"/>
    <x v="9"/>
    <s v="Trabalhador agropecuário em geral"/>
    <n v="1.18"/>
    <s v="H/H"/>
    <n v="13.0666856765747"/>
    <n v="1.7817999999999997E-2"/>
    <n v="0.23282220538520795"/>
  </r>
  <r>
    <n v="7976"/>
    <x v="0"/>
    <s v="Floresta Ombrófila Densa"/>
    <s v="Sudeste"/>
    <s v="Campinas"/>
    <s v="ondulado"/>
    <s v="Manual"/>
    <s v="Macaúba"/>
    <n v="151"/>
    <n v="16"/>
    <s v="fruto"/>
    <x v="0"/>
    <s v="Manutenção"/>
    <x v="12"/>
    <x v="8"/>
    <s v="Aplicador manual"/>
    <n v="2.35"/>
    <s v="H/H"/>
    <n v="9.9000000000000005E-2"/>
    <n v="3.5485000000000003E-2"/>
    <n v="3.5130150000000004E-3"/>
  </r>
  <r>
    <n v="7976"/>
    <x v="0"/>
    <s v="Floresta Ombrófila Densa"/>
    <s v="Sudeste"/>
    <s v="Campinas"/>
    <s v="ondulado"/>
    <s v="Manual"/>
    <s v="Macaúba"/>
    <n v="151"/>
    <n v="16"/>
    <s v="fruto"/>
    <x v="0"/>
    <s v="Manutenção"/>
    <x v="12"/>
    <x v="8"/>
    <s v="Sulfluramida"/>
    <n v="2"/>
    <s v="Kg"/>
    <n v="16.2399997711181"/>
    <n v="3.0200000000000001E-2"/>
    <n v="0.49044799308776665"/>
  </r>
  <r>
    <n v="7976"/>
    <x v="0"/>
    <s v="Floresta Ombrófila Densa"/>
    <s v="Sudeste"/>
    <s v="Campinas"/>
    <s v="ondulado"/>
    <s v="Manual"/>
    <s v="Macaúba"/>
    <n v="151"/>
    <n v="16"/>
    <s v="fruto"/>
    <x v="0"/>
    <s v="Manutenção"/>
    <x v="12"/>
    <x v="8"/>
    <s v="Trabalhador agropecuário em geral"/>
    <n v="2.35"/>
    <s v="H/H"/>
    <n v="13.0666856765747"/>
    <n v="3.5485000000000003E-2"/>
    <n v="0.46367134123325326"/>
  </r>
  <r>
    <n v="7976"/>
    <x v="0"/>
    <s v="Floresta Ombrófila Densa"/>
    <s v="Sudeste"/>
    <s v="Campinas"/>
    <s v="ondulado"/>
    <s v="Manual"/>
    <s v="Macaúba"/>
    <n v="151"/>
    <n v="16"/>
    <s v="fruto"/>
    <x v="0"/>
    <s v="Manutenção"/>
    <x v="12"/>
    <x v="9"/>
    <s v="Trabalhador agropecuário em geral"/>
    <n v="1.18"/>
    <s v="H/H"/>
    <n v="13.0666856765747"/>
    <n v="1.7817999999999997E-2"/>
    <n v="0.23282220538520795"/>
  </r>
  <r>
    <n v="7976"/>
    <x v="0"/>
    <s v="Floresta Ombrófila Densa"/>
    <s v="Sudeste"/>
    <s v="Campinas"/>
    <s v="ondulado"/>
    <s v="Manual"/>
    <s v="Macaúba"/>
    <n v="151"/>
    <n v="16"/>
    <s v="fruto"/>
    <x v="0"/>
    <s v="Manutenção"/>
    <x v="13"/>
    <x v="8"/>
    <s v="Aplicador manual"/>
    <n v="2.35"/>
    <s v="H/H"/>
    <n v="9.9000000000000005E-2"/>
    <n v="3.5485000000000003E-2"/>
    <n v="3.5130150000000004E-3"/>
  </r>
  <r>
    <n v="7976"/>
    <x v="0"/>
    <s v="Floresta Ombrófila Densa"/>
    <s v="Sudeste"/>
    <s v="Campinas"/>
    <s v="ondulado"/>
    <s v="Manual"/>
    <s v="Macaúba"/>
    <n v="151"/>
    <n v="16"/>
    <s v="fruto"/>
    <x v="0"/>
    <s v="Manutenção"/>
    <x v="13"/>
    <x v="8"/>
    <s v="Sulfluramida"/>
    <n v="2"/>
    <s v="Kg"/>
    <n v="16.2399997711181"/>
    <n v="3.0200000000000001E-2"/>
    <n v="0.49044799308776665"/>
  </r>
  <r>
    <n v="7976"/>
    <x v="0"/>
    <s v="Floresta Ombrófila Densa"/>
    <s v="Sudeste"/>
    <s v="Campinas"/>
    <s v="ondulado"/>
    <s v="Manual"/>
    <s v="Macaúba"/>
    <n v="151"/>
    <n v="16"/>
    <s v="fruto"/>
    <x v="0"/>
    <s v="Manutenção"/>
    <x v="13"/>
    <x v="8"/>
    <s v="Trabalhador agropecuário em geral"/>
    <n v="2.35"/>
    <s v="H/H"/>
    <n v="13.0666856765747"/>
    <n v="3.5485000000000003E-2"/>
    <n v="0.46367134123325326"/>
  </r>
  <r>
    <n v="7976"/>
    <x v="0"/>
    <s v="Floresta Ombrófila Densa"/>
    <s v="Sudeste"/>
    <s v="Campinas"/>
    <s v="ondulado"/>
    <s v="Manual"/>
    <s v="Macaúba"/>
    <n v="151"/>
    <n v="16"/>
    <s v="fruto"/>
    <x v="0"/>
    <s v="Manutenção"/>
    <x v="13"/>
    <x v="9"/>
    <s v="Trabalhador agropecuário em geral"/>
    <n v="1.18"/>
    <s v="H/H"/>
    <n v="13.0666856765747"/>
    <n v="1.7817999999999997E-2"/>
    <n v="0.23282220538520795"/>
  </r>
  <r>
    <n v="7976"/>
    <x v="0"/>
    <s v="Floresta Ombrófila Densa"/>
    <s v="Sudeste"/>
    <s v="Campinas"/>
    <s v="ondulado"/>
    <s v="Manual"/>
    <s v="Macaúba"/>
    <n v="151"/>
    <n v="16"/>
    <s v="fruto"/>
    <x v="0"/>
    <s v="Manutenção"/>
    <x v="14"/>
    <x v="8"/>
    <s v="Aplicador manual"/>
    <n v="2.35"/>
    <s v="H/H"/>
    <n v="9.9000000000000005E-2"/>
    <n v="3.5485000000000003E-2"/>
    <n v="3.5130150000000004E-3"/>
  </r>
  <r>
    <n v="7976"/>
    <x v="0"/>
    <s v="Floresta Ombrófila Densa"/>
    <s v="Sudeste"/>
    <s v="Campinas"/>
    <s v="ondulado"/>
    <s v="Manual"/>
    <s v="Macaúba"/>
    <n v="151"/>
    <n v="16"/>
    <s v="fruto"/>
    <x v="0"/>
    <s v="Manutenção"/>
    <x v="14"/>
    <x v="8"/>
    <s v="Sulfluramida"/>
    <n v="2"/>
    <s v="Kg"/>
    <n v="16.2399997711181"/>
    <n v="3.0200000000000001E-2"/>
    <n v="0.49044799308776665"/>
  </r>
  <r>
    <n v="7976"/>
    <x v="0"/>
    <s v="Floresta Ombrófila Densa"/>
    <s v="Sudeste"/>
    <s v="Campinas"/>
    <s v="ondulado"/>
    <s v="Manual"/>
    <s v="Macaúba"/>
    <n v="151"/>
    <n v="16"/>
    <s v="fruto"/>
    <x v="0"/>
    <s v="Manutenção"/>
    <x v="14"/>
    <x v="8"/>
    <s v="Trabalhador agropecuário em geral"/>
    <n v="2.35"/>
    <s v="H/H"/>
    <n v="13.0666856765747"/>
    <n v="3.5485000000000003E-2"/>
    <n v="0.46367134123325326"/>
  </r>
  <r>
    <n v="7976"/>
    <x v="0"/>
    <s v="Floresta Ombrófila Densa"/>
    <s v="Sudeste"/>
    <s v="Campinas"/>
    <s v="ondulado"/>
    <s v="Manual"/>
    <s v="Macaúba"/>
    <n v="151"/>
    <n v="16"/>
    <s v="fruto"/>
    <x v="0"/>
    <s v="Manutenção"/>
    <x v="14"/>
    <x v="12"/>
    <s v="Técnico florestal"/>
    <n v="23.55"/>
    <s v="H/H"/>
    <n v="5.9209642410278303"/>
    <n v="0.355605"/>
    <n v="2.1055244889307017"/>
  </r>
  <r>
    <n v="7976"/>
    <x v="0"/>
    <s v="Floresta Ombrófila Densa"/>
    <s v="Sudeste"/>
    <s v="Campinas"/>
    <s v="ondulado"/>
    <s v="Manual"/>
    <s v="Macaúba"/>
    <n v="151"/>
    <n v="16"/>
    <s v="fruto"/>
    <x v="0"/>
    <s v="Manutenção"/>
    <x v="14"/>
    <x v="9"/>
    <s v="Trabalhador agropecuário em geral"/>
    <n v="1.18"/>
    <s v="H/H"/>
    <n v="13.0666856765747"/>
    <n v="1.7817999999999997E-2"/>
    <n v="0.23282220538520795"/>
  </r>
  <r>
    <n v="7976"/>
    <x v="0"/>
    <s v="Floresta Ombrófila Densa"/>
    <s v="Sudeste"/>
    <s v="Campinas"/>
    <s v="ondulado"/>
    <s v="Manual"/>
    <s v="Macaúba"/>
    <n v="151"/>
    <n v="16"/>
    <s v="fruto"/>
    <x v="0"/>
    <s v="Manutenção"/>
    <x v="15"/>
    <x v="8"/>
    <s v="Aplicador manual"/>
    <n v="2.35"/>
    <s v="H/H"/>
    <n v="9.9000000000000005E-2"/>
    <n v="3.5485000000000003E-2"/>
    <n v="3.5130150000000004E-3"/>
  </r>
  <r>
    <n v="7976"/>
    <x v="0"/>
    <s v="Floresta Ombrófila Densa"/>
    <s v="Sudeste"/>
    <s v="Campinas"/>
    <s v="ondulado"/>
    <s v="Manual"/>
    <s v="Macaúba"/>
    <n v="151"/>
    <n v="16"/>
    <s v="fruto"/>
    <x v="0"/>
    <s v="Manutenção"/>
    <x v="15"/>
    <x v="8"/>
    <s v="Sulfluramida"/>
    <n v="2"/>
    <s v="Kg"/>
    <n v="16.2399997711181"/>
    <n v="3.0200000000000001E-2"/>
    <n v="0.49044799308776665"/>
  </r>
  <r>
    <n v="7976"/>
    <x v="0"/>
    <s v="Floresta Ombrófila Densa"/>
    <s v="Sudeste"/>
    <s v="Campinas"/>
    <s v="ondulado"/>
    <s v="Manual"/>
    <s v="Macaúba"/>
    <n v="151"/>
    <n v="16"/>
    <s v="fruto"/>
    <x v="0"/>
    <s v="Manutenção"/>
    <x v="15"/>
    <x v="8"/>
    <s v="Trabalhador agropecuário em geral"/>
    <n v="2.35"/>
    <s v="H/H"/>
    <n v="13.0666856765747"/>
    <n v="3.5485000000000003E-2"/>
    <n v="0.46367134123325326"/>
  </r>
  <r>
    <n v="7976"/>
    <x v="0"/>
    <s v="Floresta Ombrófila Densa"/>
    <s v="Sudeste"/>
    <s v="Campinas"/>
    <s v="ondulado"/>
    <s v="Manual"/>
    <s v="Macaúba"/>
    <n v="151"/>
    <n v="16"/>
    <s v="fruto"/>
    <x v="0"/>
    <s v="Manutenção"/>
    <x v="15"/>
    <x v="9"/>
    <s v="Trabalhador agropecuário em geral"/>
    <n v="1.18"/>
    <s v="H/H"/>
    <n v="13.0666856765747"/>
    <n v="1.7817999999999997E-2"/>
    <n v="0.23282220538520795"/>
  </r>
  <r>
    <n v="7976"/>
    <x v="0"/>
    <s v="Floresta Ombrófila Densa"/>
    <s v="Sudeste"/>
    <s v="Campinas"/>
    <s v="ondulado"/>
    <s v="Manual"/>
    <s v="Macaúba"/>
    <n v="151"/>
    <n v="16"/>
    <s v="fruto"/>
    <x v="0"/>
    <s v="Manutenção"/>
    <x v="16"/>
    <x v="8"/>
    <s v="Aplicador manual"/>
    <n v="2.35"/>
    <s v="H/H"/>
    <n v="9.9000000000000005E-2"/>
    <n v="3.5485000000000003E-2"/>
    <n v="3.5130150000000004E-3"/>
  </r>
  <r>
    <n v="7976"/>
    <x v="0"/>
    <s v="Floresta Ombrófila Densa"/>
    <s v="Sudeste"/>
    <s v="Campinas"/>
    <s v="ondulado"/>
    <s v="Manual"/>
    <s v="Macaúba"/>
    <n v="151"/>
    <n v="16"/>
    <s v="fruto"/>
    <x v="0"/>
    <s v="Manutenção"/>
    <x v="16"/>
    <x v="8"/>
    <s v="Sulfluramida"/>
    <n v="2"/>
    <s v="Kg"/>
    <n v="16.2399997711181"/>
    <n v="3.0200000000000001E-2"/>
    <n v="0.49044799308776665"/>
  </r>
  <r>
    <n v="7976"/>
    <x v="0"/>
    <s v="Floresta Ombrófila Densa"/>
    <s v="Sudeste"/>
    <s v="Campinas"/>
    <s v="ondulado"/>
    <s v="Manual"/>
    <s v="Macaúba"/>
    <n v="151"/>
    <n v="16"/>
    <s v="fruto"/>
    <x v="0"/>
    <s v="Manutenção"/>
    <x v="16"/>
    <x v="8"/>
    <s v="Trabalhador agropecuário em geral"/>
    <n v="2.35"/>
    <s v="H/H"/>
    <n v="13.0666856765747"/>
    <n v="3.5485000000000003E-2"/>
    <n v="0.46367134123325326"/>
  </r>
  <r>
    <n v="7976"/>
    <x v="0"/>
    <s v="Floresta Ombrófila Densa"/>
    <s v="Sudeste"/>
    <s v="Campinas"/>
    <s v="ondulado"/>
    <s v="Manual"/>
    <s v="Macaúba"/>
    <n v="151"/>
    <n v="16"/>
    <s v="fruto"/>
    <x v="0"/>
    <s v="Manutenção"/>
    <x v="16"/>
    <x v="9"/>
    <s v="Trabalhador agropecuário em geral"/>
    <n v="1.18"/>
    <s v="H/H"/>
    <n v="13.0666856765747"/>
    <n v="1.7817999999999997E-2"/>
    <n v="0.23282220538520795"/>
  </r>
  <r>
    <n v="7976"/>
    <x v="0"/>
    <s v="Floresta Ombrófila Densa"/>
    <s v="Sudeste"/>
    <s v="Campinas"/>
    <s v="ondulado"/>
    <s v="Manual"/>
    <s v="Macaúba"/>
    <n v="151"/>
    <n v="16"/>
    <s v="fruto"/>
    <x v="0"/>
    <s v="Manutenção"/>
    <x v="17"/>
    <x v="8"/>
    <s v="Aplicador manual"/>
    <n v="2.35"/>
    <s v="H/H"/>
    <n v="9.9000000000000005E-2"/>
    <n v="3.5485000000000003E-2"/>
    <n v="3.5130150000000004E-3"/>
  </r>
  <r>
    <n v="7976"/>
    <x v="0"/>
    <s v="Floresta Ombrófila Densa"/>
    <s v="Sudeste"/>
    <s v="Campinas"/>
    <s v="ondulado"/>
    <s v="Manual"/>
    <s v="Macaúba"/>
    <n v="151"/>
    <n v="16"/>
    <s v="fruto"/>
    <x v="0"/>
    <s v="Manutenção"/>
    <x v="17"/>
    <x v="8"/>
    <s v="Sulfluramida"/>
    <n v="2"/>
    <s v="Kg"/>
    <n v="16.2399997711181"/>
    <n v="3.0200000000000001E-2"/>
    <n v="0.49044799308776665"/>
  </r>
  <r>
    <n v="7976"/>
    <x v="0"/>
    <s v="Floresta Ombrófila Densa"/>
    <s v="Sudeste"/>
    <s v="Campinas"/>
    <s v="ondulado"/>
    <s v="Manual"/>
    <s v="Macaúba"/>
    <n v="151"/>
    <n v="16"/>
    <s v="fruto"/>
    <x v="0"/>
    <s v="Manutenção"/>
    <x v="17"/>
    <x v="8"/>
    <s v="Trabalhador agropecuário em geral"/>
    <n v="2.35"/>
    <s v="H/H"/>
    <n v="13.0666856765747"/>
    <n v="3.5485000000000003E-2"/>
    <n v="0.46367134123325326"/>
  </r>
  <r>
    <n v="7976"/>
    <x v="0"/>
    <s v="Floresta Ombrófila Densa"/>
    <s v="Sudeste"/>
    <s v="Campinas"/>
    <s v="ondulado"/>
    <s v="Manual"/>
    <s v="Macaúba"/>
    <n v="151"/>
    <n v="16"/>
    <s v="fruto"/>
    <x v="0"/>
    <s v="Manutenção"/>
    <x v="17"/>
    <x v="9"/>
    <s v="Trabalhador agropecuário em geral"/>
    <n v="1.18"/>
    <s v="H/H"/>
    <n v="13.0666856765747"/>
    <n v="1.7817999999999997E-2"/>
    <n v="0.23282220538520795"/>
  </r>
  <r>
    <n v="7976"/>
    <x v="0"/>
    <s v="Floresta Ombrófila Densa"/>
    <s v="Sudeste"/>
    <s v="Campinas"/>
    <s v="ondulado"/>
    <s v="Manual"/>
    <s v="Macaúba"/>
    <n v="151"/>
    <n v="16"/>
    <s v="fruto"/>
    <x v="0"/>
    <s v="Manutenção"/>
    <x v="18"/>
    <x v="8"/>
    <s v="Aplicador manual"/>
    <n v="2.35"/>
    <s v="H/H"/>
    <n v="9.9000000000000005E-2"/>
    <n v="3.5485000000000003E-2"/>
    <n v="3.5130150000000004E-3"/>
  </r>
  <r>
    <n v="7976"/>
    <x v="0"/>
    <s v="Floresta Ombrófila Densa"/>
    <s v="Sudeste"/>
    <s v="Campinas"/>
    <s v="ondulado"/>
    <s v="Manual"/>
    <s v="Macaúba"/>
    <n v="151"/>
    <n v="16"/>
    <s v="fruto"/>
    <x v="0"/>
    <s v="Manutenção"/>
    <x v="18"/>
    <x v="8"/>
    <s v="Sulfluramida"/>
    <n v="2"/>
    <s v="Kg"/>
    <n v="16.2399997711181"/>
    <n v="3.0200000000000001E-2"/>
    <n v="0.49044799308776665"/>
  </r>
  <r>
    <n v="7976"/>
    <x v="0"/>
    <s v="Floresta Ombrófila Densa"/>
    <s v="Sudeste"/>
    <s v="Campinas"/>
    <s v="ondulado"/>
    <s v="Manual"/>
    <s v="Macaúba"/>
    <n v="151"/>
    <n v="16"/>
    <s v="fruto"/>
    <x v="0"/>
    <s v="Manutenção"/>
    <x v="18"/>
    <x v="8"/>
    <s v="Trabalhador agropecuário em geral"/>
    <n v="2.35"/>
    <s v="H/H"/>
    <n v="13.0666856765747"/>
    <n v="3.5485000000000003E-2"/>
    <n v="0.46367134123325326"/>
  </r>
  <r>
    <n v="7976"/>
    <x v="0"/>
    <s v="Floresta Ombrófila Densa"/>
    <s v="Sudeste"/>
    <s v="Campinas"/>
    <s v="ondulado"/>
    <s v="Manual"/>
    <s v="Macaúba"/>
    <n v="151"/>
    <n v="16"/>
    <s v="fruto"/>
    <x v="0"/>
    <s v="Manutenção"/>
    <x v="18"/>
    <x v="9"/>
    <s v="Trabalhador agropecuário em geral"/>
    <n v="1.18"/>
    <s v="H/H"/>
    <n v="13.0666856765747"/>
    <n v="1.7817999999999997E-2"/>
    <n v="0.23282220538520795"/>
  </r>
  <r>
    <n v="7976"/>
    <x v="0"/>
    <s v="Floresta Ombrófila Densa"/>
    <s v="Sudeste"/>
    <s v="Campinas"/>
    <s v="ondulado"/>
    <s v="Manual"/>
    <s v="Macaúba"/>
    <n v="151"/>
    <n v="16"/>
    <s v="fruto"/>
    <x v="0"/>
    <s v="Manutenção"/>
    <x v="19"/>
    <x v="8"/>
    <s v="Aplicador manual"/>
    <n v="2.35"/>
    <s v="H/H"/>
    <n v="9.9000000000000005E-2"/>
    <n v="3.5485000000000003E-2"/>
    <n v="3.5130150000000004E-3"/>
  </r>
  <r>
    <n v="7976"/>
    <x v="0"/>
    <s v="Floresta Ombrófila Densa"/>
    <s v="Sudeste"/>
    <s v="Campinas"/>
    <s v="ondulado"/>
    <s v="Manual"/>
    <s v="Macaúba"/>
    <n v="151"/>
    <n v="16"/>
    <s v="fruto"/>
    <x v="0"/>
    <s v="Manutenção"/>
    <x v="19"/>
    <x v="8"/>
    <s v="Sulfluramida"/>
    <n v="2"/>
    <s v="Kg"/>
    <n v="16.2399997711181"/>
    <n v="3.0200000000000001E-2"/>
    <n v="0.49044799308776665"/>
  </r>
  <r>
    <n v="7976"/>
    <x v="0"/>
    <s v="Floresta Ombrófila Densa"/>
    <s v="Sudeste"/>
    <s v="Campinas"/>
    <s v="ondulado"/>
    <s v="Manual"/>
    <s v="Macaúba"/>
    <n v="151"/>
    <n v="16"/>
    <s v="fruto"/>
    <x v="0"/>
    <s v="Manutenção"/>
    <x v="19"/>
    <x v="8"/>
    <s v="Trabalhador agropecuário em geral"/>
    <n v="2.35"/>
    <s v="H/H"/>
    <n v="13.0666856765747"/>
    <n v="3.5485000000000003E-2"/>
    <n v="0.46367134123325326"/>
  </r>
  <r>
    <n v="7976"/>
    <x v="0"/>
    <s v="Floresta Ombrófila Densa"/>
    <s v="Sudeste"/>
    <s v="Campinas"/>
    <s v="ondulado"/>
    <s v="Manual"/>
    <s v="Macaúba"/>
    <n v="151"/>
    <n v="16"/>
    <s v="fruto"/>
    <x v="0"/>
    <s v="Manutenção"/>
    <x v="19"/>
    <x v="12"/>
    <s v="Técnico florestal"/>
    <n v="23.55"/>
    <s v="H/H"/>
    <n v="5.9209642410278303"/>
    <n v="0.355605"/>
    <n v="2.1055244889307017"/>
  </r>
  <r>
    <n v="7976"/>
    <x v="0"/>
    <s v="Floresta Ombrófila Densa"/>
    <s v="Sudeste"/>
    <s v="Campinas"/>
    <s v="ondulado"/>
    <s v="Manual"/>
    <s v="Macaúba"/>
    <n v="151"/>
    <n v="16"/>
    <s v="fruto"/>
    <x v="0"/>
    <s v="Manutenção"/>
    <x v="19"/>
    <x v="9"/>
    <s v="Trabalhador agropecuário em geral"/>
    <n v="1.18"/>
    <s v="H/H"/>
    <n v="13.0666856765747"/>
    <n v="1.7817999999999997E-2"/>
    <n v="0.23282220538520795"/>
  </r>
  <r>
    <n v="7976"/>
    <x v="0"/>
    <s v="Floresta Ombrófila Densa"/>
    <s v="Sudeste"/>
    <s v="Campinas"/>
    <s v="ondulado"/>
    <s v="Manual"/>
    <s v="Macaúba"/>
    <n v="151"/>
    <n v="16"/>
    <s v="fruto"/>
    <x v="0"/>
    <s v="Manutenção"/>
    <x v="20"/>
    <x v="8"/>
    <s v="Aplicador manual"/>
    <n v="2.35"/>
    <s v="H/H"/>
    <n v="9.9000000000000005E-2"/>
    <n v="3.5485000000000003E-2"/>
    <n v="3.5130150000000004E-3"/>
  </r>
  <r>
    <n v="7976"/>
    <x v="0"/>
    <s v="Floresta Ombrófila Densa"/>
    <s v="Sudeste"/>
    <s v="Campinas"/>
    <s v="ondulado"/>
    <s v="Manual"/>
    <s v="Macaúba"/>
    <n v="151"/>
    <n v="16"/>
    <s v="fruto"/>
    <x v="0"/>
    <s v="Manutenção"/>
    <x v="20"/>
    <x v="8"/>
    <s v="Sulfluramida"/>
    <n v="2"/>
    <s v="Kg"/>
    <n v="16.2399997711181"/>
    <n v="3.0200000000000001E-2"/>
    <n v="0.49044799308776665"/>
  </r>
  <r>
    <n v="7976"/>
    <x v="0"/>
    <s v="Floresta Ombrófila Densa"/>
    <s v="Sudeste"/>
    <s v="Campinas"/>
    <s v="ondulado"/>
    <s v="Manual"/>
    <s v="Macaúba"/>
    <n v="151"/>
    <n v="16"/>
    <s v="fruto"/>
    <x v="0"/>
    <s v="Manutenção"/>
    <x v="20"/>
    <x v="8"/>
    <s v="Trabalhador agropecuário em geral"/>
    <n v="2.35"/>
    <s v="H/H"/>
    <n v="13.0666856765747"/>
    <n v="3.5485000000000003E-2"/>
    <n v="0.46367134123325326"/>
  </r>
  <r>
    <n v="7976"/>
    <x v="0"/>
    <s v="Floresta Ombrófila Densa"/>
    <s v="Sudeste"/>
    <s v="Campinas"/>
    <s v="ondulado"/>
    <s v="Manual"/>
    <s v="Macaúba"/>
    <n v="151"/>
    <n v="16"/>
    <s v="fruto"/>
    <x v="0"/>
    <s v="Manutenção"/>
    <x v="20"/>
    <x v="9"/>
    <s v="Trabalhador agropecuário em geral"/>
    <n v="1.18"/>
    <s v="H/H"/>
    <n v="13.0666856765747"/>
    <n v="1.7817999999999997E-2"/>
    <n v="0.23282220538520795"/>
  </r>
  <r>
    <n v="7976"/>
    <x v="0"/>
    <s v="Floresta Ombrófila Densa"/>
    <s v="Sudeste"/>
    <s v="Campinas"/>
    <s v="ondulado"/>
    <s v="Manual"/>
    <s v="Macaúba"/>
    <n v="151"/>
    <n v="16"/>
    <s v="fruto"/>
    <x v="0"/>
    <s v="Manutenção"/>
    <x v="21"/>
    <x v="8"/>
    <s v="Aplicador manual"/>
    <n v="2.35"/>
    <s v="H/H"/>
    <n v="9.9000000000000005E-2"/>
    <n v="3.5485000000000003E-2"/>
    <n v="3.5130150000000004E-3"/>
  </r>
  <r>
    <n v="7976"/>
    <x v="0"/>
    <s v="Floresta Ombrófila Densa"/>
    <s v="Sudeste"/>
    <s v="Campinas"/>
    <s v="ondulado"/>
    <s v="Manual"/>
    <s v="Macaúba"/>
    <n v="151"/>
    <n v="16"/>
    <s v="fruto"/>
    <x v="0"/>
    <s v="Manutenção"/>
    <x v="21"/>
    <x v="8"/>
    <s v="Sulfluramida"/>
    <n v="2"/>
    <s v="Kg"/>
    <n v="16.2399997711181"/>
    <n v="3.0200000000000001E-2"/>
    <n v="0.49044799308776665"/>
  </r>
  <r>
    <n v="7976"/>
    <x v="0"/>
    <s v="Floresta Ombrófila Densa"/>
    <s v="Sudeste"/>
    <s v="Campinas"/>
    <s v="ondulado"/>
    <s v="Manual"/>
    <s v="Macaúba"/>
    <n v="151"/>
    <n v="16"/>
    <s v="fruto"/>
    <x v="0"/>
    <s v="Manutenção"/>
    <x v="21"/>
    <x v="8"/>
    <s v="Trabalhador agropecuário em geral"/>
    <n v="2.35"/>
    <s v="H/H"/>
    <n v="13.0666856765747"/>
    <n v="3.5485000000000003E-2"/>
    <n v="0.46367134123325326"/>
  </r>
  <r>
    <n v="7976"/>
    <x v="0"/>
    <s v="Floresta Ombrófila Densa"/>
    <s v="Sudeste"/>
    <s v="Campinas"/>
    <s v="ondulado"/>
    <s v="Manual"/>
    <s v="Macaúba"/>
    <n v="151"/>
    <n v="16"/>
    <s v="fruto"/>
    <x v="0"/>
    <s v="Manutenção"/>
    <x v="21"/>
    <x v="9"/>
    <s v="Trabalhador agropecuário em geral"/>
    <n v="1.18"/>
    <s v="H/H"/>
    <n v="13.0666856765747"/>
    <n v="1.7817999999999997E-2"/>
    <n v="0.23282220538520795"/>
  </r>
  <r>
    <n v="7976"/>
    <x v="0"/>
    <s v="Floresta Ombrófila Densa"/>
    <s v="Sudeste"/>
    <s v="Campinas"/>
    <s v="ondulado"/>
    <s v="Manual"/>
    <s v="Macaúba"/>
    <n v="151"/>
    <n v="16"/>
    <s v="fruto"/>
    <x v="0"/>
    <s v="Manutenção"/>
    <x v="22"/>
    <x v="8"/>
    <s v="Aplicador manual"/>
    <n v="2.35"/>
    <s v="H/H"/>
    <n v="9.9000000000000005E-2"/>
    <n v="3.5485000000000003E-2"/>
    <n v="3.5130150000000004E-3"/>
  </r>
  <r>
    <n v="7976"/>
    <x v="0"/>
    <s v="Floresta Ombrófila Densa"/>
    <s v="Sudeste"/>
    <s v="Campinas"/>
    <s v="ondulado"/>
    <s v="Manual"/>
    <s v="Macaúba"/>
    <n v="151"/>
    <n v="16"/>
    <s v="fruto"/>
    <x v="0"/>
    <s v="Manutenção"/>
    <x v="22"/>
    <x v="8"/>
    <s v="Sulfluramida"/>
    <n v="2"/>
    <s v="Kg"/>
    <n v="16.2399997711181"/>
    <n v="3.0200000000000001E-2"/>
    <n v="0.49044799308776665"/>
  </r>
  <r>
    <n v="7976"/>
    <x v="0"/>
    <s v="Floresta Ombrófila Densa"/>
    <s v="Sudeste"/>
    <s v="Campinas"/>
    <s v="ondulado"/>
    <s v="Manual"/>
    <s v="Macaúba"/>
    <n v="151"/>
    <n v="16"/>
    <s v="fruto"/>
    <x v="0"/>
    <s v="Manutenção"/>
    <x v="22"/>
    <x v="8"/>
    <s v="Trabalhador agropecuário em geral"/>
    <n v="2.35"/>
    <s v="H/H"/>
    <n v="13.0666856765747"/>
    <n v="3.5485000000000003E-2"/>
    <n v="0.46367134123325326"/>
  </r>
  <r>
    <n v="7976"/>
    <x v="0"/>
    <s v="Floresta Ombrófila Densa"/>
    <s v="Sudeste"/>
    <s v="Campinas"/>
    <s v="ondulado"/>
    <s v="Manual"/>
    <s v="Macaúba"/>
    <n v="151"/>
    <n v="16"/>
    <s v="fruto"/>
    <x v="0"/>
    <s v="Manutenção"/>
    <x v="22"/>
    <x v="9"/>
    <s v="Trabalhador agropecuário em geral"/>
    <n v="1.18"/>
    <s v="H/H"/>
    <n v="13.0666856765747"/>
    <n v="1.7817999999999997E-2"/>
    <n v="0.23282220538520795"/>
  </r>
  <r>
    <n v="7976"/>
    <x v="0"/>
    <s v="Floresta Ombrófila Densa"/>
    <s v="Sudeste"/>
    <s v="Campinas"/>
    <s v="ondulado"/>
    <s v="Manual"/>
    <s v="Macaúba"/>
    <n v="151"/>
    <n v="16"/>
    <s v="fruto"/>
    <x v="0"/>
    <s v="Manutenção"/>
    <x v="23"/>
    <x v="8"/>
    <s v="Aplicador manual"/>
    <n v="2.35"/>
    <s v="H/H"/>
    <n v="9.9000000000000005E-2"/>
    <n v="3.5485000000000003E-2"/>
    <n v="3.5130150000000004E-3"/>
  </r>
  <r>
    <n v="7976"/>
    <x v="0"/>
    <s v="Floresta Ombrófila Densa"/>
    <s v="Sudeste"/>
    <s v="Campinas"/>
    <s v="ondulado"/>
    <s v="Manual"/>
    <s v="Macaúba"/>
    <n v="151"/>
    <n v="16"/>
    <s v="fruto"/>
    <x v="0"/>
    <s v="Manutenção"/>
    <x v="23"/>
    <x v="8"/>
    <s v="Sulfluramida"/>
    <n v="2"/>
    <s v="Kg"/>
    <n v="16.2399997711181"/>
    <n v="3.0200000000000001E-2"/>
    <n v="0.49044799308776665"/>
  </r>
  <r>
    <n v="7976"/>
    <x v="0"/>
    <s v="Floresta Ombrófila Densa"/>
    <s v="Sudeste"/>
    <s v="Campinas"/>
    <s v="ondulado"/>
    <s v="Manual"/>
    <s v="Macaúba"/>
    <n v="151"/>
    <n v="16"/>
    <s v="fruto"/>
    <x v="0"/>
    <s v="Manutenção"/>
    <x v="23"/>
    <x v="8"/>
    <s v="Trabalhador agropecuário em geral"/>
    <n v="2.35"/>
    <s v="H/H"/>
    <n v="13.0666856765747"/>
    <n v="3.5485000000000003E-2"/>
    <n v="0.46367134123325326"/>
  </r>
  <r>
    <n v="7976"/>
    <x v="0"/>
    <s v="Floresta Ombrófila Densa"/>
    <s v="Sudeste"/>
    <s v="Campinas"/>
    <s v="ondulado"/>
    <s v="Manual"/>
    <s v="Macaúba"/>
    <n v="151"/>
    <n v="16"/>
    <s v="fruto"/>
    <x v="0"/>
    <s v="Manutenção"/>
    <x v="23"/>
    <x v="9"/>
    <s v="Trabalhador agropecuário em geral"/>
    <n v="1.18"/>
    <s v="H/H"/>
    <n v="13.0666856765747"/>
    <n v="1.7817999999999997E-2"/>
    <n v="0.23282220538520795"/>
  </r>
  <r>
    <n v="7976"/>
    <x v="0"/>
    <s v="Floresta Ombrófila Densa"/>
    <s v="Sudeste"/>
    <s v="Campinas"/>
    <s v="ondulado"/>
    <s v="Manual"/>
    <s v="Macaúba"/>
    <n v="151"/>
    <n v="16"/>
    <s v="fruto"/>
    <x v="0"/>
    <s v="Manutenção"/>
    <x v="24"/>
    <x v="8"/>
    <s v="Aplicador manual"/>
    <n v="2.35"/>
    <s v="H/H"/>
    <n v="9.9000000000000005E-2"/>
    <n v="3.5485000000000003E-2"/>
    <n v="3.5130150000000004E-3"/>
  </r>
  <r>
    <n v="7976"/>
    <x v="0"/>
    <s v="Floresta Ombrófila Densa"/>
    <s v="Sudeste"/>
    <s v="Campinas"/>
    <s v="ondulado"/>
    <s v="Manual"/>
    <s v="Macaúba"/>
    <n v="151"/>
    <n v="16"/>
    <s v="fruto"/>
    <x v="0"/>
    <s v="Manutenção"/>
    <x v="24"/>
    <x v="8"/>
    <s v="Sulfluramida"/>
    <n v="2"/>
    <s v="Kg"/>
    <n v="16.2399997711181"/>
    <n v="3.0200000000000001E-2"/>
    <n v="0.49044799308776665"/>
  </r>
  <r>
    <n v="7976"/>
    <x v="0"/>
    <s v="Floresta Ombrófila Densa"/>
    <s v="Sudeste"/>
    <s v="Campinas"/>
    <s v="ondulado"/>
    <s v="Manual"/>
    <s v="Macaúba"/>
    <n v="151"/>
    <n v="16"/>
    <s v="fruto"/>
    <x v="0"/>
    <s v="Manutenção"/>
    <x v="24"/>
    <x v="8"/>
    <s v="Trabalhador agropecuário em geral"/>
    <n v="2.35"/>
    <s v="H/H"/>
    <n v="13.0666856765747"/>
    <n v="3.5485000000000003E-2"/>
    <n v="0.46367134123325326"/>
  </r>
  <r>
    <n v="7976"/>
    <x v="0"/>
    <s v="Floresta Ombrófila Densa"/>
    <s v="Sudeste"/>
    <s v="Campinas"/>
    <s v="ondulado"/>
    <s v="Manual"/>
    <s v="Macaúba"/>
    <n v="151"/>
    <n v="16"/>
    <s v="fruto"/>
    <x v="0"/>
    <s v="Manutenção"/>
    <x v="24"/>
    <x v="9"/>
    <s v="Trabalhador agropecuário em geral"/>
    <n v="1.18"/>
    <s v="H/H"/>
    <n v="13.0666856765747"/>
    <n v="1.7817999999999997E-2"/>
    <n v="0.23282220538520795"/>
  </r>
  <r>
    <n v="7976"/>
    <x v="0"/>
    <s v="Floresta Ombrófila Densa"/>
    <s v="Sudeste"/>
    <s v="Campinas"/>
    <s v="ondulado"/>
    <s v="Manual"/>
    <s v="Macaúba"/>
    <n v="151"/>
    <n v="16"/>
    <s v="fruto"/>
    <x v="0"/>
    <s v="Manutenção"/>
    <x v="25"/>
    <x v="8"/>
    <s v="Aplicador manual"/>
    <n v="2.35"/>
    <s v="H/H"/>
    <n v="9.9000000000000005E-2"/>
    <n v="3.5485000000000003E-2"/>
    <n v="3.5130150000000004E-3"/>
  </r>
  <r>
    <n v="7976"/>
    <x v="0"/>
    <s v="Floresta Ombrófila Densa"/>
    <s v="Sudeste"/>
    <s v="Campinas"/>
    <s v="ondulado"/>
    <s v="Manual"/>
    <s v="Macaúba"/>
    <n v="151"/>
    <n v="16"/>
    <s v="fruto"/>
    <x v="0"/>
    <s v="Manutenção"/>
    <x v="25"/>
    <x v="8"/>
    <s v="Sulfluramida"/>
    <n v="2"/>
    <s v="Kg"/>
    <n v="16.2399997711181"/>
    <n v="3.0200000000000001E-2"/>
    <n v="0.49044799308776665"/>
  </r>
  <r>
    <n v="7976"/>
    <x v="0"/>
    <s v="Floresta Ombrófila Densa"/>
    <s v="Sudeste"/>
    <s v="Campinas"/>
    <s v="ondulado"/>
    <s v="Manual"/>
    <s v="Macaúba"/>
    <n v="151"/>
    <n v="16"/>
    <s v="fruto"/>
    <x v="0"/>
    <s v="Manutenção"/>
    <x v="25"/>
    <x v="8"/>
    <s v="Trabalhador agropecuário em geral"/>
    <n v="2.35"/>
    <s v="H/H"/>
    <n v="13.0666856765747"/>
    <n v="3.5485000000000003E-2"/>
    <n v="0.46367134123325326"/>
  </r>
  <r>
    <n v="7976"/>
    <x v="0"/>
    <s v="Floresta Ombrófila Densa"/>
    <s v="Sudeste"/>
    <s v="Campinas"/>
    <s v="ondulado"/>
    <s v="Manual"/>
    <s v="Macaúba"/>
    <n v="151"/>
    <n v="16"/>
    <s v="fruto"/>
    <x v="0"/>
    <s v="Manutenção"/>
    <x v="25"/>
    <x v="9"/>
    <s v="Trabalhador agropecuário em geral"/>
    <n v="1.18"/>
    <s v="H/H"/>
    <n v="13.0666856765747"/>
    <n v="1.7817999999999997E-2"/>
    <n v="0.23282220538520795"/>
  </r>
  <r>
    <n v="7976"/>
    <x v="0"/>
    <s v="Floresta Ombrófila Densa"/>
    <s v="Sudeste"/>
    <s v="Campinas"/>
    <s v="ondulado"/>
    <s v="Manual"/>
    <s v="Macaúba"/>
    <n v="151"/>
    <n v="16"/>
    <s v="fruto"/>
    <x v="0"/>
    <s v="Manutenção"/>
    <x v="26"/>
    <x v="8"/>
    <s v="Aplicador manual"/>
    <n v="2.35"/>
    <s v="H/H"/>
    <n v="9.9000000000000005E-2"/>
    <n v="3.5485000000000003E-2"/>
    <n v="3.5130150000000004E-3"/>
  </r>
  <r>
    <n v="7976"/>
    <x v="0"/>
    <s v="Floresta Ombrófila Densa"/>
    <s v="Sudeste"/>
    <s v="Campinas"/>
    <s v="ondulado"/>
    <s v="Manual"/>
    <s v="Macaúba"/>
    <n v="151"/>
    <n v="16"/>
    <s v="fruto"/>
    <x v="0"/>
    <s v="Manutenção"/>
    <x v="26"/>
    <x v="8"/>
    <s v="Sulfluramida"/>
    <n v="2"/>
    <s v="Kg"/>
    <n v="16.2399997711181"/>
    <n v="3.0200000000000001E-2"/>
    <n v="0.49044799308776665"/>
  </r>
  <r>
    <n v="7976"/>
    <x v="0"/>
    <s v="Floresta Ombrófila Densa"/>
    <s v="Sudeste"/>
    <s v="Campinas"/>
    <s v="ondulado"/>
    <s v="Manual"/>
    <s v="Macaúba"/>
    <n v="151"/>
    <n v="16"/>
    <s v="fruto"/>
    <x v="0"/>
    <s v="Manutenção"/>
    <x v="26"/>
    <x v="8"/>
    <s v="Trabalhador agropecuário em geral"/>
    <n v="2.35"/>
    <s v="H/H"/>
    <n v="13.0666856765747"/>
    <n v="3.5485000000000003E-2"/>
    <n v="0.46367134123325326"/>
  </r>
  <r>
    <n v="7976"/>
    <x v="0"/>
    <s v="Floresta Ombrófila Densa"/>
    <s v="Sudeste"/>
    <s v="Campinas"/>
    <s v="ondulado"/>
    <s v="Manual"/>
    <s v="Macaúba"/>
    <n v="151"/>
    <n v="16"/>
    <s v="fruto"/>
    <x v="0"/>
    <s v="Manutenção"/>
    <x v="26"/>
    <x v="9"/>
    <s v="Trabalhador agropecuário em geral"/>
    <n v="1.18"/>
    <s v="H/H"/>
    <n v="13.0666856765747"/>
    <n v="1.7817999999999997E-2"/>
    <n v="0.23282220538520795"/>
  </r>
  <r>
    <n v="7976"/>
    <x v="0"/>
    <s v="Floresta Ombrófila Densa"/>
    <s v="Sudeste"/>
    <s v="Campinas"/>
    <s v="ondulado"/>
    <s v="Manual"/>
    <s v="Macaúba"/>
    <n v="151"/>
    <n v="16"/>
    <s v="fruto"/>
    <x v="0"/>
    <s v="Manutenção"/>
    <x v="27"/>
    <x v="8"/>
    <s v="Aplicador manual"/>
    <n v="2.35"/>
    <s v="H/H"/>
    <n v="9.9000000000000005E-2"/>
    <n v="3.5485000000000003E-2"/>
    <n v="3.5130150000000004E-3"/>
  </r>
  <r>
    <n v="7976"/>
    <x v="0"/>
    <s v="Floresta Ombrófila Densa"/>
    <s v="Sudeste"/>
    <s v="Campinas"/>
    <s v="ondulado"/>
    <s v="Manual"/>
    <s v="Macaúba"/>
    <n v="151"/>
    <n v="16"/>
    <s v="fruto"/>
    <x v="0"/>
    <s v="Manutenção"/>
    <x v="27"/>
    <x v="8"/>
    <s v="Sulfluramida"/>
    <n v="2"/>
    <s v="Kg"/>
    <n v="16.2399997711181"/>
    <n v="3.0200000000000001E-2"/>
    <n v="0.49044799308776665"/>
  </r>
  <r>
    <n v="7976"/>
    <x v="0"/>
    <s v="Floresta Ombrófila Densa"/>
    <s v="Sudeste"/>
    <s v="Campinas"/>
    <s v="ondulado"/>
    <s v="Manual"/>
    <s v="Macaúba"/>
    <n v="151"/>
    <n v="16"/>
    <s v="fruto"/>
    <x v="0"/>
    <s v="Manutenção"/>
    <x v="27"/>
    <x v="8"/>
    <s v="Trabalhador agropecuário em geral"/>
    <n v="2.35"/>
    <s v="H/H"/>
    <n v="13.0666856765747"/>
    <n v="3.5485000000000003E-2"/>
    <n v="0.46367134123325326"/>
  </r>
  <r>
    <n v="7976"/>
    <x v="0"/>
    <s v="Floresta Ombrófila Densa"/>
    <s v="Sudeste"/>
    <s v="Campinas"/>
    <s v="ondulado"/>
    <s v="Manual"/>
    <s v="Macaúba"/>
    <n v="151"/>
    <n v="16"/>
    <s v="fruto"/>
    <x v="0"/>
    <s v="Manutenção"/>
    <x v="27"/>
    <x v="9"/>
    <s v="Trabalhador agropecuário em geral"/>
    <n v="1.18"/>
    <s v="H/H"/>
    <n v="13.0666856765747"/>
    <n v="1.7817999999999997E-2"/>
    <n v="0.23282220538520795"/>
  </r>
  <r>
    <n v="7976"/>
    <x v="0"/>
    <s v="Floresta Ombrófila Densa"/>
    <s v="Sudeste"/>
    <s v="Campinas"/>
    <s v="ondulado"/>
    <s v="Manual"/>
    <s v="Macaúba"/>
    <n v="151"/>
    <n v="16"/>
    <s v="fruto"/>
    <x v="0"/>
    <s v="Manutenção"/>
    <x v="28"/>
    <x v="8"/>
    <s v="Aplicador manual"/>
    <n v="2.35"/>
    <s v="H/H"/>
    <n v="9.9000000000000005E-2"/>
    <n v="3.5485000000000003E-2"/>
    <n v="3.5130150000000004E-3"/>
  </r>
  <r>
    <n v="7976"/>
    <x v="0"/>
    <s v="Floresta Ombrófila Densa"/>
    <s v="Sudeste"/>
    <s v="Campinas"/>
    <s v="ondulado"/>
    <s v="Manual"/>
    <s v="Macaúba"/>
    <n v="151"/>
    <n v="16"/>
    <s v="fruto"/>
    <x v="0"/>
    <s v="Manutenção"/>
    <x v="28"/>
    <x v="8"/>
    <s v="Sulfluramida"/>
    <n v="2"/>
    <s v="Kg"/>
    <n v="16.2399997711181"/>
    <n v="3.0200000000000001E-2"/>
    <n v="0.49044799308776665"/>
  </r>
  <r>
    <n v="7976"/>
    <x v="0"/>
    <s v="Floresta Ombrófila Densa"/>
    <s v="Sudeste"/>
    <s v="Campinas"/>
    <s v="ondulado"/>
    <s v="Manual"/>
    <s v="Macaúba"/>
    <n v="151"/>
    <n v="16"/>
    <s v="fruto"/>
    <x v="0"/>
    <s v="Manutenção"/>
    <x v="28"/>
    <x v="8"/>
    <s v="Trabalhador agropecuário em geral"/>
    <n v="2.35"/>
    <s v="H/H"/>
    <n v="13.0666856765747"/>
    <n v="3.5485000000000003E-2"/>
    <n v="0.46367134123325326"/>
  </r>
  <r>
    <n v="7976"/>
    <x v="0"/>
    <s v="Floresta Ombrófila Densa"/>
    <s v="Sudeste"/>
    <s v="Campinas"/>
    <s v="ondulado"/>
    <s v="Manual"/>
    <s v="Macaúba"/>
    <n v="151"/>
    <n v="16"/>
    <s v="fruto"/>
    <x v="0"/>
    <s v="Manutenção"/>
    <x v="28"/>
    <x v="9"/>
    <s v="Trabalhador agropecuário em geral"/>
    <n v="1.18"/>
    <s v="H/H"/>
    <n v="13.0666856765747"/>
    <n v="1.7817999999999997E-2"/>
    <n v="0.23282220538520795"/>
  </r>
  <r>
    <n v="7976"/>
    <x v="0"/>
    <s v="Floresta Ombrófila Densa"/>
    <s v="Sudeste"/>
    <s v="Campinas"/>
    <s v="ondulado"/>
    <s v="Manual"/>
    <s v="Macaúba"/>
    <n v="151"/>
    <n v="16"/>
    <s v="fruto"/>
    <x v="0"/>
    <s v="Manutenção"/>
    <x v="29"/>
    <x v="8"/>
    <s v="Aplicador manual"/>
    <n v="2.35"/>
    <s v="H/H"/>
    <n v="9.9000000000000005E-2"/>
    <n v="3.5485000000000003E-2"/>
    <n v="3.5130150000000004E-3"/>
  </r>
  <r>
    <n v="7976"/>
    <x v="0"/>
    <s v="Floresta Ombrófila Densa"/>
    <s v="Sudeste"/>
    <s v="Campinas"/>
    <s v="ondulado"/>
    <s v="Manual"/>
    <s v="Macaúba"/>
    <n v="151"/>
    <n v="16"/>
    <s v="fruto"/>
    <x v="0"/>
    <s v="Manutenção"/>
    <x v="29"/>
    <x v="8"/>
    <s v="Sulfluramida"/>
    <n v="2"/>
    <s v="Kg"/>
    <n v="16.2399997711181"/>
    <n v="3.0200000000000001E-2"/>
    <n v="0.49044799308776665"/>
  </r>
  <r>
    <n v="7976"/>
    <x v="0"/>
    <s v="Floresta Ombrófila Densa"/>
    <s v="Sudeste"/>
    <s v="Campinas"/>
    <s v="ondulado"/>
    <s v="Manual"/>
    <s v="Macaúba"/>
    <n v="151"/>
    <n v="16"/>
    <s v="fruto"/>
    <x v="0"/>
    <s v="Manutenção"/>
    <x v="29"/>
    <x v="8"/>
    <s v="Trabalhador agropecuário em geral"/>
    <n v="2.35"/>
    <s v="H/H"/>
    <n v="13.0666856765747"/>
    <n v="3.5485000000000003E-2"/>
    <n v="0.46367134123325326"/>
  </r>
  <r>
    <n v="7976"/>
    <x v="0"/>
    <s v="Floresta Ombrófila Densa"/>
    <s v="Sudeste"/>
    <s v="Campinas"/>
    <s v="ondulado"/>
    <s v="Manual"/>
    <s v="Macaúba"/>
    <n v="151"/>
    <n v="16"/>
    <s v="fruto"/>
    <x v="0"/>
    <s v="Manutenção"/>
    <x v="29"/>
    <x v="9"/>
    <s v="Trabalhador agropecuário em geral"/>
    <n v="1.18"/>
    <s v="H/H"/>
    <n v="13.0666856765747"/>
    <n v="1.7817999999999997E-2"/>
    <n v="0.23282220538520795"/>
  </r>
  <r>
    <n v="7976"/>
    <x v="0"/>
    <s v="Floresta Ombrófila Densa"/>
    <s v="Sudeste"/>
    <s v="Campinas"/>
    <s v="ondulado"/>
    <s v="Manual"/>
    <s v="Macaúba"/>
    <n v="151"/>
    <n v="16"/>
    <s v="fruto"/>
    <x v="0"/>
    <s v="Pós-Plantio"/>
    <x v="0"/>
    <x v="7"/>
    <s v="Enxada"/>
    <n v="38.51"/>
    <s v="H/H"/>
    <n v="1.6E-2"/>
    <n v="0.58150099999999993"/>
    <n v="9.3040159999999983E-3"/>
  </r>
  <r>
    <n v="7976"/>
    <x v="0"/>
    <s v="Floresta Ombrófila Densa"/>
    <s v="Sudeste"/>
    <s v="Campinas"/>
    <s v="ondulado"/>
    <s v="Manual"/>
    <s v="Macaúba"/>
    <n v="151"/>
    <n v="16"/>
    <s v="fruto"/>
    <x v="0"/>
    <s v="Pós-Plantio"/>
    <x v="0"/>
    <x v="7"/>
    <s v="Trabalhador agropecuário em geral"/>
    <n v="38.51"/>
    <s v="H/H"/>
    <n v="13.0666856765747"/>
    <n v="0.58150099999999993"/>
    <n v="7.5982907876138635"/>
  </r>
  <r>
    <n v="7976"/>
    <x v="0"/>
    <s v="Floresta Ombrófila Densa"/>
    <s v="Sudeste"/>
    <s v="Campinas"/>
    <s v="ondulado"/>
    <s v="Manual"/>
    <s v="Macaúba"/>
    <n v="151"/>
    <n v="16"/>
    <s v="fruto"/>
    <x v="0"/>
    <s v="Pós-Plantio"/>
    <x v="0"/>
    <x v="8"/>
    <s v="Aplicador manual"/>
    <n v="2.35"/>
    <s v="H/H"/>
    <n v="9.9000000000000005E-2"/>
    <n v="3.5485000000000003E-2"/>
    <n v="3.5130150000000004E-3"/>
  </r>
  <r>
    <n v="7976"/>
    <x v="0"/>
    <s v="Floresta Ombrófila Densa"/>
    <s v="Sudeste"/>
    <s v="Campinas"/>
    <s v="ondulado"/>
    <s v="Manual"/>
    <s v="Macaúba"/>
    <n v="151"/>
    <n v="16"/>
    <s v="fruto"/>
    <x v="0"/>
    <s v="Pós-Plantio"/>
    <x v="0"/>
    <x v="8"/>
    <s v="Sulfluramida"/>
    <n v="2"/>
    <s v="Kg"/>
    <n v="16.2399997711181"/>
    <n v="3.0200000000000001E-2"/>
    <n v="0.49044799308776665"/>
  </r>
  <r>
    <n v="7976"/>
    <x v="0"/>
    <s v="Floresta Ombrófila Densa"/>
    <s v="Sudeste"/>
    <s v="Campinas"/>
    <s v="ondulado"/>
    <s v="Manual"/>
    <s v="Macaúba"/>
    <n v="151"/>
    <n v="16"/>
    <s v="fruto"/>
    <x v="0"/>
    <s v="Pós-Plantio"/>
    <x v="0"/>
    <x v="8"/>
    <s v="Trabalhador agropecuário em geral"/>
    <n v="2.35"/>
    <s v="H/H"/>
    <n v="13.0666856765747"/>
    <n v="3.5485000000000003E-2"/>
    <n v="0.46367134123325326"/>
  </r>
  <r>
    <n v="7976"/>
    <x v="0"/>
    <s v="Floresta Ombrófila Densa"/>
    <s v="Sudeste"/>
    <s v="Campinas"/>
    <s v="ondulado"/>
    <s v="Manual"/>
    <s v="Macaúba"/>
    <n v="151"/>
    <n v="16"/>
    <s v="fruto"/>
    <x v="0"/>
    <s v="Pós-Plantio"/>
    <x v="0"/>
    <x v="9"/>
    <s v="Trabalhador agropecuário em geral"/>
    <n v="1.18"/>
    <s v="H/H"/>
    <n v="13.0666856765747"/>
    <n v="1.7817999999999997E-2"/>
    <n v="0.23282220538520795"/>
  </r>
  <r>
    <n v="7976"/>
    <x v="0"/>
    <s v="Floresta Ombrófila Densa"/>
    <s v="Sudeste"/>
    <s v="Campinas"/>
    <s v="ondulado"/>
    <s v="Manual"/>
    <s v="Macaúba"/>
    <n v="151"/>
    <n v="16"/>
    <s v="fruto"/>
    <x v="0"/>
    <s v="Pré-Plantio"/>
    <x v="0"/>
    <x v="0"/>
    <s v="Trator 75 - 125 CV + Carreta"/>
    <n v="2.06"/>
    <s v="H/M"/>
    <n v="149.07000732421801"/>
    <n v="3.1106000000000002E-2"/>
    <n v="4.6369716478271261"/>
  </r>
  <r>
    <n v="7976"/>
    <x v="0"/>
    <s v="Floresta Ombrófila Densa"/>
    <s v="Sudeste"/>
    <s v="Campinas"/>
    <s v="ondulado"/>
    <s v="Manual"/>
    <s v="Macaúba"/>
    <n v="151"/>
    <n v="16"/>
    <s v="fruto"/>
    <x v="0"/>
    <s v="Pré-Plantio"/>
    <x v="0"/>
    <x v="13"/>
    <s v="Enxadão (alinhamento)"/>
    <n v="28.27"/>
    <s v="H/H"/>
    <n v="1.0999999999999999E-2"/>
    <n v="0.42687699999999995"/>
    <n v="4.695646999999999E-3"/>
  </r>
  <r>
    <n v="7976"/>
    <x v="0"/>
    <s v="Floresta Ombrófila Densa"/>
    <s v="Sudeste"/>
    <s v="Campinas"/>
    <s v="ondulado"/>
    <s v="Manual"/>
    <s v="Macaúba"/>
    <n v="151"/>
    <n v="16"/>
    <s v="fruto"/>
    <x v="0"/>
    <s v="Pré-Plantio"/>
    <x v="0"/>
    <x v="13"/>
    <s v="Trabalhador agropecuário em geral"/>
    <n v="28.27"/>
    <s v="H/H"/>
    <n v="13.0666856765747"/>
    <n v="0.42687699999999995"/>
    <n v="5.5778675815591772"/>
  </r>
  <r>
    <n v="7976"/>
    <x v="0"/>
    <s v="Floresta Ombrófila Densa"/>
    <s v="Sudeste"/>
    <s v="Campinas"/>
    <s v="ondulado"/>
    <s v="Manual"/>
    <s v="Macaúba"/>
    <n v="151"/>
    <n v="16"/>
    <s v="fruto"/>
    <x v="0"/>
    <s v="Pré-Plantio"/>
    <x v="0"/>
    <x v="14"/>
    <s v="Calcário dolomítico"/>
    <n v="0.5"/>
    <s v="t"/>
    <n v="206.169998168945"/>
    <n v="7.5500000000000003E-3"/>
    <n v="1.5565834861755348"/>
  </r>
  <r>
    <n v="7976"/>
    <x v="0"/>
    <s v="Floresta Ombrófila Densa"/>
    <s v="Sudeste"/>
    <s v="Campinas"/>
    <s v="ondulado"/>
    <s v="Manual"/>
    <s v="Macaúba"/>
    <n v="151"/>
    <n v="16"/>
    <s v="fruto"/>
    <x v="0"/>
    <s v="Pré-Plantio"/>
    <x v="0"/>
    <x v="14"/>
    <s v="Trabalhador agropecuário em geral"/>
    <n v="11.78"/>
    <s v="H/H"/>
    <n v="13.0666856765747"/>
    <n v="0.17787800000000001"/>
    <n v="2.3242759147777545"/>
  </r>
  <r>
    <n v="7976"/>
    <x v="0"/>
    <s v="Floresta Ombrófila Densa"/>
    <s v="Sudeste"/>
    <s v="Campinas"/>
    <s v="ondulado"/>
    <s v="Manual"/>
    <s v="Macaúba"/>
    <n v="151"/>
    <n v="16"/>
    <s v="fruto"/>
    <x v="0"/>
    <s v="Pré-Plantio"/>
    <x v="0"/>
    <x v="14"/>
    <s v="Trator 75 - 125 CV + Carreta"/>
    <n v="1.94"/>
    <s v="H/M"/>
    <n v="149.07000732421801"/>
    <n v="2.9294000000000001E-2"/>
    <n v="4.3668567945556429"/>
  </r>
  <r>
    <n v="7976"/>
    <x v="0"/>
    <s v="Floresta Ombrófila Densa"/>
    <s v="Sudeste"/>
    <s v="Campinas"/>
    <s v="ondulado"/>
    <s v="Manual"/>
    <s v="Macaúba"/>
    <n v="151"/>
    <n v="16"/>
    <s v="fruto"/>
    <x v="0"/>
    <s v="Pré-Plantio"/>
    <x v="0"/>
    <x v="8"/>
    <s v="Aplicador manual"/>
    <n v="4.7"/>
    <s v="H/H"/>
    <n v="9.9000000000000005E-2"/>
    <n v="7.0970000000000005E-2"/>
    <n v="7.0260300000000008E-3"/>
  </r>
  <r>
    <n v="7976"/>
    <x v="0"/>
    <s v="Floresta Ombrófila Densa"/>
    <s v="Sudeste"/>
    <s v="Campinas"/>
    <s v="ondulado"/>
    <s v="Manual"/>
    <s v="Macaúba"/>
    <n v="151"/>
    <n v="16"/>
    <s v="fruto"/>
    <x v="0"/>
    <s v="Pré-Plantio"/>
    <x v="0"/>
    <x v="8"/>
    <s v="Sulfluramida"/>
    <n v="3.5"/>
    <s v="Kg"/>
    <n v="16.2399997711181"/>
    <n v="5.2850000000000001E-2"/>
    <n v="0.85828398790359162"/>
  </r>
  <r>
    <n v="7976"/>
    <x v="0"/>
    <s v="Floresta Ombrófila Densa"/>
    <s v="Sudeste"/>
    <s v="Campinas"/>
    <s v="ondulado"/>
    <s v="Manual"/>
    <s v="Macaúba"/>
    <n v="151"/>
    <n v="16"/>
    <s v="fruto"/>
    <x v="0"/>
    <s v="Pré-Plantio"/>
    <x v="0"/>
    <x v="8"/>
    <s v="Trabalhador agropecuário em geral"/>
    <n v="4.7"/>
    <s v="H/H"/>
    <n v="13.0666856765747"/>
    <n v="7.0970000000000005E-2"/>
    <n v="0.92734268246650653"/>
  </r>
  <r>
    <n v="7976"/>
    <x v="0"/>
    <s v="Floresta Ombrófila Densa"/>
    <s v="Sudeste"/>
    <s v="Campinas"/>
    <s v="ondulado"/>
    <s v="Manual"/>
    <s v="Macaúba"/>
    <n v="151"/>
    <n v="16"/>
    <s v="fruto"/>
    <x v="0"/>
    <s v="Pré-Plantio"/>
    <x v="0"/>
    <x v="15"/>
    <s v="Motocoveadora 2,5 CV"/>
    <n v="28.27"/>
    <s v="H/H"/>
    <n v="6.0519999999999996"/>
    <n v="0.42687699999999995"/>
    <n v="2.5834596039999997"/>
  </r>
  <r>
    <n v="7976"/>
    <x v="0"/>
    <s v="Floresta Ombrófila Densa"/>
    <s v="Sudeste"/>
    <s v="Campinas"/>
    <s v="ondulado"/>
    <s v="Manual"/>
    <s v="Macaúba"/>
    <n v="151"/>
    <n v="16"/>
    <s v="fruto"/>
    <x v="0"/>
    <s v="Pré-Plantio"/>
    <x v="0"/>
    <x v="15"/>
    <s v="Trabalhador agropecuário em geral"/>
    <n v="28.27"/>
    <s v="H/H"/>
    <n v="13.0666856765747"/>
    <n v="0.42687699999999995"/>
    <n v="5.5778675815591772"/>
  </r>
  <r>
    <n v="7976"/>
    <x v="0"/>
    <s v="Floresta Ombrófila Densa"/>
    <s v="Sudeste"/>
    <s v="Campinas"/>
    <s v="ondulado"/>
    <s v="Manual"/>
    <s v="Macaúba"/>
    <n v="151"/>
    <n v="16"/>
    <s v="fruto"/>
    <x v="0"/>
    <s v="Pré-Plantio"/>
    <x v="0"/>
    <x v="16"/>
    <s v="Motorroçadeira 2 CV"/>
    <n v="23.55"/>
    <s v="H/H"/>
    <n v="6.4109999999999996"/>
    <n v="0.355605"/>
    <n v="2.2797836549999997"/>
  </r>
  <r>
    <n v="7976"/>
    <x v="0"/>
    <s v="Floresta Ombrófila Densa"/>
    <s v="Sudeste"/>
    <s v="Campinas"/>
    <s v="ondulado"/>
    <s v="Manual"/>
    <s v="Macaúba"/>
    <n v="151"/>
    <n v="16"/>
    <s v="fruto"/>
    <x v="0"/>
    <s v="Pré-Plantio"/>
    <x v="0"/>
    <x v="16"/>
    <s v="Trabalhador agropecuário em geral"/>
    <n v="23.55"/>
    <s v="H/H"/>
    <n v="13.0666856765747"/>
    <n v="0.355605"/>
    <n v="4.6465787600183459"/>
  </r>
  <r>
    <n v="8108"/>
    <x v="1"/>
    <s v="Floresta Ombrófila Densa"/>
    <s v="Sudeste"/>
    <s v="Campinas"/>
    <s v="ondulado"/>
    <s v="Manual"/>
    <s v="Abacate"/>
    <n v="225"/>
    <n v="25"/>
    <s v="fruto"/>
    <x v="0"/>
    <s v="Implantação"/>
    <x v="0"/>
    <x v="0"/>
    <d v="2006-06-30T00:00:00"/>
    <n v="3.3"/>
    <s v="sc de 50 kg"/>
    <n v="273.079986572265"/>
    <n v="7.4249999999999997E-2"/>
    <n v="20.276189002990677"/>
  </r>
  <r>
    <n v="8108"/>
    <x v="1"/>
    <s v="Floresta Ombrófila Densa"/>
    <s v="Sudeste"/>
    <s v="Campinas"/>
    <s v="ondulado"/>
    <s v="Manual"/>
    <s v="Abacate"/>
    <n v="225"/>
    <n v="25"/>
    <s v="fruto"/>
    <x v="0"/>
    <s v="Implantação"/>
    <x v="0"/>
    <x v="0"/>
    <s v="Copo dosador"/>
    <n v="12.37"/>
    <s v="H/H"/>
    <n v="1.0999999999999999E-2"/>
    <n v="0.27832499999999999"/>
    <n v="3.0615749999999995E-3"/>
  </r>
  <r>
    <n v="8108"/>
    <x v="1"/>
    <s v="Floresta Ombrófila Densa"/>
    <s v="Sudeste"/>
    <s v="Campinas"/>
    <s v="ondulado"/>
    <s v="Manual"/>
    <s v="Abacate"/>
    <n v="225"/>
    <n v="25"/>
    <s v="fruto"/>
    <x v="0"/>
    <s v="Implantação"/>
    <x v="0"/>
    <x v="0"/>
    <s v="Trabalhador agropecuário em geral"/>
    <n v="12.37"/>
    <s v="H/H"/>
    <n v="13.0666856765747"/>
    <n v="0.27832499999999999"/>
    <n v="3.6367852909326532"/>
  </r>
  <r>
    <n v="8108"/>
    <x v="1"/>
    <s v="Floresta Ombrófila Densa"/>
    <s v="Sudeste"/>
    <s v="Campinas"/>
    <s v="ondulado"/>
    <s v="Manual"/>
    <s v="Abacate"/>
    <n v="225"/>
    <n v="25"/>
    <s v="fruto"/>
    <x v="0"/>
    <s v="Implantação"/>
    <x v="0"/>
    <x v="1"/>
    <d v="2010-10-20T00:00:00"/>
    <n v="3.3"/>
    <s v="sc de 50 kg"/>
    <n v="200.47999572753901"/>
    <n v="7.4249999999999997E-2"/>
    <n v="14.885639682769771"/>
  </r>
  <r>
    <n v="8108"/>
    <x v="1"/>
    <s v="Floresta Ombrófila Densa"/>
    <s v="Sudeste"/>
    <s v="Campinas"/>
    <s v="ondulado"/>
    <s v="Manual"/>
    <s v="Abacate"/>
    <n v="225"/>
    <n v="25"/>
    <s v="fruto"/>
    <x v="0"/>
    <s v="Implantação"/>
    <x v="0"/>
    <x v="1"/>
    <s v="Plantadeira (coveta lateral)"/>
    <n v="14.13"/>
    <s v="H/H"/>
    <n v="7.9000000000000001E-2"/>
    <n v="0.31792500000000001"/>
    <n v="2.5116075000000002E-2"/>
  </r>
  <r>
    <n v="8108"/>
    <x v="1"/>
    <s v="Floresta Ombrófila Densa"/>
    <s v="Sudeste"/>
    <s v="Campinas"/>
    <s v="ondulado"/>
    <s v="Manual"/>
    <s v="Abacate"/>
    <n v="225"/>
    <n v="25"/>
    <s v="fruto"/>
    <x v="0"/>
    <s v="Implantação"/>
    <x v="0"/>
    <x v="1"/>
    <s v="Trabalhador agropecuário em geral"/>
    <n v="14.13"/>
    <s v="H/H"/>
    <n v="13.0666856765747"/>
    <n v="0.31792500000000001"/>
    <n v="4.1542260437250116"/>
  </r>
  <r>
    <n v="8108"/>
    <x v="1"/>
    <s v="Floresta Ombrófila Densa"/>
    <s v="Sudeste"/>
    <s v="Campinas"/>
    <s v="ondulado"/>
    <s v="Manual"/>
    <s v="Abacate"/>
    <n v="225"/>
    <n v="25"/>
    <s v="fruto"/>
    <x v="0"/>
    <s v="Implantação"/>
    <x v="0"/>
    <x v="1"/>
    <s v="Trator 75 - 125 CV + Carreta"/>
    <n v="2.35"/>
    <s v="H/M"/>
    <n v="149.07000732421801"/>
    <n v="5.2874999999999998E-2"/>
    <n v="7.8820766372680273"/>
  </r>
  <r>
    <n v="8108"/>
    <x v="1"/>
    <s v="Floresta Ombrófila Densa"/>
    <s v="Sudeste"/>
    <s v="Campinas"/>
    <s v="ondulado"/>
    <s v="Manual"/>
    <s v="Abacate"/>
    <n v="225"/>
    <n v="25"/>
    <s v="fruto"/>
    <x v="0"/>
    <s v="Implantação"/>
    <x v="0"/>
    <x v="2"/>
    <s v="Trabalhador agropecuário em geral"/>
    <n v="5.88"/>
    <s v="H/H"/>
    <n v="13.0666856765747"/>
    <n v="0.1323"/>
    <n v="1.7287225150108327"/>
  </r>
  <r>
    <n v="8108"/>
    <x v="1"/>
    <s v="Floresta Ombrófila Densa"/>
    <s v="Sudeste"/>
    <s v="Campinas"/>
    <s v="ondulado"/>
    <s v="Manual"/>
    <s v="Abacate"/>
    <n v="225"/>
    <n v="25"/>
    <s v="fruto"/>
    <x v="0"/>
    <s v="Implantação"/>
    <x v="0"/>
    <x v="2"/>
    <s v="Trator 75 - 125 CV + Tanque para irrigação"/>
    <n v="1.18"/>
    <s v="H/M"/>
    <n v="157.47999572753901"/>
    <n v="2.6550000000000001E-2"/>
    <n v="4.1810938865661607"/>
  </r>
  <r>
    <n v="8108"/>
    <x v="1"/>
    <s v="Floresta Ombrófila Densa"/>
    <s v="Sudeste"/>
    <s v="Campinas"/>
    <s v="ondulado"/>
    <s v="Manual"/>
    <s v="Abacate"/>
    <n v="225"/>
    <n v="25"/>
    <s v="fruto"/>
    <x v="0"/>
    <s v="Implantação"/>
    <x v="0"/>
    <x v="3"/>
    <s v="Hidrogel"/>
    <n v="5"/>
    <s v="Kg"/>
    <n v="25.84"/>
    <n v="0.1125"/>
    <n v="2.907"/>
  </r>
  <r>
    <n v="8108"/>
    <x v="1"/>
    <s v="Floresta Ombrófila Densa"/>
    <s v="Sudeste"/>
    <s v="Campinas"/>
    <s v="ondulado"/>
    <s v="Manual"/>
    <s v="Abacate"/>
    <n v="225"/>
    <n v="25"/>
    <s v="fruto"/>
    <x v="0"/>
    <s v="Implantação"/>
    <x v="0"/>
    <x v="3"/>
    <s v="Trabalhador agropecuário em geral"/>
    <n v="14.13"/>
    <s v="H/H"/>
    <n v="13.0666856765747"/>
    <n v="0.31792500000000001"/>
    <n v="4.1542260437250116"/>
  </r>
  <r>
    <n v="8108"/>
    <x v="1"/>
    <s v="Floresta Ombrófila Densa"/>
    <s v="Sudeste"/>
    <s v="Campinas"/>
    <s v="ondulado"/>
    <s v="Manual"/>
    <s v="Abacate"/>
    <n v="225"/>
    <n v="25"/>
    <s v="fruto"/>
    <x v="0"/>
    <s v="Implantação"/>
    <x v="0"/>
    <x v="3"/>
    <s v="Trator 75 - 125 CV + Tanque para irrigação"/>
    <n v="2.35"/>
    <s v="H/M"/>
    <n v="157.47999572753901"/>
    <n v="5.2874999999999998E-2"/>
    <n v="8.3267547740936241"/>
  </r>
  <r>
    <n v="8108"/>
    <x v="1"/>
    <s v="Floresta Ombrófila Densa"/>
    <s v="Sudeste"/>
    <s v="Campinas"/>
    <s v="ondulado"/>
    <s v="Manual"/>
    <s v="Abacate"/>
    <n v="225"/>
    <n v="25"/>
    <s v="fruto"/>
    <x v="0"/>
    <s v="Implantação"/>
    <x v="0"/>
    <x v="4"/>
    <s v="Hidrogel"/>
    <n v="1"/>
    <s v="Kg"/>
    <n v="25.84"/>
    <n v="2.2499999999999999E-2"/>
    <n v="0.58140000000000003"/>
  </r>
  <r>
    <n v="8108"/>
    <x v="1"/>
    <s v="Floresta Ombrófila Densa"/>
    <s v="Sudeste"/>
    <s v="Campinas"/>
    <s v="ondulado"/>
    <s v="Manual"/>
    <s v="Abacate"/>
    <n v="225"/>
    <n v="25"/>
    <s v="fruto"/>
    <x v="0"/>
    <s v="Implantação"/>
    <x v="0"/>
    <x v="4"/>
    <s v="Mudas (biodiversidade)"/>
    <n v="109"/>
    <s v="unidade"/>
    <n v="2"/>
    <n v="2.4525000000000001"/>
    <n v="4.9050000000000002"/>
  </r>
  <r>
    <n v="8108"/>
    <x v="1"/>
    <s v="Floresta Ombrófila Densa"/>
    <s v="Sudeste"/>
    <s v="Campinas"/>
    <s v="ondulado"/>
    <s v="Manual"/>
    <s v="Abacate"/>
    <n v="225"/>
    <n v="25"/>
    <s v="fruto"/>
    <x v="0"/>
    <s v="Implantação"/>
    <x v="0"/>
    <x v="4"/>
    <s v="Mudas (econômica)"/>
    <n v="109"/>
    <s v="unidade"/>
    <n v="10"/>
    <n v="2.4525000000000001"/>
    <n v="24.525000000000002"/>
  </r>
  <r>
    <n v="8108"/>
    <x v="1"/>
    <s v="Floresta Ombrófila Densa"/>
    <s v="Sudeste"/>
    <s v="Campinas"/>
    <s v="ondulado"/>
    <s v="Manual"/>
    <s v="Abacate"/>
    <n v="225"/>
    <n v="25"/>
    <s v="fruto"/>
    <x v="0"/>
    <s v="Implantação"/>
    <x v="0"/>
    <x v="4"/>
    <s v="Trabalhador agropecuário em geral"/>
    <n v="4.24"/>
    <s v="H/H"/>
    <n v="13.0666856765747"/>
    <n v="9.5399999999999999E-2"/>
    <n v="1.2465618135452263"/>
  </r>
  <r>
    <n v="8108"/>
    <x v="1"/>
    <s v="Floresta Ombrófila Densa"/>
    <s v="Sudeste"/>
    <s v="Campinas"/>
    <s v="ondulado"/>
    <s v="Manual"/>
    <s v="Abacate"/>
    <n v="225"/>
    <n v="25"/>
    <s v="fruto"/>
    <x v="0"/>
    <s v="Implantação"/>
    <x v="0"/>
    <x v="5"/>
    <s v="Mudas (biodiversidade)"/>
    <n v="545"/>
    <s v="unidade"/>
    <n v="2"/>
    <n v="12.262499999999999"/>
    <n v="24.524999999999999"/>
  </r>
  <r>
    <n v="8108"/>
    <x v="1"/>
    <s v="Floresta Ombrófila Densa"/>
    <s v="Sudeste"/>
    <s v="Campinas"/>
    <s v="ondulado"/>
    <s v="Manual"/>
    <s v="Abacate"/>
    <n v="225"/>
    <n v="25"/>
    <s v="fruto"/>
    <x v="0"/>
    <s v="Implantação"/>
    <x v="0"/>
    <x v="5"/>
    <s v="Mudas (econômica)"/>
    <n v="544"/>
    <s v="unidade"/>
    <n v="10"/>
    <n v="12.24"/>
    <n v="122.4"/>
  </r>
  <r>
    <n v="8108"/>
    <x v="1"/>
    <s v="Floresta Ombrófila Densa"/>
    <s v="Sudeste"/>
    <s v="Campinas"/>
    <s v="ondulado"/>
    <s v="Manual"/>
    <s v="Abacate"/>
    <n v="225"/>
    <n v="25"/>
    <s v="fruto"/>
    <x v="0"/>
    <s v="Implantação"/>
    <x v="0"/>
    <x v="5"/>
    <s v="Trabalhador agropecuário em geral"/>
    <n v="10.6"/>
    <s v="H/H"/>
    <n v="13.0666856765747"/>
    <n v="0.23849999999999999"/>
    <n v="3.1164045338630659"/>
  </r>
  <r>
    <n v="8108"/>
    <x v="1"/>
    <s v="Floresta Ombrófila Densa"/>
    <s v="Sudeste"/>
    <s v="Campinas"/>
    <s v="ondulado"/>
    <s v="Manual"/>
    <s v="Abacate"/>
    <n v="225"/>
    <n v="25"/>
    <s v="fruto"/>
    <x v="0"/>
    <s v="Implantação"/>
    <x v="0"/>
    <x v="5"/>
    <s v="Trator 75 - 125 CV + Carreta"/>
    <n v="1.77"/>
    <s v="H/M"/>
    <n v="149.07000732421801"/>
    <n v="3.9824999999999999E-2"/>
    <n v="5.936713041686982"/>
  </r>
  <r>
    <n v="8108"/>
    <x v="1"/>
    <s v="Floresta Ombrófila Densa"/>
    <s v="Sudeste"/>
    <s v="Campinas"/>
    <s v="ondulado"/>
    <s v="Manual"/>
    <s v="Abacate"/>
    <n v="225"/>
    <n v="25"/>
    <s v="fruto"/>
    <x v="0"/>
    <s v="Manutenção"/>
    <x v="1"/>
    <x v="6"/>
    <s v="18-06-24"/>
    <n v="2.6"/>
    <s v="sc de 50 kg"/>
    <n v="268.25"/>
    <n v="5.8500000000000003E-2"/>
    <n v="15.692625000000001"/>
  </r>
  <r>
    <n v="8108"/>
    <x v="1"/>
    <s v="Floresta Ombrófila Densa"/>
    <s v="Sudeste"/>
    <s v="Campinas"/>
    <s v="ondulado"/>
    <s v="Manual"/>
    <s v="Abacate"/>
    <n v="225"/>
    <n v="25"/>
    <s v="fruto"/>
    <x v="0"/>
    <s v="Manutenção"/>
    <x v="1"/>
    <x v="6"/>
    <s v="Copo dosador"/>
    <n v="9.42"/>
    <s v="H/H"/>
    <n v="1.0999999999999999E-2"/>
    <n v="0.21195"/>
    <n v="2.3314499999999997E-3"/>
  </r>
  <r>
    <n v="8108"/>
    <x v="1"/>
    <s v="Floresta Ombrófila Densa"/>
    <s v="Sudeste"/>
    <s v="Campinas"/>
    <s v="ondulado"/>
    <s v="Manual"/>
    <s v="Abacate"/>
    <n v="225"/>
    <n v="25"/>
    <s v="fruto"/>
    <x v="0"/>
    <s v="Manutenção"/>
    <x v="1"/>
    <x v="6"/>
    <s v="Trabalhador agropecuário em geral"/>
    <n v="9.42"/>
    <s v="H/H"/>
    <n v="13.0666856765747"/>
    <n v="0.21195"/>
    <n v="2.7694840291500076"/>
  </r>
  <r>
    <n v="8108"/>
    <x v="1"/>
    <s v="Floresta Ombrófila Densa"/>
    <s v="Sudeste"/>
    <s v="Campinas"/>
    <s v="ondulado"/>
    <s v="Manual"/>
    <s v="Abacate"/>
    <n v="225"/>
    <n v="25"/>
    <s v="fruto"/>
    <x v="0"/>
    <s v="Manutenção"/>
    <x v="1"/>
    <x v="6"/>
    <s v="Trator 75 - 125 CV + Carreta"/>
    <n v="1.18"/>
    <s v="H/M"/>
    <n v="149.07000732421801"/>
    <n v="2.6550000000000001E-2"/>
    <n v="3.9578086944579884"/>
  </r>
  <r>
    <n v="8108"/>
    <x v="1"/>
    <s v="Floresta Ombrófila Densa"/>
    <s v="Sudeste"/>
    <s v="Campinas"/>
    <s v="ondulado"/>
    <s v="Manual"/>
    <s v="Abacate"/>
    <n v="225"/>
    <n v="25"/>
    <s v="fruto"/>
    <x v="0"/>
    <s v="Manutenção"/>
    <x v="1"/>
    <x v="7"/>
    <s v="Enxada"/>
    <n v="38.51"/>
    <s v="H/H"/>
    <n v="1.6E-2"/>
    <n v="0.866475"/>
    <n v="1.38636E-2"/>
  </r>
  <r>
    <n v="8108"/>
    <x v="1"/>
    <s v="Floresta Ombrófila Densa"/>
    <s v="Sudeste"/>
    <s v="Campinas"/>
    <s v="ondulado"/>
    <s v="Manual"/>
    <s v="Abacate"/>
    <n v="225"/>
    <n v="25"/>
    <s v="fruto"/>
    <x v="0"/>
    <s v="Manutenção"/>
    <x v="1"/>
    <x v="7"/>
    <s v="Trabalhador agropecuário em geral"/>
    <n v="38.51"/>
    <s v="H/H"/>
    <n v="13.0666856765747"/>
    <n v="0.866475"/>
    <n v="11.321956471610063"/>
  </r>
  <r>
    <n v="8108"/>
    <x v="1"/>
    <s v="Floresta Ombrófila Densa"/>
    <s v="Sudeste"/>
    <s v="Campinas"/>
    <s v="ondulado"/>
    <s v="Manual"/>
    <s v="Abacate"/>
    <n v="225"/>
    <n v="25"/>
    <s v="fruto"/>
    <x v="0"/>
    <s v="Manutenção"/>
    <x v="1"/>
    <x v="8"/>
    <s v="Aplicador manual"/>
    <n v="2.35"/>
    <s v="H/H"/>
    <n v="9.9000000000000005E-2"/>
    <n v="5.2874999999999998E-2"/>
    <n v="5.2346249999999997E-3"/>
  </r>
  <r>
    <n v="8108"/>
    <x v="1"/>
    <s v="Floresta Ombrófila Densa"/>
    <s v="Sudeste"/>
    <s v="Campinas"/>
    <s v="ondulado"/>
    <s v="Manual"/>
    <s v="Abacate"/>
    <n v="225"/>
    <n v="25"/>
    <s v="fruto"/>
    <x v="0"/>
    <s v="Manutenção"/>
    <x v="1"/>
    <x v="8"/>
    <s v="Sulfluramida"/>
    <n v="2"/>
    <s v="Kg"/>
    <n v="16.2399997711181"/>
    <n v="4.4999999999999998E-2"/>
    <n v="0.73079998970031446"/>
  </r>
  <r>
    <n v="8108"/>
    <x v="1"/>
    <s v="Floresta Ombrófila Densa"/>
    <s v="Sudeste"/>
    <s v="Campinas"/>
    <s v="ondulado"/>
    <s v="Manual"/>
    <s v="Abacate"/>
    <n v="225"/>
    <n v="25"/>
    <s v="fruto"/>
    <x v="0"/>
    <s v="Manutenção"/>
    <x v="1"/>
    <x v="8"/>
    <s v="Trabalhador agropecuário em geral"/>
    <n v="2.35"/>
    <s v="H/H"/>
    <n v="13.0666856765747"/>
    <n v="5.2874999999999998E-2"/>
    <n v="0.69090100514888719"/>
  </r>
  <r>
    <n v="8108"/>
    <x v="1"/>
    <s v="Floresta Ombrófila Densa"/>
    <s v="Sudeste"/>
    <s v="Campinas"/>
    <s v="ondulado"/>
    <s v="Manual"/>
    <s v="Abacate"/>
    <n v="225"/>
    <n v="25"/>
    <s v="fruto"/>
    <x v="0"/>
    <s v="Manutenção"/>
    <x v="1"/>
    <x v="9"/>
    <s v="Trabalhador agropecuário em geral"/>
    <n v="1.18"/>
    <s v="H/H"/>
    <n v="13.0666856765747"/>
    <n v="2.6550000000000001E-2"/>
    <n v="0.3469205047130583"/>
  </r>
  <r>
    <n v="8108"/>
    <x v="1"/>
    <s v="Floresta Ombrófila Densa"/>
    <s v="Sudeste"/>
    <s v="Campinas"/>
    <s v="ondulado"/>
    <s v="Manual"/>
    <s v="Abacate"/>
    <n v="225"/>
    <n v="25"/>
    <s v="fruto"/>
    <x v="0"/>
    <s v="Manutenção"/>
    <x v="1"/>
    <x v="10"/>
    <s v="Motorroçadeira 2 CV"/>
    <n v="14.13"/>
    <s v="H/H"/>
    <n v="6.4109999999999996"/>
    <n v="0.31792500000000001"/>
    <n v="2.0382171749999998"/>
  </r>
  <r>
    <n v="8108"/>
    <x v="1"/>
    <s v="Floresta Ombrófila Densa"/>
    <s v="Sudeste"/>
    <s v="Campinas"/>
    <s v="ondulado"/>
    <s v="Manual"/>
    <s v="Abacate"/>
    <n v="225"/>
    <n v="25"/>
    <s v="fruto"/>
    <x v="0"/>
    <s v="Manutenção"/>
    <x v="1"/>
    <x v="10"/>
    <s v="Trabalhador agropecuário em geral"/>
    <n v="14.13"/>
    <s v="H/H"/>
    <n v="13.0666856765747"/>
    <n v="0.31792500000000001"/>
    <n v="4.1542260437250116"/>
  </r>
  <r>
    <n v="8108"/>
    <x v="1"/>
    <s v="Floresta Ombrófila Densa"/>
    <s v="Sudeste"/>
    <s v="Campinas"/>
    <s v="ondulado"/>
    <s v="Manual"/>
    <s v="Abacate"/>
    <n v="225"/>
    <n v="25"/>
    <s v="fruto"/>
    <x v="0"/>
    <s v="Manutenção"/>
    <x v="2"/>
    <x v="11"/>
    <s v="18-06-24"/>
    <n v="2.6"/>
    <s v="sc de 50 kg"/>
    <n v="268.25"/>
    <n v="5.8500000000000003E-2"/>
    <n v="15.692625000000001"/>
  </r>
  <r>
    <n v="8108"/>
    <x v="1"/>
    <s v="Floresta Ombrófila Densa"/>
    <s v="Sudeste"/>
    <s v="Campinas"/>
    <s v="ondulado"/>
    <s v="Manual"/>
    <s v="Abacate"/>
    <n v="225"/>
    <n v="25"/>
    <s v="fruto"/>
    <x v="0"/>
    <s v="Manutenção"/>
    <x v="2"/>
    <x v="11"/>
    <s v="Copo dosador"/>
    <n v="9.42"/>
    <s v="H/H"/>
    <n v="1.0999999999999999E-2"/>
    <n v="0.21195"/>
    <n v="2.3314499999999997E-3"/>
  </r>
  <r>
    <n v="8108"/>
    <x v="1"/>
    <s v="Floresta Ombrófila Densa"/>
    <s v="Sudeste"/>
    <s v="Campinas"/>
    <s v="ondulado"/>
    <s v="Manual"/>
    <s v="Abacate"/>
    <n v="225"/>
    <n v="25"/>
    <s v="fruto"/>
    <x v="0"/>
    <s v="Manutenção"/>
    <x v="2"/>
    <x v="11"/>
    <s v="Trabalhador agropecuário em geral"/>
    <n v="9.42"/>
    <s v="H/H"/>
    <n v="13.0666856765747"/>
    <n v="0.21195"/>
    <n v="2.7694840291500076"/>
  </r>
  <r>
    <n v="8108"/>
    <x v="1"/>
    <s v="Floresta Ombrófila Densa"/>
    <s v="Sudeste"/>
    <s v="Campinas"/>
    <s v="ondulado"/>
    <s v="Manual"/>
    <s v="Abacate"/>
    <n v="225"/>
    <n v="25"/>
    <s v="fruto"/>
    <x v="0"/>
    <s v="Manutenção"/>
    <x v="2"/>
    <x v="11"/>
    <s v="Trator 75 - 125 CV + Carreta"/>
    <n v="1.18"/>
    <s v="H/M"/>
    <n v="149.07000732421801"/>
    <n v="2.6550000000000001E-2"/>
    <n v="3.9578086944579884"/>
  </r>
  <r>
    <n v="8108"/>
    <x v="1"/>
    <s v="Floresta Ombrófila Densa"/>
    <s v="Sudeste"/>
    <s v="Campinas"/>
    <s v="ondulado"/>
    <s v="Manual"/>
    <s v="Abacate"/>
    <n v="225"/>
    <n v="25"/>
    <s v="fruto"/>
    <x v="0"/>
    <s v="Manutenção"/>
    <x v="2"/>
    <x v="8"/>
    <s v="Aplicador manual"/>
    <n v="2.35"/>
    <s v="H/H"/>
    <n v="9.9000000000000005E-2"/>
    <n v="5.2874999999999998E-2"/>
    <n v="5.2346249999999997E-3"/>
  </r>
  <r>
    <n v="8108"/>
    <x v="1"/>
    <s v="Floresta Ombrófila Densa"/>
    <s v="Sudeste"/>
    <s v="Campinas"/>
    <s v="ondulado"/>
    <s v="Manual"/>
    <s v="Abacate"/>
    <n v="225"/>
    <n v="25"/>
    <s v="fruto"/>
    <x v="0"/>
    <s v="Manutenção"/>
    <x v="2"/>
    <x v="8"/>
    <s v="Sulfluramida"/>
    <n v="2"/>
    <s v="Kg"/>
    <n v="16.2399997711181"/>
    <n v="4.4999999999999998E-2"/>
    <n v="0.73079998970031446"/>
  </r>
  <r>
    <n v="8108"/>
    <x v="1"/>
    <s v="Floresta Ombrófila Densa"/>
    <s v="Sudeste"/>
    <s v="Campinas"/>
    <s v="ondulado"/>
    <s v="Manual"/>
    <s v="Abacate"/>
    <n v="225"/>
    <n v="25"/>
    <s v="fruto"/>
    <x v="0"/>
    <s v="Manutenção"/>
    <x v="2"/>
    <x v="8"/>
    <s v="Trabalhador agropecuário em geral"/>
    <n v="2.35"/>
    <s v="H/H"/>
    <n v="13.0666856765747"/>
    <n v="5.2874999999999998E-2"/>
    <n v="0.69090100514888719"/>
  </r>
  <r>
    <n v="8108"/>
    <x v="1"/>
    <s v="Floresta Ombrófila Densa"/>
    <s v="Sudeste"/>
    <s v="Campinas"/>
    <s v="ondulado"/>
    <s v="Manual"/>
    <s v="Abacate"/>
    <n v="225"/>
    <n v="25"/>
    <s v="fruto"/>
    <x v="0"/>
    <s v="Manutenção"/>
    <x v="2"/>
    <x v="12"/>
    <s v="Técnico florestal"/>
    <n v="23.55"/>
    <s v="H/H"/>
    <n v="5.9209642410278303"/>
    <n v="0.52987499999999998"/>
    <n v="3.1373709272146213"/>
  </r>
  <r>
    <n v="8108"/>
    <x v="1"/>
    <s v="Floresta Ombrófila Densa"/>
    <s v="Sudeste"/>
    <s v="Campinas"/>
    <s v="ondulado"/>
    <s v="Manual"/>
    <s v="Abacate"/>
    <n v="225"/>
    <n v="25"/>
    <s v="fruto"/>
    <x v="0"/>
    <s v="Manutenção"/>
    <x v="2"/>
    <x v="9"/>
    <s v="Trabalhador agropecuário em geral"/>
    <n v="1.18"/>
    <s v="H/H"/>
    <n v="13.0666856765747"/>
    <n v="2.6550000000000001E-2"/>
    <n v="0.3469205047130583"/>
  </r>
  <r>
    <n v="8108"/>
    <x v="1"/>
    <s v="Floresta Ombrófila Densa"/>
    <s v="Sudeste"/>
    <s v="Campinas"/>
    <s v="ondulado"/>
    <s v="Manual"/>
    <s v="Abacate"/>
    <n v="225"/>
    <n v="25"/>
    <s v="fruto"/>
    <x v="0"/>
    <s v="Manutenção"/>
    <x v="3"/>
    <x v="8"/>
    <s v="Aplicador manual"/>
    <n v="2.35"/>
    <s v="H/H"/>
    <n v="9.9000000000000005E-2"/>
    <n v="5.2874999999999998E-2"/>
    <n v="5.2346249999999997E-3"/>
  </r>
  <r>
    <n v="8108"/>
    <x v="1"/>
    <s v="Floresta Ombrófila Densa"/>
    <s v="Sudeste"/>
    <s v="Campinas"/>
    <s v="ondulado"/>
    <s v="Manual"/>
    <s v="Abacate"/>
    <n v="225"/>
    <n v="25"/>
    <s v="fruto"/>
    <x v="0"/>
    <s v="Manutenção"/>
    <x v="3"/>
    <x v="8"/>
    <s v="Sulfluramida"/>
    <n v="2"/>
    <s v="Kg"/>
    <n v="16.2399997711181"/>
    <n v="4.4999999999999998E-2"/>
    <n v="0.73079998970031446"/>
  </r>
  <r>
    <n v="8108"/>
    <x v="1"/>
    <s v="Floresta Ombrófila Densa"/>
    <s v="Sudeste"/>
    <s v="Campinas"/>
    <s v="ondulado"/>
    <s v="Manual"/>
    <s v="Abacate"/>
    <n v="225"/>
    <n v="25"/>
    <s v="fruto"/>
    <x v="0"/>
    <s v="Manutenção"/>
    <x v="3"/>
    <x v="8"/>
    <s v="Trabalhador agropecuário em geral"/>
    <n v="2.35"/>
    <s v="H/H"/>
    <n v="13.0666856765747"/>
    <n v="5.2874999999999998E-2"/>
    <n v="0.69090100514888719"/>
  </r>
  <r>
    <n v="8108"/>
    <x v="1"/>
    <s v="Floresta Ombrófila Densa"/>
    <s v="Sudeste"/>
    <s v="Campinas"/>
    <s v="ondulado"/>
    <s v="Manual"/>
    <s v="Abacate"/>
    <n v="225"/>
    <n v="25"/>
    <s v="fruto"/>
    <x v="0"/>
    <s v="Manutenção"/>
    <x v="3"/>
    <x v="9"/>
    <s v="Trabalhador agropecuário em geral"/>
    <n v="1.18"/>
    <s v="H/H"/>
    <n v="13.0666856765747"/>
    <n v="2.6550000000000001E-2"/>
    <n v="0.3469205047130583"/>
  </r>
  <r>
    <n v="8108"/>
    <x v="1"/>
    <s v="Floresta Ombrófila Densa"/>
    <s v="Sudeste"/>
    <s v="Campinas"/>
    <s v="ondulado"/>
    <s v="Manual"/>
    <s v="Abacate"/>
    <n v="225"/>
    <n v="25"/>
    <s v="fruto"/>
    <x v="0"/>
    <s v="Manutenção"/>
    <x v="4"/>
    <x v="8"/>
    <s v="Aplicador manual"/>
    <n v="2.35"/>
    <s v="H/H"/>
    <n v="9.9000000000000005E-2"/>
    <n v="5.2874999999999998E-2"/>
    <n v="5.2346249999999997E-3"/>
  </r>
  <r>
    <n v="8108"/>
    <x v="1"/>
    <s v="Floresta Ombrófila Densa"/>
    <s v="Sudeste"/>
    <s v="Campinas"/>
    <s v="ondulado"/>
    <s v="Manual"/>
    <s v="Abacate"/>
    <n v="225"/>
    <n v="25"/>
    <s v="fruto"/>
    <x v="0"/>
    <s v="Manutenção"/>
    <x v="4"/>
    <x v="8"/>
    <s v="Sulfluramida"/>
    <n v="2"/>
    <s v="Kg"/>
    <n v="16.2399997711181"/>
    <n v="4.4999999999999998E-2"/>
    <n v="0.73079998970031446"/>
  </r>
  <r>
    <n v="8108"/>
    <x v="1"/>
    <s v="Floresta Ombrófila Densa"/>
    <s v="Sudeste"/>
    <s v="Campinas"/>
    <s v="ondulado"/>
    <s v="Manual"/>
    <s v="Abacate"/>
    <n v="225"/>
    <n v="25"/>
    <s v="fruto"/>
    <x v="0"/>
    <s v="Manutenção"/>
    <x v="4"/>
    <x v="8"/>
    <s v="Trabalhador agropecuário em geral"/>
    <n v="2.35"/>
    <s v="H/H"/>
    <n v="13.0666856765747"/>
    <n v="5.2874999999999998E-2"/>
    <n v="0.69090100514888719"/>
  </r>
  <r>
    <n v="8108"/>
    <x v="1"/>
    <s v="Floresta Ombrófila Densa"/>
    <s v="Sudeste"/>
    <s v="Campinas"/>
    <s v="ondulado"/>
    <s v="Manual"/>
    <s v="Abacate"/>
    <n v="225"/>
    <n v="25"/>
    <s v="fruto"/>
    <x v="0"/>
    <s v="Manutenção"/>
    <x v="4"/>
    <x v="12"/>
    <s v="Técnico florestal"/>
    <n v="23.55"/>
    <s v="H/H"/>
    <n v="5.9209642410278303"/>
    <n v="0.52987499999999998"/>
    <n v="3.1373709272146213"/>
  </r>
  <r>
    <n v="8108"/>
    <x v="1"/>
    <s v="Floresta Ombrófila Densa"/>
    <s v="Sudeste"/>
    <s v="Campinas"/>
    <s v="ondulado"/>
    <s v="Manual"/>
    <s v="Abacate"/>
    <n v="225"/>
    <n v="25"/>
    <s v="fruto"/>
    <x v="0"/>
    <s v="Manutenção"/>
    <x v="4"/>
    <x v="9"/>
    <s v="Trabalhador agropecuário em geral"/>
    <n v="1.18"/>
    <s v="H/H"/>
    <n v="13.0666856765747"/>
    <n v="2.6550000000000001E-2"/>
    <n v="0.3469205047130583"/>
  </r>
  <r>
    <n v="8108"/>
    <x v="1"/>
    <s v="Floresta Ombrófila Densa"/>
    <s v="Sudeste"/>
    <s v="Campinas"/>
    <s v="ondulado"/>
    <s v="Manual"/>
    <s v="Abacate"/>
    <n v="225"/>
    <n v="25"/>
    <s v="fruto"/>
    <x v="0"/>
    <s v="Manutenção"/>
    <x v="5"/>
    <x v="8"/>
    <s v="Aplicador manual"/>
    <n v="2.35"/>
    <s v="H/H"/>
    <n v="9.9000000000000005E-2"/>
    <n v="5.2874999999999998E-2"/>
    <n v="5.2346249999999997E-3"/>
  </r>
  <r>
    <n v="8108"/>
    <x v="1"/>
    <s v="Floresta Ombrófila Densa"/>
    <s v="Sudeste"/>
    <s v="Campinas"/>
    <s v="ondulado"/>
    <s v="Manual"/>
    <s v="Abacate"/>
    <n v="225"/>
    <n v="25"/>
    <s v="fruto"/>
    <x v="0"/>
    <s v="Manutenção"/>
    <x v="5"/>
    <x v="8"/>
    <s v="Sulfluramida"/>
    <n v="2"/>
    <s v="Kg"/>
    <n v="16.2399997711181"/>
    <n v="4.4999999999999998E-2"/>
    <n v="0.73079998970031446"/>
  </r>
  <r>
    <n v="8108"/>
    <x v="1"/>
    <s v="Floresta Ombrófila Densa"/>
    <s v="Sudeste"/>
    <s v="Campinas"/>
    <s v="ondulado"/>
    <s v="Manual"/>
    <s v="Abacate"/>
    <n v="225"/>
    <n v="25"/>
    <s v="fruto"/>
    <x v="0"/>
    <s v="Manutenção"/>
    <x v="5"/>
    <x v="8"/>
    <s v="Trabalhador agropecuário em geral"/>
    <n v="2.35"/>
    <s v="H/H"/>
    <n v="13.0666856765747"/>
    <n v="5.2874999999999998E-2"/>
    <n v="0.69090100514888719"/>
  </r>
  <r>
    <n v="8108"/>
    <x v="1"/>
    <s v="Floresta Ombrófila Densa"/>
    <s v="Sudeste"/>
    <s v="Campinas"/>
    <s v="ondulado"/>
    <s v="Manual"/>
    <s v="Abacate"/>
    <n v="225"/>
    <n v="25"/>
    <s v="fruto"/>
    <x v="0"/>
    <s v="Manutenção"/>
    <x v="5"/>
    <x v="9"/>
    <s v="Trabalhador agropecuário em geral"/>
    <n v="1.18"/>
    <s v="H/H"/>
    <n v="13.0666856765747"/>
    <n v="2.6550000000000001E-2"/>
    <n v="0.3469205047130583"/>
  </r>
  <r>
    <n v="8108"/>
    <x v="1"/>
    <s v="Floresta Ombrófila Densa"/>
    <s v="Sudeste"/>
    <s v="Campinas"/>
    <s v="ondulado"/>
    <s v="Manual"/>
    <s v="Abacate"/>
    <n v="225"/>
    <n v="25"/>
    <s v="fruto"/>
    <x v="0"/>
    <s v="Manutenção"/>
    <x v="6"/>
    <x v="8"/>
    <s v="Aplicador manual"/>
    <n v="2.35"/>
    <s v="H/H"/>
    <n v="9.9000000000000005E-2"/>
    <n v="5.2874999999999998E-2"/>
    <n v="5.2346249999999997E-3"/>
  </r>
  <r>
    <n v="8108"/>
    <x v="1"/>
    <s v="Floresta Ombrófila Densa"/>
    <s v="Sudeste"/>
    <s v="Campinas"/>
    <s v="ondulado"/>
    <s v="Manual"/>
    <s v="Abacate"/>
    <n v="225"/>
    <n v="25"/>
    <s v="fruto"/>
    <x v="0"/>
    <s v="Manutenção"/>
    <x v="6"/>
    <x v="8"/>
    <s v="Sulfluramida"/>
    <n v="2"/>
    <s v="Kg"/>
    <n v="16.2399997711181"/>
    <n v="4.4999999999999998E-2"/>
    <n v="0.73079998970031446"/>
  </r>
  <r>
    <n v="8108"/>
    <x v="1"/>
    <s v="Floresta Ombrófila Densa"/>
    <s v="Sudeste"/>
    <s v="Campinas"/>
    <s v="ondulado"/>
    <s v="Manual"/>
    <s v="Abacate"/>
    <n v="225"/>
    <n v="25"/>
    <s v="fruto"/>
    <x v="0"/>
    <s v="Manutenção"/>
    <x v="6"/>
    <x v="8"/>
    <s v="Trabalhador agropecuário em geral"/>
    <n v="2.35"/>
    <s v="H/H"/>
    <n v="13.0666856765747"/>
    <n v="5.2874999999999998E-2"/>
    <n v="0.69090100514888719"/>
  </r>
  <r>
    <n v="8108"/>
    <x v="1"/>
    <s v="Floresta Ombrófila Densa"/>
    <s v="Sudeste"/>
    <s v="Campinas"/>
    <s v="ondulado"/>
    <s v="Manual"/>
    <s v="Abacate"/>
    <n v="225"/>
    <n v="25"/>
    <s v="fruto"/>
    <x v="0"/>
    <s v="Manutenção"/>
    <x v="6"/>
    <x v="9"/>
    <s v="Trabalhador agropecuário em geral"/>
    <n v="1.18"/>
    <s v="H/H"/>
    <n v="13.0666856765747"/>
    <n v="2.6550000000000001E-2"/>
    <n v="0.3469205047130583"/>
  </r>
  <r>
    <n v="8108"/>
    <x v="1"/>
    <s v="Floresta Ombrófila Densa"/>
    <s v="Sudeste"/>
    <s v="Campinas"/>
    <s v="ondulado"/>
    <s v="Manual"/>
    <s v="Abacate"/>
    <n v="225"/>
    <n v="25"/>
    <s v="fruto"/>
    <x v="0"/>
    <s v="Manutenção"/>
    <x v="7"/>
    <x v="8"/>
    <s v="Aplicador manual"/>
    <n v="2.35"/>
    <s v="H/H"/>
    <n v="9.9000000000000005E-2"/>
    <n v="5.2874999999999998E-2"/>
    <n v="5.2346249999999997E-3"/>
  </r>
  <r>
    <n v="8108"/>
    <x v="1"/>
    <s v="Floresta Ombrófila Densa"/>
    <s v="Sudeste"/>
    <s v="Campinas"/>
    <s v="ondulado"/>
    <s v="Manual"/>
    <s v="Abacate"/>
    <n v="225"/>
    <n v="25"/>
    <s v="fruto"/>
    <x v="0"/>
    <s v="Manutenção"/>
    <x v="7"/>
    <x v="8"/>
    <s v="Sulfluramida"/>
    <n v="2"/>
    <s v="Kg"/>
    <n v="16.2399997711181"/>
    <n v="4.4999999999999998E-2"/>
    <n v="0.73079998970031446"/>
  </r>
  <r>
    <n v="8108"/>
    <x v="1"/>
    <s v="Floresta Ombrófila Densa"/>
    <s v="Sudeste"/>
    <s v="Campinas"/>
    <s v="ondulado"/>
    <s v="Manual"/>
    <s v="Abacate"/>
    <n v="225"/>
    <n v="25"/>
    <s v="fruto"/>
    <x v="0"/>
    <s v="Manutenção"/>
    <x v="7"/>
    <x v="8"/>
    <s v="Trabalhador agropecuário em geral"/>
    <n v="2.35"/>
    <s v="H/H"/>
    <n v="13.0666856765747"/>
    <n v="5.2874999999999998E-2"/>
    <n v="0.69090100514888719"/>
  </r>
  <r>
    <n v="8108"/>
    <x v="1"/>
    <s v="Floresta Ombrófila Densa"/>
    <s v="Sudeste"/>
    <s v="Campinas"/>
    <s v="ondulado"/>
    <s v="Manual"/>
    <s v="Abacate"/>
    <n v="225"/>
    <n v="25"/>
    <s v="fruto"/>
    <x v="0"/>
    <s v="Manutenção"/>
    <x v="7"/>
    <x v="9"/>
    <s v="Trabalhador agropecuário em geral"/>
    <n v="1.18"/>
    <s v="H/H"/>
    <n v="13.0666856765747"/>
    <n v="2.6550000000000001E-2"/>
    <n v="0.3469205047130583"/>
  </r>
  <r>
    <n v="8108"/>
    <x v="1"/>
    <s v="Floresta Ombrófila Densa"/>
    <s v="Sudeste"/>
    <s v="Campinas"/>
    <s v="ondulado"/>
    <s v="Manual"/>
    <s v="Abacate"/>
    <n v="225"/>
    <n v="25"/>
    <s v="fruto"/>
    <x v="0"/>
    <s v="Manutenção"/>
    <x v="8"/>
    <x v="8"/>
    <s v="Aplicador manual"/>
    <n v="2.35"/>
    <s v="H/H"/>
    <n v="9.9000000000000005E-2"/>
    <n v="5.2874999999999998E-2"/>
    <n v="5.2346249999999997E-3"/>
  </r>
  <r>
    <n v="8108"/>
    <x v="1"/>
    <s v="Floresta Ombrófila Densa"/>
    <s v="Sudeste"/>
    <s v="Campinas"/>
    <s v="ondulado"/>
    <s v="Manual"/>
    <s v="Abacate"/>
    <n v="225"/>
    <n v="25"/>
    <s v="fruto"/>
    <x v="0"/>
    <s v="Manutenção"/>
    <x v="8"/>
    <x v="8"/>
    <s v="Sulfluramida"/>
    <n v="2"/>
    <s v="Kg"/>
    <n v="16.2399997711181"/>
    <n v="4.4999999999999998E-2"/>
    <n v="0.73079998970031446"/>
  </r>
  <r>
    <n v="8108"/>
    <x v="1"/>
    <s v="Floresta Ombrófila Densa"/>
    <s v="Sudeste"/>
    <s v="Campinas"/>
    <s v="ondulado"/>
    <s v="Manual"/>
    <s v="Abacate"/>
    <n v="225"/>
    <n v="25"/>
    <s v="fruto"/>
    <x v="0"/>
    <s v="Manutenção"/>
    <x v="8"/>
    <x v="8"/>
    <s v="Trabalhador agropecuário em geral"/>
    <n v="2.35"/>
    <s v="H/H"/>
    <n v="13.0666856765747"/>
    <n v="5.2874999999999998E-2"/>
    <n v="0.69090100514888719"/>
  </r>
  <r>
    <n v="8108"/>
    <x v="1"/>
    <s v="Floresta Ombrófila Densa"/>
    <s v="Sudeste"/>
    <s v="Campinas"/>
    <s v="ondulado"/>
    <s v="Manual"/>
    <s v="Abacate"/>
    <n v="225"/>
    <n v="25"/>
    <s v="fruto"/>
    <x v="0"/>
    <s v="Manutenção"/>
    <x v="8"/>
    <x v="9"/>
    <s v="Trabalhador agropecuário em geral"/>
    <n v="1.18"/>
    <s v="H/H"/>
    <n v="13.0666856765747"/>
    <n v="2.6550000000000001E-2"/>
    <n v="0.3469205047130583"/>
  </r>
  <r>
    <n v="8108"/>
    <x v="1"/>
    <s v="Floresta Ombrófila Densa"/>
    <s v="Sudeste"/>
    <s v="Campinas"/>
    <s v="ondulado"/>
    <s v="Manual"/>
    <s v="Abacate"/>
    <n v="225"/>
    <n v="25"/>
    <s v="fruto"/>
    <x v="0"/>
    <s v="Manutenção"/>
    <x v="9"/>
    <x v="8"/>
    <s v="Aplicador manual"/>
    <n v="2.35"/>
    <s v="H/H"/>
    <n v="9.9000000000000005E-2"/>
    <n v="5.2874999999999998E-2"/>
    <n v="5.2346249999999997E-3"/>
  </r>
  <r>
    <n v="8108"/>
    <x v="1"/>
    <s v="Floresta Ombrófila Densa"/>
    <s v="Sudeste"/>
    <s v="Campinas"/>
    <s v="ondulado"/>
    <s v="Manual"/>
    <s v="Abacate"/>
    <n v="225"/>
    <n v="25"/>
    <s v="fruto"/>
    <x v="0"/>
    <s v="Manutenção"/>
    <x v="9"/>
    <x v="8"/>
    <s v="Sulfluramida"/>
    <n v="2"/>
    <s v="Kg"/>
    <n v="16.2399997711181"/>
    <n v="4.4999999999999998E-2"/>
    <n v="0.73079998970031446"/>
  </r>
  <r>
    <n v="8108"/>
    <x v="1"/>
    <s v="Floresta Ombrófila Densa"/>
    <s v="Sudeste"/>
    <s v="Campinas"/>
    <s v="ondulado"/>
    <s v="Manual"/>
    <s v="Abacate"/>
    <n v="225"/>
    <n v="25"/>
    <s v="fruto"/>
    <x v="0"/>
    <s v="Manutenção"/>
    <x v="9"/>
    <x v="8"/>
    <s v="Trabalhador agropecuário em geral"/>
    <n v="2.35"/>
    <s v="H/H"/>
    <n v="13.0666856765747"/>
    <n v="5.2874999999999998E-2"/>
    <n v="0.69090100514888719"/>
  </r>
  <r>
    <n v="8108"/>
    <x v="1"/>
    <s v="Floresta Ombrófila Densa"/>
    <s v="Sudeste"/>
    <s v="Campinas"/>
    <s v="ondulado"/>
    <s v="Manual"/>
    <s v="Abacate"/>
    <n v="225"/>
    <n v="25"/>
    <s v="fruto"/>
    <x v="0"/>
    <s v="Manutenção"/>
    <x v="9"/>
    <x v="12"/>
    <s v="Técnico florestal"/>
    <n v="23.55"/>
    <s v="H/H"/>
    <n v="5.9209642410278303"/>
    <n v="0.52987499999999998"/>
    <n v="3.1373709272146213"/>
  </r>
  <r>
    <n v="8108"/>
    <x v="1"/>
    <s v="Floresta Ombrófila Densa"/>
    <s v="Sudeste"/>
    <s v="Campinas"/>
    <s v="ondulado"/>
    <s v="Manual"/>
    <s v="Abacate"/>
    <n v="225"/>
    <n v="25"/>
    <s v="fruto"/>
    <x v="0"/>
    <s v="Manutenção"/>
    <x v="9"/>
    <x v="9"/>
    <s v="Trabalhador agropecuário em geral"/>
    <n v="1.18"/>
    <s v="H/H"/>
    <n v="13.0666856765747"/>
    <n v="2.6550000000000001E-2"/>
    <n v="0.3469205047130583"/>
  </r>
  <r>
    <n v="8108"/>
    <x v="1"/>
    <s v="Floresta Ombrófila Densa"/>
    <s v="Sudeste"/>
    <s v="Campinas"/>
    <s v="ondulado"/>
    <s v="Manual"/>
    <s v="Abacate"/>
    <n v="225"/>
    <n v="25"/>
    <s v="fruto"/>
    <x v="0"/>
    <s v="Manutenção"/>
    <x v="10"/>
    <x v="8"/>
    <s v="Aplicador manual"/>
    <n v="2.35"/>
    <s v="H/H"/>
    <n v="9.9000000000000005E-2"/>
    <n v="5.2874999999999998E-2"/>
    <n v="5.2346249999999997E-3"/>
  </r>
  <r>
    <n v="8108"/>
    <x v="1"/>
    <s v="Floresta Ombrófila Densa"/>
    <s v="Sudeste"/>
    <s v="Campinas"/>
    <s v="ondulado"/>
    <s v="Manual"/>
    <s v="Abacate"/>
    <n v="225"/>
    <n v="25"/>
    <s v="fruto"/>
    <x v="0"/>
    <s v="Manutenção"/>
    <x v="10"/>
    <x v="8"/>
    <s v="Sulfluramida"/>
    <n v="2"/>
    <s v="Kg"/>
    <n v="16.2399997711181"/>
    <n v="4.4999999999999998E-2"/>
    <n v="0.73079998970031446"/>
  </r>
  <r>
    <n v="8108"/>
    <x v="1"/>
    <s v="Floresta Ombrófila Densa"/>
    <s v="Sudeste"/>
    <s v="Campinas"/>
    <s v="ondulado"/>
    <s v="Manual"/>
    <s v="Abacate"/>
    <n v="225"/>
    <n v="25"/>
    <s v="fruto"/>
    <x v="0"/>
    <s v="Manutenção"/>
    <x v="10"/>
    <x v="8"/>
    <s v="Trabalhador agropecuário em geral"/>
    <n v="2.35"/>
    <s v="H/H"/>
    <n v="13.0666856765747"/>
    <n v="5.2874999999999998E-2"/>
    <n v="0.69090100514888719"/>
  </r>
  <r>
    <n v="8108"/>
    <x v="1"/>
    <s v="Floresta Ombrófila Densa"/>
    <s v="Sudeste"/>
    <s v="Campinas"/>
    <s v="ondulado"/>
    <s v="Manual"/>
    <s v="Abacate"/>
    <n v="225"/>
    <n v="25"/>
    <s v="fruto"/>
    <x v="0"/>
    <s v="Manutenção"/>
    <x v="10"/>
    <x v="9"/>
    <s v="Trabalhador agropecuário em geral"/>
    <n v="1.18"/>
    <s v="H/H"/>
    <n v="13.0666856765747"/>
    <n v="2.6550000000000001E-2"/>
    <n v="0.3469205047130583"/>
  </r>
  <r>
    <n v="8108"/>
    <x v="1"/>
    <s v="Floresta Ombrófila Densa"/>
    <s v="Sudeste"/>
    <s v="Campinas"/>
    <s v="ondulado"/>
    <s v="Manual"/>
    <s v="Abacate"/>
    <n v="225"/>
    <n v="25"/>
    <s v="fruto"/>
    <x v="0"/>
    <s v="Manutenção"/>
    <x v="11"/>
    <x v="8"/>
    <s v="Aplicador manual"/>
    <n v="2.35"/>
    <s v="H/H"/>
    <n v="9.9000000000000005E-2"/>
    <n v="5.2874999999999998E-2"/>
    <n v="5.2346249999999997E-3"/>
  </r>
  <r>
    <n v="8108"/>
    <x v="1"/>
    <s v="Floresta Ombrófila Densa"/>
    <s v="Sudeste"/>
    <s v="Campinas"/>
    <s v="ondulado"/>
    <s v="Manual"/>
    <s v="Abacate"/>
    <n v="225"/>
    <n v="25"/>
    <s v="fruto"/>
    <x v="0"/>
    <s v="Manutenção"/>
    <x v="11"/>
    <x v="8"/>
    <s v="Sulfluramida"/>
    <n v="2"/>
    <s v="Kg"/>
    <n v="16.2399997711181"/>
    <n v="4.4999999999999998E-2"/>
    <n v="0.73079998970031446"/>
  </r>
  <r>
    <n v="8108"/>
    <x v="1"/>
    <s v="Floresta Ombrófila Densa"/>
    <s v="Sudeste"/>
    <s v="Campinas"/>
    <s v="ondulado"/>
    <s v="Manual"/>
    <s v="Abacate"/>
    <n v="225"/>
    <n v="25"/>
    <s v="fruto"/>
    <x v="0"/>
    <s v="Manutenção"/>
    <x v="11"/>
    <x v="8"/>
    <s v="Trabalhador agropecuário em geral"/>
    <n v="2.35"/>
    <s v="H/H"/>
    <n v="13.0666856765747"/>
    <n v="5.2874999999999998E-2"/>
    <n v="0.69090100514888719"/>
  </r>
  <r>
    <n v="8108"/>
    <x v="1"/>
    <s v="Floresta Ombrófila Densa"/>
    <s v="Sudeste"/>
    <s v="Campinas"/>
    <s v="ondulado"/>
    <s v="Manual"/>
    <s v="Abacate"/>
    <n v="225"/>
    <n v="25"/>
    <s v="fruto"/>
    <x v="0"/>
    <s v="Manutenção"/>
    <x v="11"/>
    <x v="9"/>
    <s v="Trabalhador agropecuário em geral"/>
    <n v="1.18"/>
    <s v="H/H"/>
    <n v="13.0666856765747"/>
    <n v="2.6550000000000001E-2"/>
    <n v="0.3469205047130583"/>
  </r>
  <r>
    <n v="8108"/>
    <x v="1"/>
    <s v="Floresta Ombrófila Densa"/>
    <s v="Sudeste"/>
    <s v="Campinas"/>
    <s v="ondulado"/>
    <s v="Manual"/>
    <s v="Abacate"/>
    <n v="225"/>
    <n v="25"/>
    <s v="fruto"/>
    <x v="0"/>
    <s v="Manutenção"/>
    <x v="12"/>
    <x v="8"/>
    <s v="Aplicador manual"/>
    <n v="2.35"/>
    <s v="H/H"/>
    <n v="9.9000000000000005E-2"/>
    <n v="5.2874999999999998E-2"/>
    <n v="5.2346249999999997E-3"/>
  </r>
  <r>
    <n v="8108"/>
    <x v="1"/>
    <s v="Floresta Ombrófila Densa"/>
    <s v="Sudeste"/>
    <s v="Campinas"/>
    <s v="ondulado"/>
    <s v="Manual"/>
    <s v="Abacate"/>
    <n v="225"/>
    <n v="25"/>
    <s v="fruto"/>
    <x v="0"/>
    <s v="Manutenção"/>
    <x v="12"/>
    <x v="8"/>
    <s v="Sulfluramida"/>
    <n v="2"/>
    <s v="Kg"/>
    <n v="16.2399997711181"/>
    <n v="4.4999999999999998E-2"/>
    <n v="0.73079998970031446"/>
  </r>
  <r>
    <n v="8108"/>
    <x v="1"/>
    <s v="Floresta Ombrófila Densa"/>
    <s v="Sudeste"/>
    <s v="Campinas"/>
    <s v="ondulado"/>
    <s v="Manual"/>
    <s v="Abacate"/>
    <n v="225"/>
    <n v="25"/>
    <s v="fruto"/>
    <x v="0"/>
    <s v="Manutenção"/>
    <x v="12"/>
    <x v="8"/>
    <s v="Trabalhador agropecuário em geral"/>
    <n v="2.35"/>
    <s v="H/H"/>
    <n v="13.0666856765747"/>
    <n v="5.2874999999999998E-2"/>
    <n v="0.69090100514888719"/>
  </r>
  <r>
    <n v="8108"/>
    <x v="1"/>
    <s v="Floresta Ombrófila Densa"/>
    <s v="Sudeste"/>
    <s v="Campinas"/>
    <s v="ondulado"/>
    <s v="Manual"/>
    <s v="Abacate"/>
    <n v="225"/>
    <n v="25"/>
    <s v="fruto"/>
    <x v="0"/>
    <s v="Manutenção"/>
    <x v="12"/>
    <x v="9"/>
    <s v="Trabalhador agropecuário em geral"/>
    <n v="1.18"/>
    <s v="H/H"/>
    <n v="13.0666856765747"/>
    <n v="2.6550000000000001E-2"/>
    <n v="0.3469205047130583"/>
  </r>
  <r>
    <n v="8108"/>
    <x v="1"/>
    <s v="Floresta Ombrófila Densa"/>
    <s v="Sudeste"/>
    <s v="Campinas"/>
    <s v="ondulado"/>
    <s v="Manual"/>
    <s v="Abacate"/>
    <n v="225"/>
    <n v="25"/>
    <s v="fruto"/>
    <x v="0"/>
    <s v="Manutenção"/>
    <x v="13"/>
    <x v="8"/>
    <s v="Aplicador manual"/>
    <n v="2.35"/>
    <s v="H/H"/>
    <n v="9.9000000000000005E-2"/>
    <n v="5.2874999999999998E-2"/>
    <n v="5.2346249999999997E-3"/>
  </r>
  <r>
    <n v="8108"/>
    <x v="1"/>
    <s v="Floresta Ombrófila Densa"/>
    <s v="Sudeste"/>
    <s v="Campinas"/>
    <s v="ondulado"/>
    <s v="Manual"/>
    <s v="Abacate"/>
    <n v="225"/>
    <n v="25"/>
    <s v="fruto"/>
    <x v="0"/>
    <s v="Manutenção"/>
    <x v="13"/>
    <x v="8"/>
    <s v="Sulfluramida"/>
    <n v="2"/>
    <s v="Kg"/>
    <n v="16.2399997711181"/>
    <n v="4.4999999999999998E-2"/>
    <n v="0.73079998970031446"/>
  </r>
  <r>
    <n v="8108"/>
    <x v="1"/>
    <s v="Floresta Ombrófila Densa"/>
    <s v="Sudeste"/>
    <s v="Campinas"/>
    <s v="ondulado"/>
    <s v="Manual"/>
    <s v="Abacate"/>
    <n v="225"/>
    <n v="25"/>
    <s v="fruto"/>
    <x v="0"/>
    <s v="Manutenção"/>
    <x v="13"/>
    <x v="8"/>
    <s v="Trabalhador agropecuário em geral"/>
    <n v="2.35"/>
    <s v="H/H"/>
    <n v="13.0666856765747"/>
    <n v="5.2874999999999998E-2"/>
    <n v="0.69090100514888719"/>
  </r>
  <r>
    <n v="8108"/>
    <x v="1"/>
    <s v="Floresta Ombrófila Densa"/>
    <s v="Sudeste"/>
    <s v="Campinas"/>
    <s v="ondulado"/>
    <s v="Manual"/>
    <s v="Abacate"/>
    <n v="225"/>
    <n v="25"/>
    <s v="fruto"/>
    <x v="0"/>
    <s v="Manutenção"/>
    <x v="13"/>
    <x v="9"/>
    <s v="Trabalhador agropecuário em geral"/>
    <n v="1.18"/>
    <s v="H/H"/>
    <n v="13.0666856765747"/>
    <n v="2.6550000000000001E-2"/>
    <n v="0.3469205047130583"/>
  </r>
  <r>
    <n v="8108"/>
    <x v="1"/>
    <s v="Floresta Ombrófila Densa"/>
    <s v="Sudeste"/>
    <s v="Campinas"/>
    <s v="ondulado"/>
    <s v="Manual"/>
    <s v="Abacate"/>
    <n v="225"/>
    <n v="25"/>
    <s v="fruto"/>
    <x v="0"/>
    <s v="Manutenção"/>
    <x v="14"/>
    <x v="8"/>
    <s v="Aplicador manual"/>
    <n v="2.35"/>
    <s v="H/H"/>
    <n v="9.9000000000000005E-2"/>
    <n v="5.2874999999999998E-2"/>
    <n v="5.2346249999999997E-3"/>
  </r>
  <r>
    <n v="8108"/>
    <x v="1"/>
    <s v="Floresta Ombrófila Densa"/>
    <s v="Sudeste"/>
    <s v="Campinas"/>
    <s v="ondulado"/>
    <s v="Manual"/>
    <s v="Abacate"/>
    <n v="225"/>
    <n v="25"/>
    <s v="fruto"/>
    <x v="0"/>
    <s v="Manutenção"/>
    <x v="14"/>
    <x v="8"/>
    <s v="Sulfluramida"/>
    <n v="2"/>
    <s v="Kg"/>
    <n v="16.2399997711181"/>
    <n v="4.4999999999999998E-2"/>
    <n v="0.73079998970031446"/>
  </r>
  <r>
    <n v="8108"/>
    <x v="1"/>
    <s v="Floresta Ombrófila Densa"/>
    <s v="Sudeste"/>
    <s v="Campinas"/>
    <s v="ondulado"/>
    <s v="Manual"/>
    <s v="Abacate"/>
    <n v="225"/>
    <n v="25"/>
    <s v="fruto"/>
    <x v="0"/>
    <s v="Manutenção"/>
    <x v="14"/>
    <x v="8"/>
    <s v="Trabalhador agropecuário em geral"/>
    <n v="2.35"/>
    <s v="H/H"/>
    <n v="13.0666856765747"/>
    <n v="5.2874999999999998E-2"/>
    <n v="0.69090100514888719"/>
  </r>
  <r>
    <n v="8108"/>
    <x v="1"/>
    <s v="Floresta Ombrófila Densa"/>
    <s v="Sudeste"/>
    <s v="Campinas"/>
    <s v="ondulado"/>
    <s v="Manual"/>
    <s v="Abacate"/>
    <n v="225"/>
    <n v="25"/>
    <s v="fruto"/>
    <x v="0"/>
    <s v="Manutenção"/>
    <x v="14"/>
    <x v="12"/>
    <s v="Técnico florestal"/>
    <n v="23.55"/>
    <s v="H/H"/>
    <n v="5.9209642410278303"/>
    <n v="0.52987499999999998"/>
    <n v="3.1373709272146213"/>
  </r>
  <r>
    <n v="8108"/>
    <x v="1"/>
    <s v="Floresta Ombrófila Densa"/>
    <s v="Sudeste"/>
    <s v="Campinas"/>
    <s v="ondulado"/>
    <s v="Manual"/>
    <s v="Abacate"/>
    <n v="225"/>
    <n v="25"/>
    <s v="fruto"/>
    <x v="0"/>
    <s v="Manutenção"/>
    <x v="14"/>
    <x v="9"/>
    <s v="Trabalhador agropecuário em geral"/>
    <n v="1.18"/>
    <s v="H/H"/>
    <n v="13.0666856765747"/>
    <n v="2.6550000000000001E-2"/>
    <n v="0.3469205047130583"/>
  </r>
  <r>
    <n v="8108"/>
    <x v="1"/>
    <s v="Floresta Ombrófila Densa"/>
    <s v="Sudeste"/>
    <s v="Campinas"/>
    <s v="ondulado"/>
    <s v="Manual"/>
    <s v="Abacate"/>
    <n v="225"/>
    <n v="25"/>
    <s v="fruto"/>
    <x v="0"/>
    <s v="Manutenção"/>
    <x v="15"/>
    <x v="8"/>
    <s v="Aplicador manual"/>
    <n v="2.35"/>
    <s v="H/H"/>
    <n v="9.9000000000000005E-2"/>
    <n v="5.2874999999999998E-2"/>
    <n v="5.2346249999999997E-3"/>
  </r>
  <r>
    <n v="8108"/>
    <x v="1"/>
    <s v="Floresta Ombrófila Densa"/>
    <s v="Sudeste"/>
    <s v="Campinas"/>
    <s v="ondulado"/>
    <s v="Manual"/>
    <s v="Abacate"/>
    <n v="225"/>
    <n v="25"/>
    <s v="fruto"/>
    <x v="0"/>
    <s v="Manutenção"/>
    <x v="15"/>
    <x v="8"/>
    <s v="Sulfluramida"/>
    <n v="2"/>
    <s v="Kg"/>
    <n v="16.2399997711181"/>
    <n v="4.4999999999999998E-2"/>
    <n v="0.73079998970031446"/>
  </r>
  <r>
    <n v="8108"/>
    <x v="1"/>
    <s v="Floresta Ombrófila Densa"/>
    <s v="Sudeste"/>
    <s v="Campinas"/>
    <s v="ondulado"/>
    <s v="Manual"/>
    <s v="Abacate"/>
    <n v="225"/>
    <n v="25"/>
    <s v="fruto"/>
    <x v="0"/>
    <s v="Manutenção"/>
    <x v="15"/>
    <x v="8"/>
    <s v="Trabalhador agropecuário em geral"/>
    <n v="2.35"/>
    <s v="H/H"/>
    <n v="13.0666856765747"/>
    <n v="5.2874999999999998E-2"/>
    <n v="0.69090100514888719"/>
  </r>
  <r>
    <n v="8108"/>
    <x v="1"/>
    <s v="Floresta Ombrófila Densa"/>
    <s v="Sudeste"/>
    <s v="Campinas"/>
    <s v="ondulado"/>
    <s v="Manual"/>
    <s v="Abacate"/>
    <n v="225"/>
    <n v="25"/>
    <s v="fruto"/>
    <x v="0"/>
    <s v="Manutenção"/>
    <x v="15"/>
    <x v="9"/>
    <s v="Trabalhador agropecuário em geral"/>
    <n v="1.18"/>
    <s v="H/H"/>
    <n v="13.0666856765747"/>
    <n v="2.6550000000000001E-2"/>
    <n v="0.3469205047130583"/>
  </r>
  <r>
    <n v="8108"/>
    <x v="1"/>
    <s v="Floresta Ombrófila Densa"/>
    <s v="Sudeste"/>
    <s v="Campinas"/>
    <s v="ondulado"/>
    <s v="Manual"/>
    <s v="Abacate"/>
    <n v="225"/>
    <n v="25"/>
    <s v="fruto"/>
    <x v="0"/>
    <s v="Manutenção"/>
    <x v="16"/>
    <x v="8"/>
    <s v="Aplicador manual"/>
    <n v="2.35"/>
    <s v="H/H"/>
    <n v="9.9000000000000005E-2"/>
    <n v="5.2874999999999998E-2"/>
    <n v="5.2346249999999997E-3"/>
  </r>
  <r>
    <n v="8108"/>
    <x v="1"/>
    <s v="Floresta Ombrófila Densa"/>
    <s v="Sudeste"/>
    <s v="Campinas"/>
    <s v="ondulado"/>
    <s v="Manual"/>
    <s v="Abacate"/>
    <n v="225"/>
    <n v="25"/>
    <s v="fruto"/>
    <x v="0"/>
    <s v="Manutenção"/>
    <x v="16"/>
    <x v="8"/>
    <s v="Sulfluramida"/>
    <n v="2"/>
    <s v="Kg"/>
    <n v="16.2399997711181"/>
    <n v="4.4999999999999998E-2"/>
    <n v="0.73079998970031446"/>
  </r>
  <r>
    <n v="8108"/>
    <x v="1"/>
    <s v="Floresta Ombrófila Densa"/>
    <s v="Sudeste"/>
    <s v="Campinas"/>
    <s v="ondulado"/>
    <s v="Manual"/>
    <s v="Abacate"/>
    <n v="225"/>
    <n v="25"/>
    <s v="fruto"/>
    <x v="0"/>
    <s v="Manutenção"/>
    <x v="16"/>
    <x v="8"/>
    <s v="Trabalhador agropecuário em geral"/>
    <n v="2.35"/>
    <s v="H/H"/>
    <n v="13.0666856765747"/>
    <n v="5.2874999999999998E-2"/>
    <n v="0.69090100514888719"/>
  </r>
  <r>
    <n v="8108"/>
    <x v="1"/>
    <s v="Floresta Ombrófila Densa"/>
    <s v="Sudeste"/>
    <s v="Campinas"/>
    <s v="ondulado"/>
    <s v="Manual"/>
    <s v="Abacate"/>
    <n v="225"/>
    <n v="25"/>
    <s v="fruto"/>
    <x v="0"/>
    <s v="Manutenção"/>
    <x v="16"/>
    <x v="9"/>
    <s v="Trabalhador agropecuário em geral"/>
    <n v="1.18"/>
    <s v="H/H"/>
    <n v="13.0666856765747"/>
    <n v="2.6550000000000001E-2"/>
    <n v="0.3469205047130583"/>
  </r>
  <r>
    <n v="8108"/>
    <x v="1"/>
    <s v="Floresta Ombrófila Densa"/>
    <s v="Sudeste"/>
    <s v="Campinas"/>
    <s v="ondulado"/>
    <s v="Manual"/>
    <s v="Abacate"/>
    <n v="225"/>
    <n v="25"/>
    <s v="fruto"/>
    <x v="0"/>
    <s v="Manutenção"/>
    <x v="17"/>
    <x v="8"/>
    <s v="Aplicador manual"/>
    <n v="2.35"/>
    <s v="H/H"/>
    <n v="9.9000000000000005E-2"/>
    <n v="5.2874999999999998E-2"/>
    <n v="5.2346249999999997E-3"/>
  </r>
  <r>
    <n v="8108"/>
    <x v="1"/>
    <s v="Floresta Ombrófila Densa"/>
    <s v="Sudeste"/>
    <s v="Campinas"/>
    <s v="ondulado"/>
    <s v="Manual"/>
    <s v="Abacate"/>
    <n v="225"/>
    <n v="25"/>
    <s v="fruto"/>
    <x v="0"/>
    <s v="Manutenção"/>
    <x v="17"/>
    <x v="8"/>
    <s v="Sulfluramida"/>
    <n v="2"/>
    <s v="Kg"/>
    <n v="16.2399997711181"/>
    <n v="4.4999999999999998E-2"/>
    <n v="0.73079998970031446"/>
  </r>
  <r>
    <n v="8108"/>
    <x v="1"/>
    <s v="Floresta Ombrófila Densa"/>
    <s v="Sudeste"/>
    <s v="Campinas"/>
    <s v="ondulado"/>
    <s v="Manual"/>
    <s v="Abacate"/>
    <n v="225"/>
    <n v="25"/>
    <s v="fruto"/>
    <x v="0"/>
    <s v="Manutenção"/>
    <x v="17"/>
    <x v="8"/>
    <s v="Trabalhador agropecuário em geral"/>
    <n v="2.35"/>
    <s v="H/H"/>
    <n v="13.0666856765747"/>
    <n v="5.2874999999999998E-2"/>
    <n v="0.69090100514888719"/>
  </r>
  <r>
    <n v="8108"/>
    <x v="1"/>
    <s v="Floresta Ombrófila Densa"/>
    <s v="Sudeste"/>
    <s v="Campinas"/>
    <s v="ondulado"/>
    <s v="Manual"/>
    <s v="Abacate"/>
    <n v="225"/>
    <n v="25"/>
    <s v="fruto"/>
    <x v="0"/>
    <s v="Manutenção"/>
    <x v="17"/>
    <x v="9"/>
    <s v="Trabalhador agropecuário em geral"/>
    <n v="1.18"/>
    <s v="H/H"/>
    <n v="13.0666856765747"/>
    <n v="2.6550000000000001E-2"/>
    <n v="0.3469205047130583"/>
  </r>
  <r>
    <n v="8108"/>
    <x v="1"/>
    <s v="Floresta Ombrófila Densa"/>
    <s v="Sudeste"/>
    <s v="Campinas"/>
    <s v="ondulado"/>
    <s v="Manual"/>
    <s v="Abacate"/>
    <n v="225"/>
    <n v="25"/>
    <s v="fruto"/>
    <x v="0"/>
    <s v="Manutenção"/>
    <x v="18"/>
    <x v="8"/>
    <s v="Aplicador manual"/>
    <n v="2.35"/>
    <s v="H/H"/>
    <n v="9.9000000000000005E-2"/>
    <n v="5.2874999999999998E-2"/>
    <n v="5.2346249999999997E-3"/>
  </r>
  <r>
    <n v="8108"/>
    <x v="1"/>
    <s v="Floresta Ombrófila Densa"/>
    <s v="Sudeste"/>
    <s v="Campinas"/>
    <s v="ondulado"/>
    <s v="Manual"/>
    <s v="Abacate"/>
    <n v="225"/>
    <n v="25"/>
    <s v="fruto"/>
    <x v="0"/>
    <s v="Manutenção"/>
    <x v="18"/>
    <x v="8"/>
    <s v="Sulfluramida"/>
    <n v="2"/>
    <s v="Kg"/>
    <n v="16.2399997711181"/>
    <n v="4.4999999999999998E-2"/>
    <n v="0.73079998970031446"/>
  </r>
  <r>
    <n v="8108"/>
    <x v="1"/>
    <s v="Floresta Ombrófila Densa"/>
    <s v="Sudeste"/>
    <s v="Campinas"/>
    <s v="ondulado"/>
    <s v="Manual"/>
    <s v="Abacate"/>
    <n v="225"/>
    <n v="25"/>
    <s v="fruto"/>
    <x v="0"/>
    <s v="Manutenção"/>
    <x v="18"/>
    <x v="8"/>
    <s v="Trabalhador agropecuário em geral"/>
    <n v="2.35"/>
    <s v="H/H"/>
    <n v="13.0666856765747"/>
    <n v="5.2874999999999998E-2"/>
    <n v="0.69090100514888719"/>
  </r>
  <r>
    <n v="8108"/>
    <x v="1"/>
    <s v="Floresta Ombrófila Densa"/>
    <s v="Sudeste"/>
    <s v="Campinas"/>
    <s v="ondulado"/>
    <s v="Manual"/>
    <s v="Abacate"/>
    <n v="225"/>
    <n v="25"/>
    <s v="fruto"/>
    <x v="0"/>
    <s v="Manutenção"/>
    <x v="18"/>
    <x v="9"/>
    <s v="Trabalhador agropecuário em geral"/>
    <n v="1.18"/>
    <s v="H/H"/>
    <n v="13.0666856765747"/>
    <n v="2.6550000000000001E-2"/>
    <n v="0.3469205047130583"/>
  </r>
  <r>
    <n v="8108"/>
    <x v="1"/>
    <s v="Floresta Ombrófila Densa"/>
    <s v="Sudeste"/>
    <s v="Campinas"/>
    <s v="ondulado"/>
    <s v="Manual"/>
    <s v="Abacate"/>
    <n v="225"/>
    <n v="25"/>
    <s v="fruto"/>
    <x v="0"/>
    <s v="Manutenção"/>
    <x v="19"/>
    <x v="8"/>
    <s v="Aplicador manual"/>
    <n v="2.35"/>
    <s v="H/H"/>
    <n v="9.9000000000000005E-2"/>
    <n v="5.2874999999999998E-2"/>
    <n v="5.2346249999999997E-3"/>
  </r>
  <r>
    <n v="8108"/>
    <x v="1"/>
    <s v="Floresta Ombrófila Densa"/>
    <s v="Sudeste"/>
    <s v="Campinas"/>
    <s v="ondulado"/>
    <s v="Manual"/>
    <s v="Abacate"/>
    <n v="225"/>
    <n v="25"/>
    <s v="fruto"/>
    <x v="0"/>
    <s v="Manutenção"/>
    <x v="19"/>
    <x v="8"/>
    <s v="Sulfluramida"/>
    <n v="2"/>
    <s v="Kg"/>
    <n v="16.2399997711181"/>
    <n v="4.4999999999999998E-2"/>
    <n v="0.73079998970031446"/>
  </r>
  <r>
    <n v="8108"/>
    <x v="1"/>
    <s v="Floresta Ombrófila Densa"/>
    <s v="Sudeste"/>
    <s v="Campinas"/>
    <s v="ondulado"/>
    <s v="Manual"/>
    <s v="Abacate"/>
    <n v="225"/>
    <n v="25"/>
    <s v="fruto"/>
    <x v="0"/>
    <s v="Manutenção"/>
    <x v="19"/>
    <x v="8"/>
    <s v="Trabalhador agropecuário em geral"/>
    <n v="2.35"/>
    <s v="H/H"/>
    <n v="13.0666856765747"/>
    <n v="5.2874999999999998E-2"/>
    <n v="0.69090100514888719"/>
  </r>
  <r>
    <n v="8108"/>
    <x v="1"/>
    <s v="Floresta Ombrófila Densa"/>
    <s v="Sudeste"/>
    <s v="Campinas"/>
    <s v="ondulado"/>
    <s v="Manual"/>
    <s v="Abacate"/>
    <n v="225"/>
    <n v="25"/>
    <s v="fruto"/>
    <x v="0"/>
    <s v="Manutenção"/>
    <x v="19"/>
    <x v="12"/>
    <s v="Técnico florestal"/>
    <n v="23.55"/>
    <s v="H/H"/>
    <n v="5.9209642410278303"/>
    <n v="0.52987499999999998"/>
    <n v="3.1373709272146213"/>
  </r>
  <r>
    <n v="8108"/>
    <x v="1"/>
    <s v="Floresta Ombrófila Densa"/>
    <s v="Sudeste"/>
    <s v="Campinas"/>
    <s v="ondulado"/>
    <s v="Manual"/>
    <s v="Abacate"/>
    <n v="225"/>
    <n v="25"/>
    <s v="fruto"/>
    <x v="0"/>
    <s v="Manutenção"/>
    <x v="19"/>
    <x v="9"/>
    <s v="Trabalhador agropecuário em geral"/>
    <n v="1.18"/>
    <s v="H/H"/>
    <n v="13.0666856765747"/>
    <n v="2.6550000000000001E-2"/>
    <n v="0.3469205047130583"/>
  </r>
  <r>
    <n v="8108"/>
    <x v="1"/>
    <s v="Floresta Ombrófila Densa"/>
    <s v="Sudeste"/>
    <s v="Campinas"/>
    <s v="ondulado"/>
    <s v="Manual"/>
    <s v="Abacate"/>
    <n v="225"/>
    <n v="25"/>
    <s v="fruto"/>
    <x v="0"/>
    <s v="Manutenção"/>
    <x v="20"/>
    <x v="8"/>
    <s v="Aplicador manual"/>
    <n v="2.35"/>
    <s v="H/H"/>
    <n v="9.9000000000000005E-2"/>
    <n v="5.2874999999999998E-2"/>
    <n v="5.2346249999999997E-3"/>
  </r>
  <r>
    <n v="8108"/>
    <x v="1"/>
    <s v="Floresta Ombrófila Densa"/>
    <s v="Sudeste"/>
    <s v="Campinas"/>
    <s v="ondulado"/>
    <s v="Manual"/>
    <s v="Abacate"/>
    <n v="225"/>
    <n v="25"/>
    <s v="fruto"/>
    <x v="0"/>
    <s v="Manutenção"/>
    <x v="20"/>
    <x v="8"/>
    <s v="Sulfluramida"/>
    <n v="2"/>
    <s v="Kg"/>
    <n v="16.2399997711181"/>
    <n v="4.4999999999999998E-2"/>
    <n v="0.73079998970031446"/>
  </r>
  <r>
    <n v="8108"/>
    <x v="1"/>
    <s v="Floresta Ombrófila Densa"/>
    <s v="Sudeste"/>
    <s v="Campinas"/>
    <s v="ondulado"/>
    <s v="Manual"/>
    <s v="Abacate"/>
    <n v="225"/>
    <n v="25"/>
    <s v="fruto"/>
    <x v="0"/>
    <s v="Manutenção"/>
    <x v="20"/>
    <x v="8"/>
    <s v="Trabalhador agropecuário em geral"/>
    <n v="2.35"/>
    <s v="H/H"/>
    <n v="13.0666856765747"/>
    <n v="5.2874999999999998E-2"/>
    <n v="0.69090100514888719"/>
  </r>
  <r>
    <n v="8108"/>
    <x v="1"/>
    <s v="Floresta Ombrófila Densa"/>
    <s v="Sudeste"/>
    <s v="Campinas"/>
    <s v="ondulado"/>
    <s v="Manual"/>
    <s v="Abacate"/>
    <n v="225"/>
    <n v="25"/>
    <s v="fruto"/>
    <x v="0"/>
    <s v="Manutenção"/>
    <x v="20"/>
    <x v="9"/>
    <s v="Trabalhador agropecuário em geral"/>
    <n v="1.18"/>
    <s v="H/H"/>
    <n v="13.0666856765747"/>
    <n v="2.6550000000000001E-2"/>
    <n v="0.3469205047130583"/>
  </r>
  <r>
    <n v="8108"/>
    <x v="1"/>
    <s v="Floresta Ombrófila Densa"/>
    <s v="Sudeste"/>
    <s v="Campinas"/>
    <s v="ondulado"/>
    <s v="Manual"/>
    <s v="Abacate"/>
    <n v="225"/>
    <n v="25"/>
    <s v="fruto"/>
    <x v="0"/>
    <s v="Manutenção"/>
    <x v="21"/>
    <x v="8"/>
    <s v="Aplicador manual"/>
    <n v="2.35"/>
    <s v="H/H"/>
    <n v="9.9000000000000005E-2"/>
    <n v="5.2874999999999998E-2"/>
    <n v="5.2346249999999997E-3"/>
  </r>
  <r>
    <n v="8108"/>
    <x v="1"/>
    <s v="Floresta Ombrófila Densa"/>
    <s v="Sudeste"/>
    <s v="Campinas"/>
    <s v="ondulado"/>
    <s v="Manual"/>
    <s v="Abacate"/>
    <n v="225"/>
    <n v="25"/>
    <s v="fruto"/>
    <x v="0"/>
    <s v="Manutenção"/>
    <x v="21"/>
    <x v="8"/>
    <s v="Sulfluramida"/>
    <n v="2"/>
    <s v="Kg"/>
    <n v="16.2399997711181"/>
    <n v="4.4999999999999998E-2"/>
    <n v="0.73079998970031446"/>
  </r>
  <r>
    <n v="8108"/>
    <x v="1"/>
    <s v="Floresta Ombrófila Densa"/>
    <s v="Sudeste"/>
    <s v="Campinas"/>
    <s v="ondulado"/>
    <s v="Manual"/>
    <s v="Abacate"/>
    <n v="225"/>
    <n v="25"/>
    <s v="fruto"/>
    <x v="0"/>
    <s v="Manutenção"/>
    <x v="21"/>
    <x v="8"/>
    <s v="Trabalhador agropecuário em geral"/>
    <n v="2.35"/>
    <s v="H/H"/>
    <n v="13.0666856765747"/>
    <n v="5.2874999999999998E-2"/>
    <n v="0.69090100514888719"/>
  </r>
  <r>
    <n v="8108"/>
    <x v="1"/>
    <s v="Floresta Ombrófila Densa"/>
    <s v="Sudeste"/>
    <s v="Campinas"/>
    <s v="ondulado"/>
    <s v="Manual"/>
    <s v="Abacate"/>
    <n v="225"/>
    <n v="25"/>
    <s v="fruto"/>
    <x v="0"/>
    <s v="Manutenção"/>
    <x v="21"/>
    <x v="9"/>
    <s v="Trabalhador agropecuário em geral"/>
    <n v="1.18"/>
    <s v="H/H"/>
    <n v="13.0666856765747"/>
    <n v="2.6550000000000001E-2"/>
    <n v="0.3469205047130583"/>
  </r>
  <r>
    <n v="8108"/>
    <x v="1"/>
    <s v="Floresta Ombrófila Densa"/>
    <s v="Sudeste"/>
    <s v="Campinas"/>
    <s v="ondulado"/>
    <s v="Manual"/>
    <s v="Abacate"/>
    <n v="225"/>
    <n v="25"/>
    <s v="fruto"/>
    <x v="0"/>
    <s v="Manutenção"/>
    <x v="22"/>
    <x v="8"/>
    <s v="Aplicador manual"/>
    <n v="2.35"/>
    <s v="H/H"/>
    <n v="9.9000000000000005E-2"/>
    <n v="5.2874999999999998E-2"/>
    <n v="5.2346249999999997E-3"/>
  </r>
  <r>
    <n v="8108"/>
    <x v="1"/>
    <s v="Floresta Ombrófila Densa"/>
    <s v="Sudeste"/>
    <s v="Campinas"/>
    <s v="ondulado"/>
    <s v="Manual"/>
    <s v="Abacate"/>
    <n v="225"/>
    <n v="25"/>
    <s v="fruto"/>
    <x v="0"/>
    <s v="Manutenção"/>
    <x v="22"/>
    <x v="8"/>
    <s v="Sulfluramida"/>
    <n v="2"/>
    <s v="Kg"/>
    <n v="16.2399997711181"/>
    <n v="4.4999999999999998E-2"/>
    <n v="0.73079998970031446"/>
  </r>
  <r>
    <n v="8108"/>
    <x v="1"/>
    <s v="Floresta Ombrófila Densa"/>
    <s v="Sudeste"/>
    <s v="Campinas"/>
    <s v="ondulado"/>
    <s v="Manual"/>
    <s v="Abacate"/>
    <n v="225"/>
    <n v="25"/>
    <s v="fruto"/>
    <x v="0"/>
    <s v="Manutenção"/>
    <x v="22"/>
    <x v="8"/>
    <s v="Trabalhador agropecuário em geral"/>
    <n v="2.35"/>
    <s v="H/H"/>
    <n v="13.0666856765747"/>
    <n v="5.2874999999999998E-2"/>
    <n v="0.69090100514888719"/>
  </r>
  <r>
    <n v="8108"/>
    <x v="1"/>
    <s v="Floresta Ombrófila Densa"/>
    <s v="Sudeste"/>
    <s v="Campinas"/>
    <s v="ondulado"/>
    <s v="Manual"/>
    <s v="Abacate"/>
    <n v="225"/>
    <n v="25"/>
    <s v="fruto"/>
    <x v="0"/>
    <s v="Manutenção"/>
    <x v="22"/>
    <x v="9"/>
    <s v="Trabalhador agropecuário em geral"/>
    <n v="1.18"/>
    <s v="H/H"/>
    <n v="13.0666856765747"/>
    <n v="2.6550000000000001E-2"/>
    <n v="0.3469205047130583"/>
  </r>
  <r>
    <n v="8108"/>
    <x v="1"/>
    <s v="Floresta Ombrófila Densa"/>
    <s v="Sudeste"/>
    <s v="Campinas"/>
    <s v="ondulado"/>
    <s v="Manual"/>
    <s v="Abacate"/>
    <n v="225"/>
    <n v="25"/>
    <s v="fruto"/>
    <x v="0"/>
    <s v="Manutenção"/>
    <x v="23"/>
    <x v="8"/>
    <s v="Aplicador manual"/>
    <n v="2.35"/>
    <s v="H/H"/>
    <n v="9.9000000000000005E-2"/>
    <n v="5.2874999999999998E-2"/>
    <n v="5.2346249999999997E-3"/>
  </r>
  <r>
    <n v="8108"/>
    <x v="1"/>
    <s v="Floresta Ombrófila Densa"/>
    <s v="Sudeste"/>
    <s v="Campinas"/>
    <s v="ondulado"/>
    <s v="Manual"/>
    <s v="Abacate"/>
    <n v="225"/>
    <n v="25"/>
    <s v="fruto"/>
    <x v="0"/>
    <s v="Manutenção"/>
    <x v="23"/>
    <x v="8"/>
    <s v="Sulfluramida"/>
    <n v="2"/>
    <s v="Kg"/>
    <n v="16.2399997711181"/>
    <n v="4.4999999999999998E-2"/>
    <n v="0.73079998970031446"/>
  </r>
  <r>
    <n v="8108"/>
    <x v="1"/>
    <s v="Floresta Ombrófila Densa"/>
    <s v="Sudeste"/>
    <s v="Campinas"/>
    <s v="ondulado"/>
    <s v="Manual"/>
    <s v="Abacate"/>
    <n v="225"/>
    <n v="25"/>
    <s v="fruto"/>
    <x v="0"/>
    <s v="Manutenção"/>
    <x v="23"/>
    <x v="8"/>
    <s v="Trabalhador agropecuário em geral"/>
    <n v="2.35"/>
    <s v="H/H"/>
    <n v="13.0666856765747"/>
    <n v="5.2874999999999998E-2"/>
    <n v="0.69090100514888719"/>
  </r>
  <r>
    <n v="8108"/>
    <x v="1"/>
    <s v="Floresta Ombrófila Densa"/>
    <s v="Sudeste"/>
    <s v="Campinas"/>
    <s v="ondulado"/>
    <s v="Manual"/>
    <s v="Abacate"/>
    <n v="225"/>
    <n v="25"/>
    <s v="fruto"/>
    <x v="0"/>
    <s v="Manutenção"/>
    <x v="23"/>
    <x v="9"/>
    <s v="Trabalhador agropecuário em geral"/>
    <n v="1.18"/>
    <s v="H/H"/>
    <n v="13.0666856765747"/>
    <n v="2.6550000000000001E-2"/>
    <n v="0.3469205047130583"/>
  </r>
  <r>
    <n v="8108"/>
    <x v="1"/>
    <s v="Floresta Ombrófila Densa"/>
    <s v="Sudeste"/>
    <s v="Campinas"/>
    <s v="ondulado"/>
    <s v="Manual"/>
    <s v="Abacate"/>
    <n v="225"/>
    <n v="25"/>
    <s v="fruto"/>
    <x v="0"/>
    <s v="Manutenção"/>
    <x v="24"/>
    <x v="8"/>
    <s v="Aplicador manual"/>
    <n v="2.35"/>
    <s v="H/H"/>
    <n v="9.9000000000000005E-2"/>
    <n v="5.2874999999999998E-2"/>
    <n v="5.2346249999999997E-3"/>
  </r>
  <r>
    <n v="8108"/>
    <x v="1"/>
    <s v="Floresta Ombrófila Densa"/>
    <s v="Sudeste"/>
    <s v="Campinas"/>
    <s v="ondulado"/>
    <s v="Manual"/>
    <s v="Abacate"/>
    <n v="225"/>
    <n v="25"/>
    <s v="fruto"/>
    <x v="0"/>
    <s v="Manutenção"/>
    <x v="24"/>
    <x v="8"/>
    <s v="Sulfluramida"/>
    <n v="2"/>
    <s v="Kg"/>
    <n v="16.2399997711181"/>
    <n v="4.4999999999999998E-2"/>
    <n v="0.73079998970031446"/>
  </r>
  <r>
    <n v="8108"/>
    <x v="1"/>
    <s v="Floresta Ombrófila Densa"/>
    <s v="Sudeste"/>
    <s v="Campinas"/>
    <s v="ondulado"/>
    <s v="Manual"/>
    <s v="Abacate"/>
    <n v="225"/>
    <n v="25"/>
    <s v="fruto"/>
    <x v="0"/>
    <s v="Manutenção"/>
    <x v="24"/>
    <x v="8"/>
    <s v="Trabalhador agropecuário em geral"/>
    <n v="2.35"/>
    <s v="H/H"/>
    <n v="13.0666856765747"/>
    <n v="5.2874999999999998E-2"/>
    <n v="0.69090100514888719"/>
  </r>
  <r>
    <n v="8108"/>
    <x v="1"/>
    <s v="Floresta Ombrófila Densa"/>
    <s v="Sudeste"/>
    <s v="Campinas"/>
    <s v="ondulado"/>
    <s v="Manual"/>
    <s v="Abacate"/>
    <n v="225"/>
    <n v="25"/>
    <s v="fruto"/>
    <x v="0"/>
    <s v="Manutenção"/>
    <x v="24"/>
    <x v="9"/>
    <s v="Trabalhador agropecuário em geral"/>
    <n v="1.18"/>
    <s v="H/H"/>
    <n v="13.0666856765747"/>
    <n v="2.6550000000000001E-2"/>
    <n v="0.3469205047130583"/>
  </r>
  <r>
    <n v="8108"/>
    <x v="1"/>
    <s v="Floresta Ombrófila Densa"/>
    <s v="Sudeste"/>
    <s v="Campinas"/>
    <s v="ondulado"/>
    <s v="Manual"/>
    <s v="Abacate"/>
    <n v="225"/>
    <n v="25"/>
    <s v="fruto"/>
    <x v="0"/>
    <s v="Manutenção"/>
    <x v="25"/>
    <x v="8"/>
    <s v="Aplicador manual"/>
    <n v="2.35"/>
    <s v="H/H"/>
    <n v="9.9000000000000005E-2"/>
    <n v="5.2874999999999998E-2"/>
    <n v="5.2346249999999997E-3"/>
  </r>
  <r>
    <n v="8108"/>
    <x v="1"/>
    <s v="Floresta Ombrófila Densa"/>
    <s v="Sudeste"/>
    <s v="Campinas"/>
    <s v="ondulado"/>
    <s v="Manual"/>
    <s v="Abacate"/>
    <n v="225"/>
    <n v="25"/>
    <s v="fruto"/>
    <x v="0"/>
    <s v="Manutenção"/>
    <x v="25"/>
    <x v="8"/>
    <s v="Sulfluramida"/>
    <n v="2"/>
    <s v="Kg"/>
    <n v="16.2399997711181"/>
    <n v="4.4999999999999998E-2"/>
    <n v="0.73079998970031446"/>
  </r>
  <r>
    <n v="8108"/>
    <x v="1"/>
    <s v="Floresta Ombrófila Densa"/>
    <s v="Sudeste"/>
    <s v="Campinas"/>
    <s v="ondulado"/>
    <s v="Manual"/>
    <s v="Abacate"/>
    <n v="225"/>
    <n v="25"/>
    <s v="fruto"/>
    <x v="0"/>
    <s v="Manutenção"/>
    <x v="25"/>
    <x v="8"/>
    <s v="Trabalhador agropecuário em geral"/>
    <n v="2.35"/>
    <s v="H/H"/>
    <n v="13.0666856765747"/>
    <n v="5.2874999999999998E-2"/>
    <n v="0.69090100514888719"/>
  </r>
  <r>
    <n v="8108"/>
    <x v="1"/>
    <s v="Floresta Ombrófila Densa"/>
    <s v="Sudeste"/>
    <s v="Campinas"/>
    <s v="ondulado"/>
    <s v="Manual"/>
    <s v="Abacate"/>
    <n v="225"/>
    <n v="25"/>
    <s v="fruto"/>
    <x v="0"/>
    <s v="Manutenção"/>
    <x v="25"/>
    <x v="9"/>
    <s v="Trabalhador agropecuário em geral"/>
    <n v="1.18"/>
    <s v="H/H"/>
    <n v="13.0666856765747"/>
    <n v="2.6550000000000001E-2"/>
    <n v="0.3469205047130583"/>
  </r>
  <r>
    <n v="8108"/>
    <x v="1"/>
    <s v="Floresta Ombrófila Densa"/>
    <s v="Sudeste"/>
    <s v="Campinas"/>
    <s v="ondulado"/>
    <s v="Manual"/>
    <s v="Abacate"/>
    <n v="225"/>
    <n v="25"/>
    <s v="fruto"/>
    <x v="0"/>
    <s v="Manutenção"/>
    <x v="26"/>
    <x v="8"/>
    <s v="Aplicador manual"/>
    <n v="2.35"/>
    <s v="H/H"/>
    <n v="9.9000000000000005E-2"/>
    <n v="5.2874999999999998E-2"/>
    <n v="5.2346249999999997E-3"/>
  </r>
  <r>
    <n v="8108"/>
    <x v="1"/>
    <s v="Floresta Ombrófila Densa"/>
    <s v="Sudeste"/>
    <s v="Campinas"/>
    <s v="ondulado"/>
    <s v="Manual"/>
    <s v="Abacate"/>
    <n v="225"/>
    <n v="25"/>
    <s v="fruto"/>
    <x v="0"/>
    <s v="Manutenção"/>
    <x v="26"/>
    <x v="8"/>
    <s v="Sulfluramida"/>
    <n v="2"/>
    <s v="Kg"/>
    <n v="16.2399997711181"/>
    <n v="4.4999999999999998E-2"/>
    <n v="0.73079998970031446"/>
  </r>
  <r>
    <n v="8108"/>
    <x v="1"/>
    <s v="Floresta Ombrófila Densa"/>
    <s v="Sudeste"/>
    <s v="Campinas"/>
    <s v="ondulado"/>
    <s v="Manual"/>
    <s v="Abacate"/>
    <n v="225"/>
    <n v="25"/>
    <s v="fruto"/>
    <x v="0"/>
    <s v="Manutenção"/>
    <x v="26"/>
    <x v="8"/>
    <s v="Trabalhador agropecuário em geral"/>
    <n v="2.35"/>
    <s v="H/H"/>
    <n v="13.0666856765747"/>
    <n v="5.2874999999999998E-2"/>
    <n v="0.69090100514888719"/>
  </r>
  <r>
    <n v="8108"/>
    <x v="1"/>
    <s v="Floresta Ombrófila Densa"/>
    <s v="Sudeste"/>
    <s v="Campinas"/>
    <s v="ondulado"/>
    <s v="Manual"/>
    <s v="Abacate"/>
    <n v="225"/>
    <n v="25"/>
    <s v="fruto"/>
    <x v="0"/>
    <s v="Manutenção"/>
    <x v="26"/>
    <x v="9"/>
    <s v="Trabalhador agropecuário em geral"/>
    <n v="1.18"/>
    <s v="H/H"/>
    <n v="13.0666856765747"/>
    <n v="2.6550000000000001E-2"/>
    <n v="0.3469205047130583"/>
  </r>
  <r>
    <n v="8108"/>
    <x v="1"/>
    <s v="Floresta Ombrófila Densa"/>
    <s v="Sudeste"/>
    <s v="Campinas"/>
    <s v="ondulado"/>
    <s v="Manual"/>
    <s v="Abacate"/>
    <n v="225"/>
    <n v="25"/>
    <s v="fruto"/>
    <x v="0"/>
    <s v="Manutenção"/>
    <x v="27"/>
    <x v="8"/>
    <s v="Aplicador manual"/>
    <n v="2.35"/>
    <s v="H/H"/>
    <n v="9.9000000000000005E-2"/>
    <n v="5.2874999999999998E-2"/>
    <n v="5.2346249999999997E-3"/>
  </r>
  <r>
    <n v="8108"/>
    <x v="1"/>
    <s v="Floresta Ombrófila Densa"/>
    <s v="Sudeste"/>
    <s v="Campinas"/>
    <s v="ondulado"/>
    <s v="Manual"/>
    <s v="Abacate"/>
    <n v="225"/>
    <n v="25"/>
    <s v="fruto"/>
    <x v="0"/>
    <s v="Manutenção"/>
    <x v="27"/>
    <x v="8"/>
    <s v="Sulfluramida"/>
    <n v="2"/>
    <s v="Kg"/>
    <n v="16.2399997711181"/>
    <n v="4.4999999999999998E-2"/>
    <n v="0.73079998970031446"/>
  </r>
  <r>
    <n v="8108"/>
    <x v="1"/>
    <s v="Floresta Ombrófila Densa"/>
    <s v="Sudeste"/>
    <s v="Campinas"/>
    <s v="ondulado"/>
    <s v="Manual"/>
    <s v="Abacate"/>
    <n v="225"/>
    <n v="25"/>
    <s v="fruto"/>
    <x v="0"/>
    <s v="Manutenção"/>
    <x v="27"/>
    <x v="8"/>
    <s v="Trabalhador agropecuário em geral"/>
    <n v="2.35"/>
    <s v="H/H"/>
    <n v="13.0666856765747"/>
    <n v="5.2874999999999998E-2"/>
    <n v="0.69090100514888719"/>
  </r>
  <r>
    <n v="8108"/>
    <x v="1"/>
    <s v="Floresta Ombrófila Densa"/>
    <s v="Sudeste"/>
    <s v="Campinas"/>
    <s v="ondulado"/>
    <s v="Manual"/>
    <s v="Abacate"/>
    <n v="225"/>
    <n v="25"/>
    <s v="fruto"/>
    <x v="0"/>
    <s v="Manutenção"/>
    <x v="27"/>
    <x v="9"/>
    <s v="Trabalhador agropecuário em geral"/>
    <n v="1.18"/>
    <s v="H/H"/>
    <n v="13.0666856765747"/>
    <n v="2.6550000000000001E-2"/>
    <n v="0.3469205047130583"/>
  </r>
  <r>
    <n v="8108"/>
    <x v="1"/>
    <s v="Floresta Ombrófila Densa"/>
    <s v="Sudeste"/>
    <s v="Campinas"/>
    <s v="ondulado"/>
    <s v="Manual"/>
    <s v="Abacate"/>
    <n v="225"/>
    <n v="25"/>
    <s v="fruto"/>
    <x v="0"/>
    <s v="Manutenção"/>
    <x v="28"/>
    <x v="8"/>
    <s v="Aplicador manual"/>
    <n v="2.35"/>
    <s v="H/H"/>
    <n v="9.9000000000000005E-2"/>
    <n v="5.2874999999999998E-2"/>
    <n v="5.2346249999999997E-3"/>
  </r>
  <r>
    <n v="8108"/>
    <x v="1"/>
    <s v="Floresta Ombrófila Densa"/>
    <s v="Sudeste"/>
    <s v="Campinas"/>
    <s v="ondulado"/>
    <s v="Manual"/>
    <s v="Abacate"/>
    <n v="225"/>
    <n v="25"/>
    <s v="fruto"/>
    <x v="0"/>
    <s v="Manutenção"/>
    <x v="28"/>
    <x v="8"/>
    <s v="Sulfluramida"/>
    <n v="2"/>
    <s v="Kg"/>
    <n v="16.2399997711181"/>
    <n v="4.4999999999999998E-2"/>
    <n v="0.73079998970031446"/>
  </r>
  <r>
    <n v="8108"/>
    <x v="1"/>
    <s v="Floresta Ombrófila Densa"/>
    <s v="Sudeste"/>
    <s v="Campinas"/>
    <s v="ondulado"/>
    <s v="Manual"/>
    <s v="Abacate"/>
    <n v="225"/>
    <n v="25"/>
    <s v="fruto"/>
    <x v="0"/>
    <s v="Manutenção"/>
    <x v="28"/>
    <x v="8"/>
    <s v="Trabalhador agropecuário em geral"/>
    <n v="2.35"/>
    <s v="H/H"/>
    <n v="13.0666856765747"/>
    <n v="5.2874999999999998E-2"/>
    <n v="0.69090100514888719"/>
  </r>
  <r>
    <n v="8108"/>
    <x v="1"/>
    <s v="Floresta Ombrófila Densa"/>
    <s v="Sudeste"/>
    <s v="Campinas"/>
    <s v="ondulado"/>
    <s v="Manual"/>
    <s v="Abacate"/>
    <n v="225"/>
    <n v="25"/>
    <s v="fruto"/>
    <x v="0"/>
    <s v="Manutenção"/>
    <x v="28"/>
    <x v="9"/>
    <s v="Trabalhador agropecuário em geral"/>
    <n v="1.18"/>
    <s v="H/H"/>
    <n v="13.0666856765747"/>
    <n v="2.6550000000000001E-2"/>
    <n v="0.3469205047130583"/>
  </r>
  <r>
    <n v="8108"/>
    <x v="1"/>
    <s v="Floresta Ombrófila Densa"/>
    <s v="Sudeste"/>
    <s v="Campinas"/>
    <s v="ondulado"/>
    <s v="Manual"/>
    <s v="Abacate"/>
    <n v="225"/>
    <n v="25"/>
    <s v="fruto"/>
    <x v="0"/>
    <s v="Manutenção"/>
    <x v="29"/>
    <x v="8"/>
    <s v="Aplicador manual"/>
    <n v="2.35"/>
    <s v="H/H"/>
    <n v="9.9000000000000005E-2"/>
    <n v="5.2874999999999998E-2"/>
    <n v="5.2346249999999997E-3"/>
  </r>
  <r>
    <n v="8108"/>
    <x v="1"/>
    <s v="Floresta Ombrófila Densa"/>
    <s v="Sudeste"/>
    <s v="Campinas"/>
    <s v="ondulado"/>
    <s v="Manual"/>
    <s v="Abacate"/>
    <n v="225"/>
    <n v="25"/>
    <s v="fruto"/>
    <x v="0"/>
    <s v="Manutenção"/>
    <x v="29"/>
    <x v="8"/>
    <s v="Sulfluramida"/>
    <n v="2"/>
    <s v="Kg"/>
    <n v="16.2399997711181"/>
    <n v="4.4999999999999998E-2"/>
    <n v="0.73079998970031446"/>
  </r>
  <r>
    <n v="8108"/>
    <x v="1"/>
    <s v="Floresta Ombrófila Densa"/>
    <s v="Sudeste"/>
    <s v="Campinas"/>
    <s v="ondulado"/>
    <s v="Manual"/>
    <s v="Abacate"/>
    <n v="225"/>
    <n v="25"/>
    <s v="fruto"/>
    <x v="0"/>
    <s v="Manutenção"/>
    <x v="29"/>
    <x v="8"/>
    <s v="Trabalhador agropecuário em geral"/>
    <n v="2.35"/>
    <s v="H/H"/>
    <n v="13.0666856765747"/>
    <n v="5.2874999999999998E-2"/>
    <n v="0.69090100514888719"/>
  </r>
  <r>
    <n v="8108"/>
    <x v="1"/>
    <s v="Floresta Ombrófila Densa"/>
    <s v="Sudeste"/>
    <s v="Campinas"/>
    <s v="ondulado"/>
    <s v="Manual"/>
    <s v="Abacate"/>
    <n v="225"/>
    <n v="25"/>
    <s v="fruto"/>
    <x v="0"/>
    <s v="Manutenção"/>
    <x v="29"/>
    <x v="9"/>
    <s v="Trabalhador agropecuário em geral"/>
    <n v="1.18"/>
    <s v="H/H"/>
    <n v="13.0666856765747"/>
    <n v="2.6550000000000001E-2"/>
    <n v="0.3469205047130583"/>
  </r>
  <r>
    <n v="8108"/>
    <x v="1"/>
    <s v="Floresta Ombrófila Densa"/>
    <s v="Sudeste"/>
    <s v="Campinas"/>
    <s v="ondulado"/>
    <s v="Manual"/>
    <s v="Abacate"/>
    <n v="225"/>
    <n v="25"/>
    <s v="fruto"/>
    <x v="0"/>
    <s v="Pós-Plantio"/>
    <x v="0"/>
    <x v="7"/>
    <s v="Enxada"/>
    <n v="38.51"/>
    <s v="H/H"/>
    <n v="1.6E-2"/>
    <n v="0.866475"/>
    <n v="1.38636E-2"/>
  </r>
  <r>
    <n v="8108"/>
    <x v="1"/>
    <s v="Floresta Ombrófila Densa"/>
    <s v="Sudeste"/>
    <s v="Campinas"/>
    <s v="ondulado"/>
    <s v="Manual"/>
    <s v="Abacate"/>
    <n v="225"/>
    <n v="25"/>
    <s v="fruto"/>
    <x v="0"/>
    <s v="Pós-Plantio"/>
    <x v="0"/>
    <x v="7"/>
    <s v="Trabalhador agropecuário em geral"/>
    <n v="38.51"/>
    <s v="H/H"/>
    <n v="13.0666856765747"/>
    <n v="0.866475"/>
    <n v="11.321956471610063"/>
  </r>
  <r>
    <n v="8108"/>
    <x v="1"/>
    <s v="Floresta Ombrófila Densa"/>
    <s v="Sudeste"/>
    <s v="Campinas"/>
    <s v="ondulado"/>
    <s v="Manual"/>
    <s v="Abacate"/>
    <n v="225"/>
    <n v="25"/>
    <s v="fruto"/>
    <x v="0"/>
    <s v="Pós-Plantio"/>
    <x v="0"/>
    <x v="8"/>
    <s v="Aplicador manual"/>
    <n v="2.35"/>
    <s v="H/H"/>
    <n v="9.9000000000000005E-2"/>
    <n v="5.2874999999999998E-2"/>
    <n v="5.2346249999999997E-3"/>
  </r>
  <r>
    <n v="8108"/>
    <x v="1"/>
    <s v="Floresta Ombrófila Densa"/>
    <s v="Sudeste"/>
    <s v="Campinas"/>
    <s v="ondulado"/>
    <s v="Manual"/>
    <s v="Abacate"/>
    <n v="225"/>
    <n v="25"/>
    <s v="fruto"/>
    <x v="0"/>
    <s v="Pós-Plantio"/>
    <x v="0"/>
    <x v="8"/>
    <s v="Sulfluramida"/>
    <n v="2"/>
    <s v="Kg"/>
    <n v="16.2399997711181"/>
    <n v="4.4999999999999998E-2"/>
    <n v="0.73079998970031446"/>
  </r>
  <r>
    <n v="8108"/>
    <x v="1"/>
    <s v="Floresta Ombrófila Densa"/>
    <s v="Sudeste"/>
    <s v="Campinas"/>
    <s v="ondulado"/>
    <s v="Manual"/>
    <s v="Abacate"/>
    <n v="225"/>
    <n v="25"/>
    <s v="fruto"/>
    <x v="0"/>
    <s v="Pós-Plantio"/>
    <x v="0"/>
    <x v="8"/>
    <s v="Trabalhador agropecuário em geral"/>
    <n v="2.35"/>
    <s v="H/H"/>
    <n v="13.0666856765747"/>
    <n v="5.2874999999999998E-2"/>
    <n v="0.69090100514888719"/>
  </r>
  <r>
    <n v="8108"/>
    <x v="1"/>
    <s v="Floresta Ombrófila Densa"/>
    <s v="Sudeste"/>
    <s v="Campinas"/>
    <s v="ondulado"/>
    <s v="Manual"/>
    <s v="Abacate"/>
    <n v="225"/>
    <n v="25"/>
    <s v="fruto"/>
    <x v="0"/>
    <s v="Pós-Plantio"/>
    <x v="0"/>
    <x v="9"/>
    <s v="Trabalhador agropecuário em geral"/>
    <n v="1.18"/>
    <s v="H/H"/>
    <n v="13.0666856765747"/>
    <n v="2.6550000000000001E-2"/>
    <n v="0.3469205047130583"/>
  </r>
  <r>
    <n v="8108"/>
    <x v="1"/>
    <s v="Floresta Ombrófila Densa"/>
    <s v="Sudeste"/>
    <s v="Campinas"/>
    <s v="ondulado"/>
    <s v="Manual"/>
    <s v="Abacate"/>
    <n v="225"/>
    <n v="25"/>
    <s v="fruto"/>
    <x v="0"/>
    <s v="Pré-Plantio"/>
    <x v="0"/>
    <x v="0"/>
    <s v="Trator 75 - 125 CV + Carreta"/>
    <n v="2.06"/>
    <s v="H/M"/>
    <n v="149.07000732421801"/>
    <n v="4.6350000000000002E-2"/>
    <n v="6.9093948394775051"/>
  </r>
  <r>
    <n v="8108"/>
    <x v="1"/>
    <s v="Floresta Ombrófila Densa"/>
    <s v="Sudeste"/>
    <s v="Campinas"/>
    <s v="ondulado"/>
    <s v="Manual"/>
    <s v="Abacate"/>
    <n v="225"/>
    <n v="25"/>
    <s v="fruto"/>
    <x v="0"/>
    <s v="Pré-Plantio"/>
    <x v="0"/>
    <x v="13"/>
    <s v="Enxadão (alinhamento)"/>
    <n v="28.27"/>
    <s v="H/H"/>
    <n v="1.0999999999999999E-2"/>
    <n v="0.63607499999999995"/>
    <n v="6.9968249999999991E-3"/>
  </r>
  <r>
    <n v="8108"/>
    <x v="1"/>
    <s v="Floresta Ombrófila Densa"/>
    <s v="Sudeste"/>
    <s v="Campinas"/>
    <s v="ondulado"/>
    <s v="Manual"/>
    <s v="Abacate"/>
    <n v="225"/>
    <n v="25"/>
    <s v="fruto"/>
    <x v="0"/>
    <s v="Pré-Plantio"/>
    <x v="0"/>
    <x v="13"/>
    <s v="Trabalhador agropecuário em geral"/>
    <n v="28.27"/>
    <s v="H/H"/>
    <n v="13.0666856765747"/>
    <n v="0.63607499999999995"/>
    <n v="8.3113920917272512"/>
  </r>
  <r>
    <n v="8108"/>
    <x v="1"/>
    <s v="Floresta Ombrófila Densa"/>
    <s v="Sudeste"/>
    <s v="Campinas"/>
    <s v="ondulado"/>
    <s v="Manual"/>
    <s v="Abacate"/>
    <n v="225"/>
    <n v="25"/>
    <s v="fruto"/>
    <x v="0"/>
    <s v="Pré-Plantio"/>
    <x v="0"/>
    <x v="14"/>
    <s v="Calcário dolomítico"/>
    <n v="0.5"/>
    <s v="t"/>
    <n v="206.169998168945"/>
    <n v="1.125E-2"/>
    <n v="2.319412479400631"/>
  </r>
  <r>
    <n v="8108"/>
    <x v="1"/>
    <s v="Floresta Ombrófila Densa"/>
    <s v="Sudeste"/>
    <s v="Campinas"/>
    <s v="ondulado"/>
    <s v="Manual"/>
    <s v="Abacate"/>
    <n v="225"/>
    <n v="25"/>
    <s v="fruto"/>
    <x v="0"/>
    <s v="Pré-Plantio"/>
    <x v="0"/>
    <x v="14"/>
    <s v="Trabalhador agropecuário em geral"/>
    <n v="11.78"/>
    <s v="H/H"/>
    <n v="13.0666856765747"/>
    <n v="0.26505000000000001"/>
    <n v="3.4633250385761243"/>
  </r>
  <r>
    <n v="8108"/>
    <x v="1"/>
    <s v="Floresta Ombrófila Densa"/>
    <s v="Sudeste"/>
    <s v="Campinas"/>
    <s v="ondulado"/>
    <s v="Manual"/>
    <s v="Abacate"/>
    <n v="225"/>
    <n v="25"/>
    <s v="fruto"/>
    <x v="0"/>
    <s v="Pré-Plantio"/>
    <x v="0"/>
    <x v="14"/>
    <s v="Trator 75 - 125 CV + Carreta"/>
    <n v="1.94"/>
    <s v="H/M"/>
    <n v="149.07000732421801"/>
    <n v="4.3650000000000001E-2"/>
    <n v="6.5069058197021166"/>
  </r>
  <r>
    <n v="8108"/>
    <x v="1"/>
    <s v="Floresta Ombrófila Densa"/>
    <s v="Sudeste"/>
    <s v="Campinas"/>
    <s v="ondulado"/>
    <s v="Manual"/>
    <s v="Abacate"/>
    <n v="225"/>
    <n v="25"/>
    <s v="fruto"/>
    <x v="0"/>
    <s v="Pré-Plantio"/>
    <x v="0"/>
    <x v="8"/>
    <s v="Aplicador manual"/>
    <n v="4.7"/>
    <s v="H/H"/>
    <n v="9.9000000000000005E-2"/>
    <n v="0.10575"/>
    <n v="1.0469249999999999E-2"/>
  </r>
  <r>
    <n v="8108"/>
    <x v="1"/>
    <s v="Floresta Ombrófila Densa"/>
    <s v="Sudeste"/>
    <s v="Campinas"/>
    <s v="ondulado"/>
    <s v="Manual"/>
    <s v="Abacate"/>
    <n v="225"/>
    <n v="25"/>
    <s v="fruto"/>
    <x v="0"/>
    <s v="Pré-Plantio"/>
    <x v="0"/>
    <x v="8"/>
    <s v="Sulfluramida"/>
    <n v="3.5"/>
    <s v="Kg"/>
    <n v="16.2399997711181"/>
    <n v="7.8750000000000001E-2"/>
    <n v="1.2788999819755504"/>
  </r>
  <r>
    <n v="8108"/>
    <x v="1"/>
    <s v="Floresta Ombrófila Densa"/>
    <s v="Sudeste"/>
    <s v="Campinas"/>
    <s v="ondulado"/>
    <s v="Manual"/>
    <s v="Abacate"/>
    <n v="225"/>
    <n v="25"/>
    <s v="fruto"/>
    <x v="0"/>
    <s v="Pré-Plantio"/>
    <x v="0"/>
    <x v="8"/>
    <s v="Trabalhador agropecuário em geral"/>
    <n v="4.7"/>
    <s v="H/H"/>
    <n v="13.0666856765747"/>
    <n v="0.10575"/>
    <n v="1.3818020102977744"/>
  </r>
  <r>
    <n v="8108"/>
    <x v="1"/>
    <s v="Floresta Ombrófila Densa"/>
    <s v="Sudeste"/>
    <s v="Campinas"/>
    <s v="ondulado"/>
    <s v="Manual"/>
    <s v="Abacate"/>
    <n v="225"/>
    <n v="25"/>
    <s v="fruto"/>
    <x v="0"/>
    <s v="Pré-Plantio"/>
    <x v="0"/>
    <x v="15"/>
    <s v="Motocoveadora 2,5 CV"/>
    <n v="28.27"/>
    <s v="H/H"/>
    <n v="6.0519999999999996"/>
    <n v="0.63607499999999995"/>
    <n v="3.8495258999999993"/>
  </r>
  <r>
    <n v="8108"/>
    <x v="1"/>
    <s v="Floresta Ombrófila Densa"/>
    <s v="Sudeste"/>
    <s v="Campinas"/>
    <s v="ondulado"/>
    <s v="Manual"/>
    <s v="Abacate"/>
    <n v="225"/>
    <n v="25"/>
    <s v="fruto"/>
    <x v="0"/>
    <s v="Pré-Plantio"/>
    <x v="0"/>
    <x v="15"/>
    <s v="Trabalhador agropecuário em geral"/>
    <n v="28.27"/>
    <s v="H/H"/>
    <n v="13.0666856765747"/>
    <n v="0.63607499999999995"/>
    <n v="8.3113920917272512"/>
  </r>
  <r>
    <n v="8108"/>
    <x v="1"/>
    <s v="Floresta Ombrófila Densa"/>
    <s v="Sudeste"/>
    <s v="Campinas"/>
    <s v="ondulado"/>
    <s v="Manual"/>
    <s v="Abacate"/>
    <n v="225"/>
    <n v="25"/>
    <s v="fruto"/>
    <x v="0"/>
    <s v="Pré-Plantio"/>
    <x v="0"/>
    <x v="16"/>
    <s v="Motorroçadeira 2 CV"/>
    <n v="23.55"/>
    <s v="H/H"/>
    <n v="6.4109999999999996"/>
    <n v="0.52987499999999998"/>
    <n v="3.3970286249999995"/>
  </r>
  <r>
    <n v="8108"/>
    <x v="1"/>
    <s v="Floresta Ombrófila Densa"/>
    <s v="Sudeste"/>
    <s v="Campinas"/>
    <s v="ondulado"/>
    <s v="Manual"/>
    <s v="Abacate"/>
    <n v="225"/>
    <n v="25"/>
    <s v="fruto"/>
    <x v="0"/>
    <s v="Pré-Plantio"/>
    <x v="0"/>
    <x v="16"/>
    <s v="Trabalhador agropecuário em geral"/>
    <n v="23.55"/>
    <s v="H/H"/>
    <n v="13.0666856765747"/>
    <n v="0.52987499999999998"/>
    <n v="6.9237100728750187"/>
  </r>
  <r>
    <n v="8108"/>
    <x v="1"/>
    <s v="Floresta Ombrófila Densa"/>
    <s v="Sudeste"/>
    <s v="Campinas"/>
    <s v="ondulado"/>
    <s v="Manual"/>
    <s v="Araucária_embrapa"/>
    <n v="333"/>
    <n v="37"/>
    <s v="semente"/>
    <x v="0"/>
    <s v="Implantação"/>
    <x v="0"/>
    <x v="0"/>
    <d v="2006-06-30T00:00:00"/>
    <n v="3.3"/>
    <s v="sc de 50 kg"/>
    <n v="273.079986572265"/>
    <n v="0.10988999999999999"/>
    <n v="30.008759724426199"/>
  </r>
  <r>
    <n v="8108"/>
    <x v="1"/>
    <s v="Floresta Ombrófila Densa"/>
    <s v="Sudeste"/>
    <s v="Campinas"/>
    <s v="ondulado"/>
    <s v="Manual"/>
    <s v="Araucária_embrapa"/>
    <n v="333"/>
    <n v="37"/>
    <s v="semente"/>
    <x v="0"/>
    <s v="Implantação"/>
    <x v="0"/>
    <x v="0"/>
    <s v="Copo dosador"/>
    <n v="12.37"/>
    <s v="H/H"/>
    <n v="1.0999999999999999E-2"/>
    <n v="0.41192099999999998"/>
    <n v="4.5311309999999999E-3"/>
  </r>
  <r>
    <n v="8108"/>
    <x v="1"/>
    <s v="Floresta Ombrófila Densa"/>
    <s v="Sudeste"/>
    <s v="Campinas"/>
    <s v="ondulado"/>
    <s v="Manual"/>
    <s v="Araucária_embrapa"/>
    <n v="333"/>
    <n v="37"/>
    <s v="semente"/>
    <x v="0"/>
    <s v="Implantação"/>
    <x v="0"/>
    <x v="0"/>
    <s v="Trabalhador agropecuário em geral"/>
    <n v="12.37"/>
    <s v="H/H"/>
    <n v="13.0666856765747"/>
    <n v="0.41192099999999998"/>
    <n v="5.3824422305803266"/>
  </r>
  <r>
    <n v="8108"/>
    <x v="1"/>
    <s v="Floresta Ombrófila Densa"/>
    <s v="Sudeste"/>
    <s v="Campinas"/>
    <s v="ondulado"/>
    <s v="Manual"/>
    <s v="Araucária_embrapa"/>
    <n v="333"/>
    <n v="37"/>
    <s v="semente"/>
    <x v="0"/>
    <s v="Implantação"/>
    <x v="0"/>
    <x v="1"/>
    <d v="2010-10-20T00:00:00"/>
    <n v="3.3"/>
    <s v="sc de 50 kg"/>
    <n v="200.47999572753901"/>
    <n v="0.10988999999999999"/>
    <n v="22.03074673049926"/>
  </r>
  <r>
    <n v="8108"/>
    <x v="1"/>
    <s v="Floresta Ombrófila Densa"/>
    <s v="Sudeste"/>
    <s v="Campinas"/>
    <s v="ondulado"/>
    <s v="Manual"/>
    <s v="Araucária_embrapa"/>
    <n v="333"/>
    <n v="37"/>
    <s v="semente"/>
    <x v="0"/>
    <s v="Implantação"/>
    <x v="0"/>
    <x v="1"/>
    <s v="Plantadeira (coveta lateral)"/>
    <n v="14.13"/>
    <s v="H/H"/>
    <n v="7.9000000000000001E-2"/>
    <n v="0.47052899999999998"/>
    <n v="3.7171790999999996E-2"/>
  </r>
  <r>
    <n v="8108"/>
    <x v="1"/>
    <s v="Floresta Ombrófila Densa"/>
    <s v="Sudeste"/>
    <s v="Campinas"/>
    <s v="ondulado"/>
    <s v="Manual"/>
    <s v="Araucária_embrapa"/>
    <n v="333"/>
    <n v="37"/>
    <s v="semente"/>
    <x v="0"/>
    <s v="Implantação"/>
    <x v="0"/>
    <x v="1"/>
    <s v="Trabalhador agropecuário em geral"/>
    <n v="14.13"/>
    <s v="H/H"/>
    <n v="13.0666856765747"/>
    <n v="0.47052899999999998"/>
    <n v="6.1482545447130166"/>
  </r>
  <r>
    <n v="8108"/>
    <x v="1"/>
    <s v="Floresta Ombrófila Densa"/>
    <s v="Sudeste"/>
    <s v="Campinas"/>
    <s v="ondulado"/>
    <s v="Manual"/>
    <s v="Araucária_embrapa"/>
    <n v="333"/>
    <n v="37"/>
    <s v="semente"/>
    <x v="0"/>
    <s v="Implantação"/>
    <x v="0"/>
    <x v="1"/>
    <s v="Trator 75 - 125 CV + Carreta"/>
    <n v="2.35"/>
    <s v="H/M"/>
    <n v="149.07000732421801"/>
    <n v="7.8255000000000005E-2"/>
    <n v="11.665473423156682"/>
  </r>
  <r>
    <n v="8108"/>
    <x v="1"/>
    <s v="Floresta Ombrófila Densa"/>
    <s v="Sudeste"/>
    <s v="Campinas"/>
    <s v="ondulado"/>
    <s v="Manual"/>
    <s v="Araucária_embrapa"/>
    <n v="333"/>
    <n v="37"/>
    <s v="semente"/>
    <x v="0"/>
    <s v="Implantação"/>
    <x v="0"/>
    <x v="2"/>
    <s v="Trabalhador agropecuário em geral"/>
    <n v="5.88"/>
    <s v="H/H"/>
    <n v="13.0666856765747"/>
    <n v="0.19580400000000001"/>
    <n v="2.5585093222160324"/>
  </r>
  <r>
    <n v="8108"/>
    <x v="1"/>
    <s v="Floresta Ombrófila Densa"/>
    <s v="Sudeste"/>
    <s v="Campinas"/>
    <s v="ondulado"/>
    <s v="Manual"/>
    <s v="Araucária_embrapa"/>
    <n v="333"/>
    <n v="37"/>
    <s v="semente"/>
    <x v="0"/>
    <s v="Implantação"/>
    <x v="0"/>
    <x v="2"/>
    <s v="Trator 75 - 125 CV + Tanque para irrigação"/>
    <n v="1.18"/>
    <s v="H/M"/>
    <n v="157.47999572753901"/>
    <n v="3.9294000000000003E-2"/>
    <n v="6.1880189521179183"/>
  </r>
  <r>
    <n v="8108"/>
    <x v="1"/>
    <s v="Floresta Ombrófila Densa"/>
    <s v="Sudeste"/>
    <s v="Campinas"/>
    <s v="ondulado"/>
    <s v="Manual"/>
    <s v="Araucária_embrapa"/>
    <n v="333"/>
    <n v="37"/>
    <s v="semente"/>
    <x v="0"/>
    <s v="Implantação"/>
    <x v="0"/>
    <x v="3"/>
    <s v="Hidrogel"/>
    <n v="5"/>
    <s v="Kg"/>
    <n v="25.84"/>
    <n v="0.16650000000000001"/>
    <n v="4.3023600000000002"/>
  </r>
  <r>
    <n v="8108"/>
    <x v="1"/>
    <s v="Floresta Ombrófila Densa"/>
    <s v="Sudeste"/>
    <s v="Campinas"/>
    <s v="ondulado"/>
    <s v="Manual"/>
    <s v="Araucária_embrapa"/>
    <n v="333"/>
    <n v="37"/>
    <s v="semente"/>
    <x v="0"/>
    <s v="Implantação"/>
    <x v="0"/>
    <x v="3"/>
    <s v="Trabalhador agropecuário em geral"/>
    <n v="14.13"/>
    <s v="H/H"/>
    <n v="13.0666856765747"/>
    <n v="0.47052899999999998"/>
    <n v="6.1482545447130166"/>
  </r>
  <r>
    <n v="8108"/>
    <x v="1"/>
    <s v="Floresta Ombrófila Densa"/>
    <s v="Sudeste"/>
    <s v="Campinas"/>
    <s v="ondulado"/>
    <s v="Manual"/>
    <s v="Araucária_embrapa"/>
    <n v="333"/>
    <n v="37"/>
    <s v="semente"/>
    <x v="0"/>
    <s v="Implantação"/>
    <x v="0"/>
    <x v="3"/>
    <s v="Trator 75 - 125 CV + Tanque para irrigação"/>
    <n v="2.35"/>
    <s v="H/M"/>
    <n v="157.47999572753901"/>
    <n v="7.8255000000000005E-2"/>
    <n v="12.323597065658566"/>
  </r>
  <r>
    <n v="8108"/>
    <x v="1"/>
    <s v="Floresta Ombrófila Densa"/>
    <s v="Sudeste"/>
    <s v="Campinas"/>
    <s v="ondulado"/>
    <s v="Manual"/>
    <s v="Araucária_embrapa"/>
    <n v="333"/>
    <n v="37"/>
    <s v="semente"/>
    <x v="0"/>
    <s v="Implantação"/>
    <x v="0"/>
    <x v="4"/>
    <s v="Hidrogel"/>
    <n v="1"/>
    <s v="Kg"/>
    <n v="25.84"/>
    <n v="3.3300000000000003E-2"/>
    <n v="0.86047200000000013"/>
  </r>
  <r>
    <n v="8108"/>
    <x v="1"/>
    <s v="Floresta Ombrófila Densa"/>
    <s v="Sudeste"/>
    <s v="Campinas"/>
    <s v="ondulado"/>
    <s v="Manual"/>
    <s v="Araucária_embrapa"/>
    <n v="333"/>
    <n v="37"/>
    <s v="semente"/>
    <x v="0"/>
    <s v="Implantação"/>
    <x v="0"/>
    <x v="4"/>
    <s v="Mudas (biodiversidade)"/>
    <n v="109"/>
    <s v="unidade"/>
    <n v="2"/>
    <n v="3.6297000000000001"/>
    <n v="7.2594000000000003"/>
  </r>
  <r>
    <n v="8108"/>
    <x v="1"/>
    <s v="Floresta Ombrófila Densa"/>
    <s v="Sudeste"/>
    <s v="Campinas"/>
    <s v="ondulado"/>
    <s v="Manual"/>
    <s v="Araucária_embrapa"/>
    <n v="333"/>
    <n v="37"/>
    <s v="semente"/>
    <x v="0"/>
    <s v="Implantação"/>
    <x v="0"/>
    <x v="4"/>
    <s v="Mudas (econômica)"/>
    <n v="109"/>
    <s v="unidade"/>
    <n v="10"/>
    <n v="3.6297000000000001"/>
    <n v="36.297000000000004"/>
  </r>
  <r>
    <n v="8108"/>
    <x v="1"/>
    <s v="Floresta Ombrófila Densa"/>
    <s v="Sudeste"/>
    <s v="Campinas"/>
    <s v="ondulado"/>
    <s v="Manual"/>
    <s v="Araucária_embrapa"/>
    <n v="333"/>
    <n v="37"/>
    <s v="semente"/>
    <x v="0"/>
    <s v="Implantação"/>
    <x v="0"/>
    <x v="4"/>
    <s v="Trabalhador agropecuário em geral"/>
    <n v="4.24"/>
    <s v="H/H"/>
    <n v="13.0666856765747"/>
    <n v="0.14119200000000001"/>
    <n v="1.8449114840469352"/>
  </r>
  <r>
    <n v="8108"/>
    <x v="1"/>
    <s v="Floresta Ombrófila Densa"/>
    <s v="Sudeste"/>
    <s v="Campinas"/>
    <s v="ondulado"/>
    <s v="Manual"/>
    <s v="Araucária_embrapa"/>
    <n v="333"/>
    <n v="37"/>
    <s v="semente"/>
    <x v="0"/>
    <s v="Implantação"/>
    <x v="0"/>
    <x v="5"/>
    <s v="Mudas (biodiversidade)"/>
    <n v="545"/>
    <s v="unidade"/>
    <n v="2"/>
    <n v="18.148499999999999"/>
    <n v="36.296999999999997"/>
  </r>
  <r>
    <n v="8108"/>
    <x v="1"/>
    <s v="Floresta Ombrófila Densa"/>
    <s v="Sudeste"/>
    <s v="Campinas"/>
    <s v="ondulado"/>
    <s v="Manual"/>
    <s v="Araucária_embrapa"/>
    <n v="333"/>
    <n v="37"/>
    <s v="semente"/>
    <x v="0"/>
    <s v="Implantação"/>
    <x v="0"/>
    <x v="5"/>
    <s v="Mudas (econômica)"/>
    <n v="544"/>
    <s v="unidade"/>
    <n v="10"/>
    <n v="18.115200000000002"/>
    <n v="181.15200000000002"/>
  </r>
  <r>
    <n v="8108"/>
    <x v="1"/>
    <s v="Floresta Ombrófila Densa"/>
    <s v="Sudeste"/>
    <s v="Campinas"/>
    <s v="ondulado"/>
    <s v="Manual"/>
    <s v="Araucária_embrapa"/>
    <n v="333"/>
    <n v="37"/>
    <s v="semente"/>
    <x v="0"/>
    <s v="Implantação"/>
    <x v="0"/>
    <x v="5"/>
    <s v="Trabalhador agropecuário em geral"/>
    <n v="10.6"/>
    <s v="H/H"/>
    <n v="13.0666856765747"/>
    <n v="0.35297999999999996"/>
    <n v="4.6122787101173373"/>
  </r>
  <r>
    <n v="8108"/>
    <x v="1"/>
    <s v="Floresta Ombrófila Densa"/>
    <s v="Sudeste"/>
    <s v="Campinas"/>
    <s v="ondulado"/>
    <s v="Manual"/>
    <s v="Araucária_embrapa"/>
    <n v="333"/>
    <n v="37"/>
    <s v="semente"/>
    <x v="0"/>
    <s v="Implantação"/>
    <x v="0"/>
    <x v="5"/>
    <s v="Trator 75 - 125 CV + Carreta"/>
    <n v="1.77"/>
    <s v="H/M"/>
    <n v="149.07000732421801"/>
    <n v="5.8940999999999993E-2"/>
    <n v="8.7863353016967327"/>
  </r>
  <r>
    <n v="8108"/>
    <x v="1"/>
    <s v="Floresta Ombrófila Densa"/>
    <s v="Sudeste"/>
    <s v="Campinas"/>
    <s v="ondulado"/>
    <s v="Manual"/>
    <s v="Araucária_embrapa"/>
    <n v="333"/>
    <n v="37"/>
    <s v="semente"/>
    <x v="0"/>
    <s v="Manutenção"/>
    <x v="1"/>
    <x v="6"/>
    <s v="18-06-24"/>
    <n v="2.6"/>
    <s v="sc de 50 kg"/>
    <n v="268.25"/>
    <n v="8.6580000000000004E-2"/>
    <n v="23.225085"/>
  </r>
  <r>
    <n v="8108"/>
    <x v="1"/>
    <s v="Floresta Ombrófila Densa"/>
    <s v="Sudeste"/>
    <s v="Campinas"/>
    <s v="ondulado"/>
    <s v="Manual"/>
    <s v="Araucária_embrapa"/>
    <n v="333"/>
    <n v="37"/>
    <s v="semente"/>
    <x v="0"/>
    <s v="Manutenção"/>
    <x v="1"/>
    <x v="6"/>
    <s v="Copo dosador"/>
    <n v="9.42"/>
    <s v="H/H"/>
    <n v="1.0999999999999999E-2"/>
    <n v="0.31368600000000002"/>
    <n v="3.4505460000000001E-3"/>
  </r>
  <r>
    <n v="8108"/>
    <x v="1"/>
    <s v="Floresta Ombrófila Densa"/>
    <s v="Sudeste"/>
    <s v="Campinas"/>
    <s v="ondulado"/>
    <s v="Manual"/>
    <s v="Araucária_embrapa"/>
    <n v="333"/>
    <n v="37"/>
    <s v="semente"/>
    <x v="0"/>
    <s v="Manutenção"/>
    <x v="1"/>
    <x v="6"/>
    <s v="Trabalhador agropecuário em geral"/>
    <n v="9.42"/>
    <s v="H/H"/>
    <n v="13.0666856765747"/>
    <n v="0.31368600000000002"/>
    <n v="4.0988363631420119"/>
  </r>
  <r>
    <n v="8108"/>
    <x v="1"/>
    <s v="Floresta Ombrófila Densa"/>
    <s v="Sudeste"/>
    <s v="Campinas"/>
    <s v="ondulado"/>
    <s v="Manual"/>
    <s v="Araucária_embrapa"/>
    <n v="333"/>
    <n v="37"/>
    <s v="semente"/>
    <x v="0"/>
    <s v="Manutenção"/>
    <x v="1"/>
    <x v="6"/>
    <s v="Trator 75 - 125 CV + Carreta"/>
    <n v="1.18"/>
    <s v="H/M"/>
    <n v="149.07000732421801"/>
    <n v="3.9294000000000003E-2"/>
    <n v="5.8575568677978227"/>
  </r>
  <r>
    <n v="8108"/>
    <x v="1"/>
    <s v="Floresta Ombrófila Densa"/>
    <s v="Sudeste"/>
    <s v="Campinas"/>
    <s v="ondulado"/>
    <s v="Manual"/>
    <s v="Araucária_embrapa"/>
    <n v="333"/>
    <n v="37"/>
    <s v="semente"/>
    <x v="0"/>
    <s v="Manutenção"/>
    <x v="1"/>
    <x v="7"/>
    <s v="Enxada"/>
    <n v="38.51"/>
    <s v="H/H"/>
    <n v="1.6E-2"/>
    <n v="1.2823830000000001"/>
    <n v="2.0518128E-2"/>
  </r>
  <r>
    <n v="8108"/>
    <x v="1"/>
    <s v="Floresta Ombrófila Densa"/>
    <s v="Sudeste"/>
    <s v="Campinas"/>
    <s v="ondulado"/>
    <s v="Manual"/>
    <s v="Araucária_embrapa"/>
    <n v="333"/>
    <n v="37"/>
    <s v="semente"/>
    <x v="0"/>
    <s v="Manutenção"/>
    <x v="1"/>
    <x v="7"/>
    <s v="Trabalhador agropecuário em geral"/>
    <n v="38.51"/>
    <s v="H/H"/>
    <n v="13.0666856765747"/>
    <n v="1.2823830000000001"/>
    <n v="16.756495577982893"/>
  </r>
  <r>
    <n v="8108"/>
    <x v="1"/>
    <s v="Floresta Ombrófila Densa"/>
    <s v="Sudeste"/>
    <s v="Campinas"/>
    <s v="ondulado"/>
    <s v="Manual"/>
    <s v="Araucária_embrapa"/>
    <n v="333"/>
    <n v="37"/>
    <s v="semente"/>
    <x v="0"/>
    <s v="Manutenção"/>
    <x v="1"/>
    <x v="8"/>
    <s v="Aplicador manual"/>
    <n v="2.35"/>
    <s v="H/H"/>
    <n v="9.9000000000000005E-2"/>
    <n v="7.8255000000000005E-2"/>
    <n v="7.7472450000000007E-3"/>
  </r>
  <r>
    <n v="8108"/>
    <x v="1"/>
    <s v="Floresta Ombrófila Densa"/>
    <s v="Sudeste"/>
    <s v="Campinas"/>
    <s v="ondulado"/>
    <s v="Manual"/>
    <s v="Araucária_embrapa"/>
    <n v="333"/>
    <n v="37"/>
    <s v="semente"/>
    <x v="0"/>
    <s v="Manutenção"/>
    <x v="1"/>
    <x v="8"/>
    <s v="Sulfluramida"/>
    <n v="2"/>
    <s v="Kg"/>
    <n v="16.2399997711181"/>
    <n v="6.6600000000000006E-2"/>
    <n v="1.0815839847564657"/>
  </r>
  <r>
    <n v="8108"/>
    <x v="1"/>
    <s v="Floresta Ombrófila Densa"/>
    <s v="Sudeste"/>
    <s v="Campinas"/>
    <s v="ondulado"/>
    <s v="Manual"/>
    <s v="Araucária_embrapa"/>
    <n v="333"/>
    <n v="37"/>
    <s v="semente"/>
    <x v="0"/>
    <s v="Manutenção"/>
    <x v="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
    <x v="10"/>
    <s v="Motorroçadeira 2 CV"/>
    <n v="14.13"/>
    <s v="H/H"/>
    <n v="6.4109999999999996"/>
    <n v="0.47052899999999998"/>
    <n v="3.0165614189999999"/>
  </r>
  <r>
    <n v="8108"/>
    <x v="1"/>
    <s v="Floresta Ombrófila Densa"/>
    <s v="Sudeste"/>
    <s v="Campinas"/>
    <s v="ondulado"/>
    <s v="Manual"/>
    <s v="Araucária_embrapa"/>
    <n v="333"/>
    <n v="37"/>
    <s v="semente"/>
    <x v="0"/>
    <s v="Manutenção"/>
    <x v="1"/>
    <x v="10"/>
    <s v="Trabalhador agropecuário em geral"/>
    <n v="14.13"/>
    <s v="H/H"/>
    <n v="13.0666856765747"/>
    <n v="0.47052899999999998"/>
    <n v="6.1482545447130166"/>
  </r>
  <r>
    <n v="8108"/>
    <x v="1"/>
    <s v="Floresta Ombrófila Densa"/>
    <s v="Sudeste"/>
    <s v="Campinas"/>
    <s v="ondulado"/>
    <s v="Manual"/>
    <s v="Araucária_embrapa"/>
    <n v="333"/>
    <n v="37"/>
    <s v="semente"/>
    <x v="0"/>
    <s v="Manutenção"/>
    <x v="2"/>
    <x v="11"/>
    <s v="18-06-24"/>
    <n v="2.6"/>
    <s v="sc de 50 kg"/>
    <n v="268.25"/>
    <n v="8.6580000000000004E-2"/>
    <n v="23.225085"/>
  </r>
  <r>
    <n v="8108"/>
    <x v="1"/>
    <s v="Floresta Ombrófila Densa"/>
    <s v="Sudeste"/>
    <s v="Campinas"/>
    <s v="ondulado"/>
    <s v="Manual"/>
    <s v="Araucária_embrapa"/>
    <n v="333"/>
    <n v="37"/>
    <s v="semente"/>
    <x v="0"/>
    <s v="Manutenção"/>
    <x v="2"/>
    <x v="11"/>
    <s v="Copo dosador"/>
    <n v="9.42"/>
    <s v="H/H"/>
    <n v="1.0999999999999999E-2"/>
    <n v="0.31368600000000002"/>
    <n v="3.4505460000000001E-3"/>
  </r>
  <r>
    <n v="8108"/>
    <x v="1"/>
    <s v="Floresta Ombrófila Densa"/>
    <s v="Sudeste"/>
    <s v="Campinas"/>
    <s v="ondulado"/>
    <s v="Manual"/>
    <s v="Araucária_embrapa"/>
    <n v="333"/>
    <n v="37"/>
    <s v="semente"/>
    <x v="0"/>
    <s v="Manutenção"/>
    <x v="2"/>
    <x v="11"/>
    <s v="Trabalhador agropecuário em geral"/>
    <n v="9.42"/>
    <s v="H/H"/>
    <n v="13.0666856765747"/>
    <n v="0.31368600000000002"/>
    <n v="4.0988363631420119"/>
  </r>
  <r>
    <n v="8108"/>
    <x v="1"/>
    <s v="Floresta Ombrófila Densa"/>
    <s v="Sudeste"/>
    <s v="Campinas"/>
    <s v="ondulado"/>
    <s v="Manual"/>
    <s v="Araucária_embrapa"/>
    <n v="333"/>
    <n v="37"/>
    <s v="semente"/>
    <x v="0"/>
    <s v="Manutenção"/>
    <x v="2"/>
    <x v="11"/>
    <s v="Trator 75 - 125 CV + Carreta"/>
    <n v="1.18"/>
    <s v="H/M"/>
    <n v="149.07000732421801"/>
    <n v="3.9294000000000003E-2"/>
    <n v="5.8575568677978227"/>
  </r>
  <r>
    <n v="8108"/>
    <x v="1"/>
    <s v="Floresta Ombrófila Densa"/>
    <s v="Sudeste"/>
    <s v="Campinas"/>
    <s v="ondulado"/>
    <s v="Manual"/>
    <s v="Araucária_embrapa"/>
    <n v="333"/>
    <n v="37"/>
    <s v="semente"/>
    <x v="0"/>
    <s v="Manutenção"/>
    <x v="2"/>
    <x v="8"/>
    <s v="Aplicador manual"/>
    <n v="2.35"/>
    <s v="H/H"/>
    <n v="9.9000000000000005E-2"/>
    <n v="7.8255000000000005E-2"/>
    <n v="7.7472450000000007E-3"/>
  </r>
  <r>
    <n v="8108"/>
    <x v="1"/>
    <s v="Floresta Ombrófila Densa"/>
    <s v="Sudeste"/>
    <s v="Campinas"/>
    <s v="ondulado"/>
    <s v="Manual"/>
    <s v="Araucária_embrapa"/>
    <n v="333"/>
    <n v="37"/>
    <s v="semente"/>
    <x v="0"/>
    <s v="Manutenção"/>
    <x v="2"/>
    <x v="8"/>
    <s v="Sulfluramida"/>
    <n v="2"/>
    <s v="Kg"/>
    <n v="16.2399997711181"/>
    <n v="6.6600000000000006E-2"/>
    <n v="1.0815839847564657"/>
  </r>
  <r>
    <n v="8108"/>
    <x v="1"/>
    <s v="Floresta Ombrófila Densa"/>
    <s v="Sudeste"/>
    <s v="Campinas"/>
    <s v="ondulado"/>
    <s v="Manual"/>
    <s v="Araucária_embrapa"/>
    <n v="333"/>
    <n v="37"/>
    <s v="semente"/>
    <x v="0"/>
    <s v="Manutenção"/>
    <x v="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
    <x v="12"/>
    <s v="Técnico florestal"/>
    <n v="23.55"/>
    <s v="H/H"/>
    <n v="5.9209642410278303"/>
    <n v="0.78421500000000011"/>
    <n v="4.6433089722776408"/>
  </r>
  <r>
    <n v="8108"/>
    <x v="1"/>
    <s v="Floresta Ombrófila Densa"/>
    <s v="Sudeste"/>
    <s v="Campinas"/>
    <s v="ondulado"/>
    <s v="Manual"/>
    <s v="Araucária_embrapa"/>
    <n v="333"/>
    <n v="37"/>
    <s v="semente"/>
    <x v="0"/>
    <s v="Manutenção"/>
    <x v="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3"/>
    <x v="8"/>
    <s v="Aplicador manual"/>
    <n v="2.35"/>
    <s v="H/H"/>
    <n v="9.9000000000000005E-2"/>
    <n v="7.8255000000000005E-2"/>
    <n v="7.7472450000000007E-3"/>
  </r>
  <r>
    <n v="8108"/>
    <x v="1"/>
    <s v="Floresta Ombrófila Densa"/>
    <s v="Sudeste"/>
    <s v="Campinas"/>
    <s v="ondulado"/>
    <s v="Manual"/>
    <s v="Araucária_embrapa"/>
    <n v="333"/>
    <n v="37"/>
    <s v="semente"/>
    <x v="0"/>
    <s v="Manutenção"/>
    <x v="3"/>
    <x v="8"/>
    <s v="Sulfluramida"/>
    <n v="2"/>
    <s v="Kg"/>
    <n v="16.2399997711181"/>
    <n v="6.6600000000000006E-2"/>
    <n v="1.0815839847564657"/>
  </r>
  <r>
    <n v="8108"/>
    <x v="1"/>
    <s v="Floresta Ombrófila Densa"/>
    <s v="Sudeste"/>
    <s v="Campinas"/>
    <s v="ondulado"/>
    <s v="Manual"/>
    <s v="Araucária_embrapa"/>
    <n v="333"/>
    <n v="37"/>
    <s v="semente"/>
    <x v="0"/>
    <s v="Manutenção"/>
    <x v="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4"/>
    <x v="8"/>
    <s v="Aplicador manual"/>
    <n v="2.35"/>
    <s v="H/H"/>
    <n v="9.9000000000000005E-2"/>
    <n v="7.8255000000000005E-2"/>
    <n v="7.7472450000000007E-3"/>
  </r>
  <r>
    <n v="8108"/>
    <x v="1"/>
    <s v="Floresta Ombrófila Densa"/>
    <s v="Sudeste"/>
    <s v="Campinas"/>
    <s v="ondulado"/>
    <s v="Manual"/>
    <s v="Araucária_embrapa"/>
    <n v="333"/>
    <n v="37"/>
    <s v="semente"/>
    <x v="0"/>
    <s v="Manutenção"/>
    <x v="4"/>
    <x v="8"/>
    <s v="Sulfluramida"/>
    <n v="2"/>
    <s v="Kg"/>
    <n v="16.2399997711181"/>
    <n v="6.6600000000000006E-2"/>
    <n v="1.0815839847564657"/>
  </r>
  <r>
    <n v="8108"/>
    <x v="1"/>
    <s v="Floresta Ombrófila Densa"/>
    <s v="Sudeste"/>
    <s v="Campinas"/>
    <s v="ondulado"/>
    <s v="Manual"/>
    <s v="Araucária_embrapa"/>
    <n v="333"/>
    <n v="37"/>
    <s v="semente"/>
    <x v="0"/>
    <s v="Manutenção"/>
    <x v="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4"/>
    <x v="12"/>
    <s v="Técnico florestal"/>
    <n v="23.55"/>
    <s v="H/H"/>
    <n v="5.9209642410278303"/>
    <n v="0.78421500000000011"/>
    <n v="4.6433089722776408"/>
  </r>
  <r>
    <n v="8108"/>
    <x v="1"/>
    <s v="Floresta Ombrófila Densa"/>
    <s v="Sudeste"/>
    <s v="Campinas"/>
    <s v="ondulado"/>
    <s v="Manual"/>
    <s v="Araucária_embrapa"/>
    <n v="333"/>
    <n v="37"/>
    <s v="semente"/>
    <x v="0"/>
    <s v="Manutenção"/>
    <x v="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5"/>
    <x v="8"/>
    <s v="Aplicador manual"/>
    <n v="2.35"/>
    <s v="H/H"/>
    <n v="9.9000000000000005E-2"/>
    <n v="7.8255000000000005E-2"/>
    <n v="7.7472450000000007E-3"/>
  </r>
  <r>
    <n v="8108"/>
    <x v="1"/>
    <s v="Floresta Ombrófila Densa"/>
    <s v="Sudeste"/>
    <s v="Campinas"/>
    <s v="ondulado"/>
    <s v="Manual"/>
    <s v="Araucária_embrapa"/>
    <n v="333"/>
    <n v="37"/>
    <s v="semente"/>
    <x v="0"/>
    <s v="Manutenção"/>
    <x v="5"/>
    <x v="8"/>
    <s v="Sulfluramida"/>
    <n v="2"/>
    <s v="Kg"/>
    <n v="16.2399997711181"/>
    <n v="6.6600000000000006E-2"/>
    <n v="1.0815839847564657"/>
  </r>
  <r>
    <n v="8108"/>
    <x v="1"/>
    <s v="Floresta Ombrófila Densa"/>
    <s v="Sudeste"/>
    <s v="Campinas"/>
    <s v="ondulado"/>
    <s v="Manual"/>
    <s v="Araucária_embrapa"/>
    <n v="333"/>
    <n v="37"/>
    <s v="semente"/>
    <x v="0"/>
    <s v="Manutenção"/>
    <x v="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6"/>
    <x v="8"/>
    <s v="Aplicador manual"/>
    <n v="2.35"/>
    <s v="H/H"/>
    <n v="9.9000000000000005E-2"/>
    <n v="7.8255000000000005E-2"/>
    <n v="7.7472450000000007E-3"/>
  </r>
  <r>
    <n v="8108"/>
    <x v="1"/>
    <s v="Floresta Ombrófila Densa"/>
    <s v="Sudeste"/>
    <s v="Campinas"/>
    <s v="ondulado"/>
    <s v="Manual"/>
    <s v="Araucária_embrapa"/>
    <n v="333"/>
    <n v="37"/>
    <s v="semente"/>
    <x v="0"/>
    <s v="Manutenção"/>
    <x v="6"/>
    <x v="8"/>
    <s v="Sulfluramida"/>
    <n v="2"/>
    <s v="Kg"/>
    <n v="16.2399997711181"/>
    <n v="6.6600000000000006E-2"/>
    <n v="1.0815839847564657"/>
  </r>
  <r>
    <n v="8108"/>
    <x v="1"/>
    <s v="Floresta Ombrófila Densa"/>
    <s v="Sudeste"/>
    <s v="Campinas"/>
    <s v="ondulado"/>
    <s v="Manual"/>
    <s v="Araucária_embrapa"/>
    <n v="333"/>
    <n v="37"/>
    <s v="semente"/>
    <x v="0"/>
    <s v="Manutenção"/>
    <x v="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7"/>
    <x v="8"/>
    <s v="Aplicador manual"/>
    <n v="2.35"/>
    <s v="H/H"/>
    <n v="9.9000000000000005E-2"/>
    <n v="7.8255000000000005E-2"/>
    <n v="7.7472450000000007E-3"/>
  </r>
  <r>
    <n v="8108"/>
    <x v="1"/>
    <s v="Floresta Ombrófila Densa"/>
    <s v="Sudeste"/>
    <s v="Campinas"/>
    <s v="ondulado"/>
    <s v="Manual"/>
    <s v="Araucária_embrapa"/>
    <n v="333"/>
    <n v="37"/>
    <s v="semente"/>
    <x v="0"/>
    <s v="Manutenção"/>
    <x v="7"/>
    <x v="8"/>
    <s v="Sulfluramida"/>
    <n v="2"/>
    <s v="Kg"/>
    <n v="16.2399997711181"/>
    <n v="6.6600000000000006E-2"/>
    <n v="1.0815839847564657"/>
  </r>
  <r>
    <n v="8108"/>
    <x v="1"/>
    <s v="Floresta Ombrófila Densa"/>
    <s v="Sudeste"/>
    <s v="Campinas"/>
    <s v="ondulado"/>
    <s v="Manual"/>
    <s v="Araucária_embrapa"/>
    <n v="333"/>
    <n v="37"/>
    <s v="semente"/>
    <x v="0"/>
    <s v="Manutenção"/>
    <x v="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8"/>
    <x v="8"/>
    <s v="Aplicador manual"/>
    <n v="2.35"/>
    <s v="H/H"/>
    <n v="9.9000000000000005E-2"/>
    <n v="7.8255000000000005E-2"/>
    <n v="7.7472450000000007E-3"/>
  </r>
  <r>
    <n v="8108"/>
    <x v="1"/>
    <s v="Floresta Ombrófila Densa"/>
    <s v="Sudeste"/>
    <s v="Campinas"/>
    <s v="ondulado"/>
    <s v="Manual"/>
    <s v="Araucária_embrapa"/>
    <n v="333"/>
    <n v="37"/>
    <s v="semente"/>
    <x v="0"/>
    <s v="Manutenção"/>
    <x v="8"/>
    <x v="8"/>
    <s v="Sulfluramida"/>
    <n v="2"/>
    <s v="Kg"/>
    <n v="16.2399997711181"/>
    <n v="6.6600000000000006E-2"/>
    <n v="1.0815839847564657"/>
  </r>
  <r>
    <n v="8108"/>
    <x v="1"/>
    <s v="Floresta Ombrófila Densa"/>
    <s v="Sudeste"/>
    <s v="Campinas"/>
    <s v="ondulado"/>
    <s v="Manual"/>
    <s v="Araucária_embrapa"/>
    <n v="333"/>
    <n v="37"/>
    <s v="semente"/>
    <x v="0"/>
    <s v="Manutenção"/>
    <x v="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9"/>
    <x v="8"/>
    <s v="Aplicador manual"/>
    <n v="2.35"/>
    <s v="H/H"/>
    <n v="9.9000000000000005E-2"/>
    <n v="7.8255000000000005E-2"/>
    <n v="7.7472450000000007E-3"/>
  </r>
  <r>
    <n v="8108"/>
    <x v="1"/>
    <s v="Floresta Ombrófila Densa"/>
    <s v="Sudeste"/>
    <s v="Campinas"/>
    <s v="ondulado"/>
    <s v="Manual"/>
    <s v="Araucária_embrapa"/>
    <n v="333"/>
    <n v="37"/>
    <s v="semente"/>
    <x v="0"/>
    <s v="Manutenção"/>
    <x v="9"/>
    <x v="8"/>
    <s v="Sulfluramida"/>
    <n v="2"/>
    <s v="Kg"/>
    <n v="16.2399997711181"/>
    <n v="6.6600000000000006E-2"/>
    <n v="1.0815839847564657"/>
  </r>
  <r>
    <n v="8108"/>
    <x v="1"/>
    <s v="Floresta Ombrófila Densa"/>
    <s v="Sudeste"/>
    <s v="Campinas"/>
    <s v="ondulado"/>
    <s v="Manual"/>
    <s v="Araucária_embrapa"/>
    <n v="333"/>
    <n v="37"/>
    <s v="semente"/>
    <x v="0"/>
    <s v="Manutenção"/>
    <x v="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9"/>
    <x v="12"/>
    <s v="Técnico florestal"/>
    <n v="23.55"/>
    <s v="H/H"/>
    <n v="5.9209642410278303"/>
    <n v="0.78421500000000011"/>
    <n v="4.6433089722776408"/>
  </r>
  <r>
    <n v="8108"/>
    <x v="1"/>
    <s v="Floresta Ombrófila Densa"/>
    <s v="Sudeste"/>
    <s v="Campinas"/>
    <s v="ondulado"/>
    <s v="Manual"/>
    <s v="Araucária_embrapa"/>
    <n v="333"/>
    <n v="37"/>
    <s v="semente"/>
    <x v="0"/>
    <s v="Manutenção"/>
    <x v="9"/>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0"/>
    <x v="8"/>
    <s v="Aplicador manual"/>
    <n v="2.35"/>
    <s v="H/H"/>
    <n v="9.9000000000000005E-2"/>
    <n v="7.8255000000000005E-2"/>
    <n v="7.7472450000000007E-3"/>
  </r>
  <r>
    <n v="8108"/>
    <x v="1"/>
    <s v="Floresta Ombrófila Densa"/>
    <s v="Sudeste"/>
    <s v="Campinas"/>
    <s v="ondulado"/>
    <s v="Manual"/>
    <s v="Araucária_embrapa"/>
    <n v="333"/>
    <n v="37"/>
    <s v="semente"/>
    <x v="0"/>
    <s v="Manutenção"/>
    <x v="10"/>
    <x v="8"/>
    <s v="Sulfluramida"/>
    <n v="2"/>
    <s v="Kg"/>
    <n v="16.2399997711181"/>
    <n v="6.6600000000000006E-2"/>
    <n v="1.0815839847564657"/>
  </r>
  <r>
    <n v="8108"/>
    <x v="1"/>
    <s v="Floresta Ombrófila Densa"/>
    <s v="Sudeste"/>
    <s v="Campinas"/>
    <s v="ondulado"/>
    <s v="Manual"/>
    <s v="Araucária_embrapa"/>
    <n v="333"/>
    <n v="37"/>
    <s v="semente"/>
    <x v="0"/>
    <s v="Manutenção"/>
    <x v="10"/>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0"/>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1"/>
    <x v="8"/>
    <s v="Aplicador manual"/>
    <n v="2.35"/>
    <s v="H/H"/>
    <n v="9.9000000000000005E-2"/>
    <n v="7.8255000000000005E-2"/>
    <n v="7.7472450000000007E-3"/>
  </r>
  <r>
    <n v="8108"/>
    <x v="1"/>
    <s v="Floresta Ombrófila Densa"/>
    <s v="Sudeste"/>
    <s v="Campinas"/>
    <s v="ondulado"/>
    <s v="Manual"/>
    <s v="Araucária_embrapa"/>
    <n v="333"/>
    <n v="37"/>
    <s v="semente"/>
    <x v="0"/>
    <s v="Manutenção"/>
    <x v="11"/>
    <x v="8"/>
    <s v="Sulfluramida"/>
    <n v="2"/>
    <s v="Kg"/>
    <n v="16.2399997711181"/>
    <n v="6.6600000000000006E-2"/>
    <n v="1.0815839847564657"/>
  </r>
  <r>
    <n v="8108"/>
    <x v="1"/>
    <s v="Floresta Ombrófila Densa"/>
    <s v="Sudeste"/>
    <s v="Campinas"/>
    <s v="ondulado"/>
    <s v="Manual"/>
    <s v="Araucária_embrapa"/>
    <n v="333"/>
    <n v="37"/>
    <s v="semente"/>
    <x v="0"/>
    <s v="Manutenção"/>
    <x v="1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2"/>
    <x v="8"/>
    <s v="Aplicador manual"/>
    <n v="2.35"/>
    <s v="H/H"/>
    <n v="9.9000000000000005E-2"/>
    <n v="7.8255000000000005E-2"/>
    <n v="7.7472450000000007E-3"/>
  </r>
  <r>
    <n v="8108"/>
    <x v="1"/>
    <s v="Floresta Ombrófila Densa"/>
    <s v="Sudeste"/>
    <s v="Campinas"/>
    <s v="ondulado"/>
    <s v="Manual"/>
    <s v="Araucária_embrapa"/>
    <n v="333"/>
    <n v="37"/>
    <s v="semente"/>
    <x v="0"/>
    <s v="Manutenção"/>
    <x v="12"/>
    <x v="8"/>
    <s v="Sulfluramida"/>
    <n v="2"/>
    <s v="Kg"/>
    <n v="16.2399997711181"/>
    <n v="6.6600000000000006E-2"/>
    <n v="1.0815839847564657"/>
  </r>
  <r>
    <n v="8108"/>
    <x v="1"/>
    <s v="Floresta Ombrófila Densa"/>
    <s v="Sudeste"/>
    <s v="Campinas"/>
    <s v="ondulado"/>
    <s v="Manual"/>
    <s v="Araucária_embrapa"/>
    <n v="333"/>
    <n v="37"/>
    <s v="semente"/>
    <x v="0"/>
    <s v="Manutenção"/>
    <x v="1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3"/>
    <x v="8"/>
    <s v="Aplicador manual"/>
    <n v="2.35"/>
    <s v="H/H"/>
    <n v="9.9000000000000005E-2"/>
    <n v="7.8255000000000005E-2"/>
    <n v="7.7472450000000007E-3"/>
  </r>
  <r>
    <n v="8108"/>
    <x v="1"/>
    <s v="Floresta Ombrófila Densa"/>
    <s v="Sudeste"/>
    <s v="Campinas"/>
    <s v="ondulado"/>
    <s v="Manual"/>
    <s v="Araucária_embrapa"/>
    <n v="333"/>
    <n v="37"/>
    <s v="semente"/>
    <x v="0"/>
    <s v="Manutenção"/>
    <x v="13"/>
    <x v="8"/>
    <s v="Sulfluramida"/>
    <n v="2"/>
    <s v="Kg"/>
    <n v="16.2399997711181"/>
    <n v="6.6600000000000006E-2"/>
    <n v="1.0815839847564657"/>
  </r>
  <r>
    <n v="8108"/>
    <x v="1"/>
    <s v="Floresta Ombrófila Densa"/>
    <s v="Sudeste"/>
    <s v="Campinas"/>
    <s v="ondulado"/>
    <s v="Manual"/>
    <s v="Araucária_embrapa"/>
    <n v="333"/>
    <n v="37"/>
    <s v="semente"/>
    <x v="0"/>
    <s v="Manutenção"/>
    <x v="1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4"/>
    <x v="8"/>
    <s v="Aplicador manual"/>
    <n v="2.35"/>
    <s v="H/H"/>
    <n v="9.9000000000000005E-2"/>
    <n v="7.8255000000000005E-2"/>
    <n v="7.7472450000000007E-3"/>
  </r>
  <r>
    <n v="8108"/>
    <x v="1"/>
    <s v="Floresta Ombrófila Densa"/>
    <s v="Sudeste"/>
    <s v="Campinas"/>
    <s v="ondulado"/>
    <s v="Manual"/>
    <s v="Araucária_embrapa"/>
    <n v="333"/>
    <n v="37"/>
    <s v="semente"/>
    <x v="0"/>
    <s v="Manutenção"/>
    <x v="14"/>
    <x v="8"/>
    <s v="Sulfluramida"/>
    <n v="2"/>
    <s v="Kg"/>
    <n v="16.2399997711181"/>
    <n v="6.6600000000000006E-2"/>
    <n v="1.0815839847564657"/>
  </r>
  <r>
    <n v="8108"/>
    <x v="1"/>
    <s v="Floresta Ombrófila Densa"/>
    <s v="Sudeste"/>
    <s v="Campinas"/>
    <s v="ondulado"/>
    <s v="Manual"/>
    <s v="Araucária_embrapa"/>
    <n v="333"/>
    <n v="37"/>
    <s v="semente"/>
    <x v="0"/>
    <s v="Manutenção"/>
    <x v="1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4"/>
    <x v="12"/>
    <s v="Técnico florestal"/>
    <n v="23.55"/>
    <s v="H/H"/>
    <n v="5.9209642410278303"/>
    <n v="0.78421500000000011"/>
    <n v="4.6433089722776408"/>
  </r>
  <r>
    <n v="8108"/>
    <x v="1"/>
    <s v="Floresta Ombrófila Densa"/>
    <s v="Sudeste"/>
    <s v="Campinas"/>
    <s v="ondulado"/>
    <s v="Manual"/>
    <s v="Araucária_embrapa"/>
    <n v="333"/>
    <n v="37"/>
    <s v="semente"/>
    <x v="0"/>
    <s v="Manutenção"/>
    <x v="1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5"/>
    <x v="8"/>
    <s v="Aplicador manual"/>
    <n v="2.35"/>
    <s v="H/H"/>
    <n v="9.9000000000000005E-2"/>
    <n v="7.8255000000000005E-2"/>
    <n v="7.7472450000000007E-3"/>
  </r>
  <r>
    <n v="8108"/>
    <x v="1"/>
    <s v="Floresta Ombrófila Densa"/>
    <s v="Sudeste"/>
    <s v="Campinas"/>
    <s v="ondulado"/>
    <s v="Manual"/>
    <s v="Araucária_embrapa"/>
    <n v="333"/>
    <n v="37"/>
    <s v="semente"/>
    <x v="0"/>
    <s v="Manutenção"/>
    <x v="15"/>
    <x v="8"/>
    <s v="Sulfluramida"/>
    <n v="2"/>
    <s v="Kg"/>
    <n v="16.2399997711181"/>
    <n v="6.6600000000000006E-2"/>
    <n v="1.0815839847564657"/>
  </r>
  <r>
    <n v="8108"/>
    <x v="1"/>
    <s v="Floresta Ombrófila Densa"/>
    <s v="Sudeste"/>
    <s v="Campinas"/>
    <s v="ondulado"/>
    <s v="Manual"/>
    <s v="Araucária_embrapa"/>
    <n v="333"/>
    <n v="37"/>
    <s v="semente"/>
    <x v="0"/>
    <s v="Manutenção"/>
    <x v="1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6"/>
    <x v="8"/>
    <s v="Aplicador manual"/>
    <n v="2.35"/>
    <s v="H/H"/>
    <n v="9.9000000000000005E-2"/>
    <n v="7.8255000000000005E-2"/>
    <n v="7.7472450000000007E-3"/>
  </r>
  <r>
    <n v="8108"/>
    <x v="1"/>
    <s v="Floresta Ombrófila Densa"/>
    <s v="Sudeste"/>
    <s v="Campinas"/>
    <s v="ondulado"/>
    <s v="Manual"/>
    <s v="Araucária_embrapa"/>
    <n v="333"/>
    <n v="37"/>
    <s v="semente"/>
    <x v="0"/>
    <s v="Manutenção"/>
    <x v="16"/>
    <x v="8"/>
    <s v="Sulfluramida"/>
    <n v="2"/>
    <s v="Kg"/>
    <n v="16.2399997711181"/>
    <n v="6.6600000000000006E-2"/>
    <n v="1.0815839847564657"/>
  </r>
  <r>
    <n v="8108"/>
    <x v="1"/>
    <s v="Floresta Ombrófila Densa"/>
    <s v="Sudeste"/>
    <s v="Campinas"/>
    <s v="ondulado"/>
    <s v="Manual"/>
    <s v="Araucária_embrapa"/>
    <n v="333"/>
    <n v="37"/>
    <s v="semente"/>
    <x v="0"/>
    <s v="Manutenção"/>
    <x v="1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7"/>
    <x v="8"/>
    <s v="Aplicador manual"/>
    <n v="2.35"/>
    <s v="H/H"/>
    <n v="9.9000000000000005E-2"/>
    <n v="7.8255000000000005E-2"/>
    <n v="7.7472450000000007E-3"/>
  </r>
  <r>
    <n v="8108"/>
    <x v="1"/>
    <s v="Floresta Ombrófila Densa"/>
    <s v="Sudeste"/>
    <s v="Campinas"/>
    <s v="ondulado"/>
    <s v="Manual"/>
    <s v="Araucária_embrapa"/>
    <n v="333"/>
    <n v="37"/>
    <s v="semente"/>
    <x v="0"/>
    <s v="Manutenção"/>
    <x v="17"/>
    <x v="8"/>
    <s v="Sulfluramida"/>
    <n v="2"/>
    <s v="Kg"/>
    <n v="16.2399997711181"/>
    <n v="6.6600000000000006E-2"/>
    <n v="1.0815839847564657"/>
  </r>
  <r>
    <n v="8108"/>
    <x v="1"/>
    <s v="Floresta Ombrófila Densa"/>
    <s v="Sudeste"/>
    <s v="Campinas"/>
    <s v="ondulado"/>
    <s v="Manual"/>
    <s v="Araucária_embrapa"/>
    <n v="333"/>
    <n v="37"/>
    <s v="semente"/>
    <x v="0"/>
    <s v="Manutenção"/>
    <x v="1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8"/>
    <x v="8"/>
    <s v="Aplicador manual"/>
    <n v="2.35"/>
    <s v="H/H"/>
    <n v="9.9000000000000005E-2"/>
    <n v="7.8255000000000005E-2"/>
    <n v="7.7472450000000007E-3"/>
  </r>
  <r>
    <n v="8108"/>
    <x v="1"/>
    <s v="Floresta Ombrófila Densa"/>
    <s v="Sudeste"/>
    <s v="Campinas"/>
    <s v="ondulado"/>
    <s v="Manual"/>
    <s v="Araucária_embrapa"/>
    <n v="333"/>
    <n v="37"/>
    <s v="semente"/>
    <x v="0"/>
    <s v="Manutenção"/>
    <x v="18"/>
    <x v="8"/>
    <s v="Sulfluramida"/>
    <n v="2"/>
    <s v="Kg"/>
    <n v="16.2399997711181"/>
    <n v="6.6600000000000006E-2"/>
    <n v="1.0815839847564657"/>
  </r>
  <r>
    <n v="8108"/>
    <x v="1"/>
    <s v="Floresta Ombrófila Densa"/>
    <s v="Sudeste"/>
    <s v="Campinas"/>
    <s v="ondulado"/>
    <s v="Manual"/>
    <s v="Araucária_embrapa"/>
    <n v="333"/>
    <n v="37"/>
    <s v="semente"/>
    <x v="0"/>
    <s v="Manutenção"/>
    <x v="1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19"/>
    <x v="8"/>
    <s v="Aplicador manual"/>
    <n v="2.35"/>
    <s v="H/H"/>
    <n v="9.9000000000000005E-2"/>
    <n v="7.8255000000000005E-2"/>
    <n v="7.7472450000000007E-3"/>
  </r>
  <r>
    <n v="8108"/>
    <x v="1"/>
    <s v="Floresta Ombrófila Densa"/>
    <s v="Sudeste"/>
    <s v="Campinas"/>
    <s v="ondulado"/>
    <s v="Manual"/>
    <s v="Araucária_embrapa"/>
    <n v="333"/>
    <n v="37"/>
    <s v="semente"/>
    <x v="0"/>
    <s v="Manutenção"/>
    <x v="19"/>
    <x v="8"/>
    <s v="Sulfluramida"/>
    <n v="2"/>
    <s v="Kg"/>
    <n v="16.2399997711181"/>
    <n v="6.6600000000000006E-2"/>
    <n v="1.0815839847564657"/>
  </r>
  <r>
    <n v="8108"/>
    <x v="1"/>
    <s v="Floresta Ombrófila Densa"/>
    <s v="Sudeste"/>
    <s v="Campinas"/>
    <s v="ondulado"/>
    <s v="Manual"/>
    <s v="Araucária_embrapa"/>
    <n v="333"/>
    <n v="37"/>
    <s v="semente"/>
    <x v="0"/>
    <s v="Manutenção"/>
    <x v="1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19"/>
    <x v="12"/>
    <s v="Técnico florestal"/>
    <n v="23.55"/>
    <s v="H/H"/>
    <n v="5.9209642410278303"/>
    <n v="0.78421500000000011"/>
    <n v="4.6433089722776408"/>
  </r>
  <r>
    <n v="8108"/>
    <x v="1"/>
    <s v="Floresta Ombrófila Densa"/>
    <s v="Sudeste"/>
    <s v="Campinas"/>
    <s v="ondulado"/>
    <s v="Manual"/>
    <s v="Araucária_embrapa"/>
    <n v="333"/>
    <n v="37"/>
    <s v="semente"/>
    <x v="0"/>
    <s v="Manutenção"/>
    <x v="19"/>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0"/>
    <x v="8"/>
    <s v="Aplicador manual"/>
    <n v="2.35"/>
    <s v="H/H"/>
    <n v="9.9000000000000005E-2"/>
    <n v="7.8255000000000005E-2"/>
    <n v="7.7472450000000007E-3"/>
  </r>
  <r>
    <n v="8108"/>
    <x v="1"/>
    <s v="Floresta Ombrófila Densa"/>
    <s v="Sudeste"/>
    <s v="Campinas"/>
    <s v="ondulado"/>
    <s v="Manual"/>
    <s v="Araucária_embrapa"/>
    <n v="333"/>
    <n v="37"/>
    <s v="semente"/>
    <x v="0"/>
    <s v="Manutenção"/>
    <x v="20"/>
    <x v="8"/>
    <s v="Sulfluramida"/>
    <n v="2"/>
    <s v="Kg"/>
    <n v="16.2399997711181"/>
    <n v="6.6600000000000006E-2"/>
    <n v="1.0815839847564657"/>
  </r>
  <r>
    <n v="8108"/>
    <x v="1"/>
    <s v="Floresta Ombrófila Densa"/>
    <s v="Sudeste"/>
    <s v="Campinas"/>
    <s v="ondulado"/>
    <s v="Manual"/>
    <s v="Araucária_embrapa"/>
    <n v="333"/>
    <n v="37"/>
    <s v="semente"/>
    <x v="0"/>
    <s v="Manutenção"/>
    <x v="20"/>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0"/>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1"/>
    <x v="8"/>
    <s v="Aplicador manual"/>
    <n v="2.35"/>
    <s v="H/H"/>
    <n v="9.9000000000000005E-2"/>
    <n v="7.8255000000000005E-2"/>
    <n v="7.7472450000000007E-3"/>
  </r>
  <r>
    <n v="8108"/>
    <x v="1"/>
    <s v="Floresta Ombrófila Densa"/>
    <s v="Sudeste"/>
    <s v="Campinas"/>
    <s v="ondulado"/>
    <s v="Manual"/>
    <s v="Araucária_embrapa"/>
    <n v="333"/>
    <n v="37"/>
    <s v="semente"/>
    <x v="0"/>
    <s v="Manutenção"/>
    <x v="21"/>
    <x v="8"/>
    <s v="Sulfluramida"/>
    <n v="2"/>
    <s v="Kg"/>
    <n v="16.2399997711181"/>
    <n v="6.6600000000000006E-2"/>
    <n v="1.0815839847564657"/>
  </r>
  <r>
    <n v="8108"/>
    <x v="1"/>
    <s v="Floresta Ombrófila Densa"/>
    <s v="Sudeste"/>
    <s v="Campinas"/>
    <s v="ondulado"/>
    <s v="Manual"/>
    <s v="Araucária_embrapa"/>
    <n v="333"/>
    <n v="37"/>
    <s v="semente"/>
    <x v="0"/>
    <s v="Manutenção"/>
    <x v="21"/>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1"/>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2"/>
    <x v="8"/>
    <s v="Aplicador manual"/>
    <n v="2.35"/>
    <s v="H/H"/>
    <n v="9.9000000000000005E-2"/>
    <n v="7.8255000000000005E-2"/>
    <n v="7.7472450000000007E-3"/>
  </r>
  <r>
    <n v="8108"/>
    <x v="1"/>
    <s v="Floresta Ombrófila Densa"/>
    <s v="Sudeste"/>
    <s v="Campinas"/>
    <s v="ondulado"/>
    <s v="Manual"/>
    <s v="Araucária_embrapa"/>
    <n v="333"/>
    <n v="37"/>
    <s v="semente"/>
    <x v="0"/>
    <s v="Manutenção"/>
    <x v="22"/>
    <x v="8"/>
    <s v="Sulfluramida"/>
    <n v="2"/>
    <s v="Kg"/>
    <n v="16.2399997711181"/>
    <n v="6.6600000000000006E-2"/>
    <n v="1.0815839847564657"/>
  </r>
  <r>
    <n v="8108"/>
    <x v="1"/>
    <s v="Floresta Ombrófila Densa"/>
    <s v="Sudeste"/>
    <s v="Campinas"/>
    <s v="ondulado"/>
    <s v="Manual"/>
    <s v="Araucária_embrapa"/>
    <n v="333"/>
    <n v="37"/>
    <s v="semente"/>
    <x v="0"/>
    <s v="Manutenção"/>
    <x v="22"/>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2"/>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3"/>
    <x v="8"/>
    <s v="Aplicador manual"/>
    <n v="2.35"/>
    <s v="H/H"/>
    <n v="9.9000000000000005E-2"/>
    <n v="7.8255000000000005E-2"/>
    <n v="7.7472450000000007E-3"/>
  </r>
  <r>
    <n v="8108"/>
    <x v="1"/>
    <s v="Floresta Ombrófila Densa"/>
    <s v="Sudeste"/>
    <s v="Campinas"/>
    <s v="ondulado"/>
    <s v="Manual"/>
    <s v="Araucária_embrapa"/>
    <n v="333"/>
    <n v="37"/>
    <s v="semente"/>
    <x v="0"/>
    <s v="Manutenção"/>
    <x v="23"/>
    <x v="8"/>
    <s v="Sulfluramida"/>
    <n v="2"/>
    <s v="Kg"/>
    <n v="16.2399997711181"/>
    <n v="6.6600000000000006E-2"/>
    <n v="1.0815839847564657"/>
  </r>
  <r>
    <n v="8108"/>
    <x v="1"/>
    <s v="Floresta Ombrófila Densa"/>
    <s v="Sudeste"/>
    <s v="Campinas"/>
    <s v="ondulado"/>
    <s v="Manual"/>
    <s v="Araucária_embrapa"/>
    <n v="333"/>
    <n v="37"/>
    <s v="semente"/>
    <x v="0"/>
    <s v="Manutenção"/>
    <x v="23"/>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3"/>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4"/>
    <x v="8"/>
    <s v="Aplicador manual"/>
    <n v="2.35"/>
    <s v="H/H"/>
    <n v="9.9000000000000005E-2"/>
    <n v="7.8255000000000005E-2"/>
    <n v="7.7472450000000007E-3"/>
  </r>
  <r>
    <n v="8108"/>
    <x v="1"/>
    <s v="Floresta Ombrófila Densa"/>
    <s v="Sudeste"/>
    <s v="Campinas"/>
    <s v="ondulado"/>
    <s v="Manual"/>
    <s v="Araucária_embrapa"/>
    <n v="333"/>
    <n v="37"/>
    <s v="semente"/>
    <x v="0"/>
    <s v="Manutenção"/>
    <x v="24"/>
    <x v="8"/>
    <s v="Sulfluramida"/>
    <n v="2"/>
    <s v="Kg"/>
    <n v="16.2399997711181"/>
    <n v="6.6600000000000006E-2"/>
    <n v="1.0815839847564657"/>
  </r>
  <r>
    <n v="8108"/>
    <x v="1"/>
    <s v="Floresta Ombrófila Densa"/>
    <s v="Sudeste"/>
    <s v="Campinas"/>
    <s v="ondulado"/>
    <s v="Manual"/>
    <s v="Araucária_embrapa"/>
    <n v="333"/>
    <n v="37"/>
    <s v="semente"/>
    <x v="0"/>
    <s v="Manutenção"/>
    <x v="24"/>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4"/>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5"/>
    <x v="8"/>
    <s v="Aplicador manual"/>
    <n v="2.35"/>
    <s v="H/H"/>
    <n v="9.9000000000000005E-2"/>
    <n v="7.8255000000000005E-2"/>
    <n v="7.7472450000000007E-3"/>
  </r>
  <r>
    <n v="8108"/>
    <x v="1"/>
    <s v="Floresta Ombrófila Densa"/>
    <s v="Sudeste"/>
    <s v="Campinas"/>
    <s v="ondulado"/>
    <s v="Manual"/>
    <s v="Araucária_embrapa"/>
    <n v="333"/>
    <n v="37"/>
    <s v="semente"/>
    <x v="0"/>
    <s v="Manutenção"/>
    <x v="25"/>
    <x v="8"/>
    <s v="Sulfluramida"/>
    <n v="2"/>
    <s v="Kg"/>
    <n v="16.2399997711181"/>
    <n v="6.6600000000000006E-2"/>
    <n v="1.0815839847564657"/>
  </r>
  <r>
    <n v="8108"/>
    <x v="1"/>
    <s v="Floresta Ombrófila Densa"/>
    <s v="Sudeste"/>
    <s v="Campinas"/>
    <s v="ondulado"/>
    <s v="Manual"/>
    <s v="Araucária_embrapa"/>
    <n v="333"/>
    <n v="37"/>
    <s v="semente"/>
    <x v="0"/>
    <s v="Manutenção"/>
    <x v="25"/>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5"/>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6"/>
    <x v="8"/>
    <s v="Aplicador manual"/>
    <n v="2.35"/>
    <s v="H/H"/>
    <n v="9.9000000000000005E-2"/>
    <n v="7.8255000000000005E-2"/>
    <n v="7.7472450000000007E-3"/>
  </r>
  <r>
    <n v="8108"/>
    <x v="1"/>
    <s v="Floresta Ombrófila Densa"/>
    <s v="Sudeste"/>
    <s v="Campinas"/>
    <s v="ondulado"/>
    <s v="Manual"/>
    <s v="Araucária_embrapa"/>
    <n v="333"/>
    <n v="37"/>
    <s v="semente"/>
    <x v="0"/>
    <s v="Manutenção"/>
    <x v="26"/>
    <x v="8"/>
    <s v="Sulfluramida"/>
    <n v="2"/>
    <s v="Kg"/>
    <n v="16.2399997711181"/>
    <n v="6.6600000000000006E-2"/>
    <n v="1.0815839847564657"/>
  </r>
  <r>
    <n v="8108"/>
    <x v="1"/>
    <s v="Floresta Ombrófila Densa"/>
    <s v="Sudeste"/>
    <s v="Campinas"/>
    <s v="ondulado"/>
    <s v="Manual"/>
    <s v="Araucária_embrapa"/>
    <n v="333"/>
    <n v="37"/>
    <s v="semente"/>
    <x v="0"/>
    <s v="Manutenção"/>
    <x v="26"/>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6"/>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7"/>
    <x v="8"/>
    <s v="Aplicador manual"/>
    <n v="2.35"/>
    <s v="H/H"/>
    <n v="9.9000000000000005E-2"/>
    <n v="7.8255000000000005E-2"/>
    <n v="7.7472450000000007E-3"/>
  </r>
  <r>
    <n v="8108"/>
    <x v="1"/>
    <s v="Floresta Ombrófila Densa"/>
    <s v="Sudeste"/>
    <s v="Campinas"/>
    <s v="ondulado"/>
    <s v="Manual"/>
    <s v="Araucária_embrapa"/>
    <n v="333"/>
    <n v="37"/>
    <s v="semente"/>
    <x v="0"/>
    <s v="Manutenção"/>
    <x v="27"/>
    <x v="8"/>
    <s v="Sulfluramida"/>
    <n v="2"/>
    <s v="Kg"/>
    <n v="16.2399997711181"/>
    <n v="6.6600000000000006E-2"/>
    <n v="1.0815839847564657"/>
  </r>
  <r>
    <n v="8108"/>
    <x v="1"/>
    <s v="Floresta Ombrófila Densa"/>
    <s v="Sudeste"/>
    <s v="Campinas"/>
    <s v="ondulado"/>
    <s v="Manual"/>
    <s v="Araucária_embrapa"/>
    <n v="333"/>
    <n v="37"/>
    <s v="semente"/>
    <x v="0"/>
    <s v="Manutenção"/>
    <x v="27"/>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7"/>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8"/>
    <x v="8"/>
    <s v="Aplicador manual"/>
    <n v="2.35"/>
    <s v="H/H"/>
    <n v="9.9000000000000005E-2"/>
    <n v="7.8255000000000005E-2"/>
    <n v="7.7472450000000007E-3"/>
  </r>
  <r>
    <n v="8108"/>
    <x v="1"/>
    <s v="Floresta Ombrófila Densa"/>
    <s v="Sudeste"/>
    <s v="Campinas"/>
    <s v="ondulado"/>
    <s v="Manual"/>
    <s v="Araucária_embrapa"/>
    <n v="333"/>
    <n v="37"/>
    <s v="semente"/>
    <x v="0"/>
    <s v="Manutenção"/>
    <x v="28"/>
    <x v="8"/>
    <s v="Sulfluramida"/>
    <n v="2"/>
    <s v="Kg"/>
    <n v="16.2399997711181"/>
    <n v="6.6600000000000006E-2"/>
    <n v="1.0815839847564657"/>
  </r>
  <r>
    <n v="8108"/>
    <x v="1"/>
    <s v="Floresta Ombrófila Densa"/>
    <s v="Sudeste"/>
    <s v="Campinas"/>
    <s v="ondulado"/>
    <s v="Manual"/>
    <s v="Araucária_embrapa"/>
    <n v="333"/>
    <n v="37"/>
    <s v="semente"/>
    <x v="0"/>
    <s v="Manutenção"/>
    <x v="28"/>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8"/>
    <x v="9"/>
    <s v="Trabalhador agropecuário em geral"/>
    <n v="1.18"/>
    <s v="H/H"/>
    <n v="13.0666856765747"/>
    <n v="3.9294000000000003E-2"/>
    <n v="0.51344234697532631"/>
  </r>
  <r>
    <n v="8108"/>
    <x v="1"/>
    <s v="Floresta Ombrófila Densa"/>
    <s v="Sudeste"/>
    <s v="Campinas"/>
    <s v="ondulado"/>
    <s v="Manual"/>
    <s v="Araucária_embrapa"/>
    <n v="333"/>
    <n v="37"/>
    <s v="semente"/>
    <x v="0"/>
    <s v="Manutenção"/>
    <x v="29"/>
    <x v="8"/>
    <s v="Aplicador manual"/>
    <n v="2.35"/>
    <s v="H/H"/>
    <n v="9.9000000000000005E-2"/>
    <n v="7.8255000000000005E-2"/>
    <n v="7.7472450000000007E-3"/>
  </r>
  <r>
    <n v="8108"/>
    <x v="1"/>
    <s v="Floresta Ombrófila Densa"/>
    <s v="Sudeste"/>
    <s v="Campinas"/>
    <s v="ondulado"/>
    <s v="Manual"/>
    <s v="Araucária_embrapa"/>
    <n v="333"/>
    <n v="37"/>
    <s v="semente"/>
    <x v="0"/>
    <s v="Manutenção"/>
    <x v="29"/>
    <x v="8"/>
    <s v="Sulfluramida"/>
    <n v="2"/>
    <s v="Kg"/>
    <n v="16.2399997711181"/>
    <n v="6.6600000000000006E-2"/>
    <n v="1.0815839847564657"/>
  </r>
  <r>
    <n v="8108"/>
    <x v="1"/>
    <s v="Floresta Ombrófila Densa"/>
    <s v="Sudeste"/>
    <s v="Campinas"/>
    <s v="ondulado"/>
    <s v="Manual"/>
    <s v="Araucária_embrapa"/>
    <n v="333"/>
    <n v="37"/>
    <s v="semente"/>
    <x v="0"/>
    <s v="Manutenção"/>
    <x v="29"/>
    <x v="8"/>
    <s v="Trabalhador agropecuário em geral"/>
    <n v="2.35"/>
    <s v="H/H"/>
    <n v="13.0666856765747"/>
    <n v="7.8255000000000005E-2"/>
    <n v="1.0225334876203531"/>
  </r>
  <r>
    <n v="8108"/>
    <x v="1"/>
    <s v="Floresta Ombrófila Densa"/>
    <s v="Sudeste"/>
    <s v="Campinas"/>
    <s v="ondulado"/>
    <s v="Manual"/>
    <s v="Araucária_embrapa"/>
    <n v="333"/>
    <n v="37"/>
    <s v="semente"/>
    <x v="0"/>
    <s v="Manutenção"/>
    <x v="29"/>
    <x v="9"/>
    <s v="Trabalhador agropecuário em geral"/>
    <n v="1.18"/>
    <s v="H/H"/>
    <n v="13.0666856765747"/>
    <n v="3.9294000000000003E-2"/>
    <n v="0.51344234697532631"/>
  </r>
  <r>
    <n v="8108"/>
    <x v="1"/>
    <s v="Floresta Ombrófila Densa"/>
    <s v="Sudeste"/>
    <s v="Campinas"/>
    <s v="ondulado"/>
    <s v="Manual"/>
    <s v="Araucária_embrapa"/>
    <n v="333"/>
    <n v="37"/>
    <s v="semente"/>
    <x v="0"/>
    <s v="Pós-Plantio"/>
    <x v="0"/>
    <x v="7"/>
    <s v="Enxada"/>
    <n v="38.51"/>
    <s v="H/H"/>
    <n v="1.6E-2"/>
    <n v="1.2823830000000001"/>
    <n v="2.0518128E-2"/>
  </r>
  <r>
    <n v="8108"/>
    <x v="1"/>
    <s v="Floresta Ombrófila Densa"/>
    <s v="Sudeste"/>
    <s v="Campinas"/>
    <s v="ondulado"/>
    <s v="Manual"/>
    <s v="Araucária_embrapa"/>
    <n v="333"/>
    <n v="37"/>
    <s v="semente"/>
    <x v="0"/>
    <s v="Pós-Plantio"/>
    <x v="0"/>
    <x v="7"/>
    <s v="Trabalhador agropecuário em geral"/>
    <n v="38.51"/>
    <s v="H/H"/>
    <n v="13.0666856765747"/>
    <n v="1.2823830000000001"/>
    <n v="16.756495577982893"/>
  </r>
  <r>
    <n v="8108"/>
    <x v="1"/>
    <s v="Floresta Ombrófila Densa"/>
    <s v="Sudeste"/>
    <s v="Campinas"/>
    <s v="ondulado"/>
    <s v="Manual"/>
    <s v="Araucária_embrapa"/>
    <n v="333"/>
    <n v="37"/>
    <s v="semente"/>
    <x v="0"/>
    <s v="Pós-Plantio"/>
    <x v="0"/>
    <x v="8"/>
    <s v="Aplicador manual"/>
    <n v="2.35"/>
    <s v="H/H"/>
    <n v="9.9000000000000005E-2"/>
    <n v="7.8255000000000005E-2"/>
    <n v="7.7472450000000007E-3"/>
  </r>
  <r>
    <n v="8108"/>
    <x v="1"/>
    <s v="Floresta Ombrófila Densa"/>
    <s v="Sudeste"/>
    <s v="Campinas"/>
    <s v="ondulado"/>
    <s v="Manual"/>
    <s v="Araucária_embrapa"/>
    <n v="333"/>
    <n v="37"/>
    <s v="semente"/>
    <x v="0"/>
    <s v="Pós-Plantio"/>
    <x v="0"/>
    <x v="8"/>
    <s v="Sulfluramida"/>
    <n v="2"/>
    <s v="Kg"/>
    <n v="16.2399997711181"/>
    <n v="6.6600000000000006E-2"/>
    <n v="1.0815839847564657"/>
  </r>
  <r>
    <n v="8108"/>
    <x v="1"/>
    <s v="Floresta Ombrófila Densa"/>
    <s v="Sudeste"/>
    <s v="Campinas"/>
    <s v="ondulado"/>
    <s v="Manual"/>
    <s v="Araucária_embrapa"/>
    <n v="333"/>
    <n v="37"/>
    <s v="semente"/>
    <x v="0"/>
    <s v="Pós-Plantio"/>
    <x v="0"/>
    <x v="8"/>
    <s v="Trabalhador agropecuário em geral"/>
    <n v="2.35"/>
    <s v="H/H"/>
    <n v="13.0666856765747"/>
    <n v="7.8255000000000005E-2"/>
    <n v="1.0225334876203531"/>
  </r>
  <r>
    <n v="8108"/>
    <x v="1"/>
    <s v="Floresta Ombrófila Densa"/>
    <s v="Sudeste"/>
    <s v="Campinas"/>
    <s v="ondulado"/>
    <s v="Manual"/>
    <s v="Araucária_embrapa"/>
    <n v="333"/>
    <n v="37"/>
    <s v="semente"/>
    <x v="0"/>
    <s v="Pós-Plantio"/>
    <x v="0"/>
    <x v="9"/>
    <s v="Trabalhador agropecuário em geral"/>
    <n v="1.18"/>
    <s v="H/H"/>
    <n v="13.0666856765747"/>
    <n v="3.9294000000000003E-2"/>
    <n v="0.51344234697532631"/>
  </r>
  <r>
    <n v="8108"/>
    <x v="1"/>
    <s v="Floresta Ombrófila Densa"/>
    <s v="Sudeste"/>
    <s v="Campinas"/>
    <s v="ondulado"/>
    <s v="Manual"/>
    <s v="Araucária_embrapa"/>
    <n v="333"/>
    <n v="37"/>
    <s v="semente"/>
    <x v="0"/>
    <s v="Pré-Plantio"/>
    <x v="0"/>
    <x v="0"/>
    <s v="Trator 75 - 125 CV + Carreta"/>
    <n v="2.06"/>
    <s v="H/M"/>
    <n v="149.07000732421801"/>
    <n v="6.8598000000000006E-2"/>
    <n v="10.225904362426707"/>
  </r>
  <r>
    <n v="8108"/>
    <x v="1"/>
    <s v="Floresta Ombrófila Densa"/>
    <s v="Sudeste"/>
    <s v="Campinas"/>
    <s v="ondulado"/>
    <s v="Manual"/>
    <s v="Araucária_embrapa"/>
    <n v="333"/>
    <n v="37"/>
    <s v="semente"/>
    <x v="0"/>
    <s v="Pré-Plantio"/>
    <x v="0"/>
    <x v="13"/>
    <s v="Enxadão (alinhamento)"/>
    <n v="28.27"/>
    <s v="H/H"/>
    <n v="1.0999999999999999E-2"/>
    <n v="0.94139099999999998"/>
    <n v="1.0355300999999999E-2"/>
  </r>
  <r>
    <n v="8108"/>
    <x v="1"/>
    <s v="Floresta Ombrófila Densa"/>
    <s v="Sudeste"/>
    <s v="Campinas"/>
    <s v="ondulado"/>
    <s v="Manual"/>
    <s v="Araucária_embrapa"/>
    <n v="333"/>
    <n v="37"/>
    <s v="semente"/>
    <x v="0"/>
    <s v="Pré-Plantio"/>
    <x v="0"/>
    <x v="13"/>
    <s v="Trabalhador agropecuário em geral"/>
    <n v="28.27"/>
    <s v="H/H"/>
    <n v="13.0666856765747"/>
    <n v="0.94139099999999998"/>
    <n v="12.300860295756333"/>
  </r>
  <r>
    <n v="8108"/>
    <x v="1"/>
    <s v="Floresta Ombrófila Densa"/>
    <s v="Sudeste"/>
    <s v="Campinas"/>
    <s v="ondulado"/>
    <s v="Manual"/>
    <s v="Araucária_embrapa"/>
    <n v="333"/>
    <n v="37"/>
    <s v="semente"/>
    <x v="0"/>
    <s v="Pré-Plantio"/>
    <x v="0"/>
    <x v="14"/>
    <s v="Calcário dolomítico"/>
    <n v="0.5"/>
    <s v="t"/>
    <n v="206.169998168945"/>
    <n v="1.6650000000000002E-2"/>
    <n v="3.4327304695129346"/>
  </r>
  <r>
    <n v="8108"/>
    <x v="1"/>
    <s v="Floresta Ombrófila Densa"/>
    <s v="Sudeste"/>
    <s v="Campinas"/>
    <s v="ondulado"/>
    <s v="Manual"/>
    <s v="Araucária_embrapa"/>
    <n v="333"/>
    <n v="37"/>
    <s v="semente"/>
    <x v="0"/>
    <s v="Pré-Plantio"/>
    <x v="0"/>
    <x v="14"/>
    <s v="Trabalhador agropecuário em geral"/>
    <n v="11.78"/>
    <s v="H/H"/>
    <n v="13.0666856765747"/>
    <n v="0.39227399999999996"/>
    <n v="5.1257210570926635"/>
  </r>
  <r>
    <n v="8108"/>
    <x v="1"/>
    <s v="Floresta Ombrófila Densa"/>
    <s v="Sudeste"/>
    <s v="Campinas"/>
    <s v="ondulado"/>
    <s v="Manual"/>
    <s v="Araucária_embrapa"/>
    <n v="333"/>
    <n v="37"/>
    <s v="semente"/>
    <x v="0"/>
    <s v="Pré-Plantio"/>
    <x v="0"/>
    <x v="14"/>
    <s v="Trator 75 - 125 CV + Carreta"/>
    <n v="1.94"/>
    <s v="H/M"/>
    <n v="149.07000732421801"/>
    <n v="6.4601999999999993E-2"/>
    <n v="9.6302206131591301"/>
  </r>
  <r>
    <n v="8108"/>
    <x v="1"/>
    <s v="Floresta Ombrófila Densa"/>
    <s v="Sudeste"/>
    <s v="Campinas"/>
    <s v="ondulado"/>
    <s v="Manual"/>
    <s v="Araucária_embrapa"/>
    <n v="333"/>
    <n v="37"/>
    <s v="semente"/>
    <x v="0"/>
    <s v="Pré-Plantio"/>
    <x v="0"/>
    <x v="8"/>
    <s v="Aplicador manual"/>
    <n v="4.7"/>
    <s v="H/H"/>
    <n v="9.9000000000000005E-2"/>
    <n v="0.15651000000000001"/>
    <n v="1.5494490000000001E-2"/>
  </r>
  <r>
    <n v="8108"/>
    <x v="1"/>
    <s v="Floresta Ombrófila Densa"/>
    <s v="Sudeste"/>
    <s v="Campinas"/>
    <s v="ondulado"/>
    <s v="Manual"/>
    <s v="Araucária_embrapa"/>
    <n v="333"/>
    <n v="37"/>
    <s v="semente"/>
    <x v="0"/>
    <s v="Pré-Plantio"/>
    <x v="0"/>
    <x v="8"/>
    <s v="Sulfluramida"/>
    <n v="3.5"/>
    <s v="Kg"/>
    <n v="16.2399997711181"/>
    <n v="0.11655"/>
    <n v="1.8927719733238146"/>
  </r>
  <r>
    <n v="8108"/>
    <x v="1"/>
    <s v="Floresta Ombrófila Densa"/>
    <s v="Sudeste"/>
    <s v="Campinas"/>
    <s v="ondulado"/>
    <s v="Manual"/>
    <s v="Araucária_embrapa"/>
    <n v="333"/>
    <n v="37"/>
    <s v="semente"/>
    <x v="0"/>
    <s v="Pré-Plantio"/>
    <x v="0"/>
    <x v="8"/>
    <s v="Trabalhador agropecuário em geral"/>
    <n v="4.7"/>
    <s v="H/H"/>
    <n v="13.0666856765747"/>
    <n v="0.15651000000000001"/>
    <n v="2.0450669752407062"/>
  </r>
  <r>
    <n v="8108"/>
    <x v="1"/>
    <s v="Floresta Ombrófila Densa"/>
    <s v="Sudeste"/>
    <s v="Campinas"/>
    <s v="ondulado"/>
    <s v="Manual"/>
    <s v="Araucária_embrapa"/>
    <n v="333"/>
    <n v="37"/>
    <s v="semente"/>
    <x v="0"/>
    <s v="Pré-Plantio"/>
    <x v="0"/>
    <x v="15"/>
    <s v="Motocoveadora 2,5 CV"/>
    <n v="28.27"/>
    <s v="H/H"/>
    <n v="6.0519999999999996"/>
    <n v="0.94139099999999998"/>
    <n v="5.6972983319999999"/>
  </r>
  <r>
    <n v="8108"/>
    <x v="1"/>
    <s v="Floresta Ombrófila Densa"/>
    <s v="Sudeste"/>
    <s v="Campinas"/>
    <s v="ondulado"/>
    <s v="Manual"/>
    <s v="Araucária_embrapa"/>
    <n v="333"/>
    <n v="37"/>
    <s v="semente"/>
    <x v="0"/>
    <s v="Pré-Plantio"/>
    <x v="0"/>
    <x v="15"/>
    <s v="Trabalhador agropecuário em geral"/>
    <n v="28.27"/>
    <s v="H/H"/>
    <n v="13.0666856765747"/>
    <n v="0.94139099999999998"/>
    <n v="12.300860295756333"/>
  </r>
  <r>
    <n v="8108"/>
    <x v="1"/>
    <s v="Floresta Ombrófila Densa"/>
    <s v="Sudeste"/>
    <s v="Campinas"/>
    <s v="ondulado"/>
    <s v="Manual"/>
    <s v="Araucária_embrapa"/>
    <n v="333"/>
    <n v="37"/>
    <s v="semente"/>
    <x v="0"/>
    <s v="Pré-Plantio"/>
    <x v="0"/>
    <x v="16"/>
    <s v="Motorroçadeira 2 CV"/>
    <n v="23.55"/>
    <s v="H/H"/>
    <n v="6.4109999999999996"/>
    <n v="0.78421500000000011"/>
    <n v="5.0276023650000008"/>
  </r>
  <r>
    <n v="8108"/>
    <x v="1"/>
    <s v="Floresta Ombrófila Densa"/>
    <s v="Sudeste"/>
    <s v="Campinas"/>
    <s v="ondulado"/>
    <s v="Manual"/>
    <s v="Araucária_embrapa"/>
    <n v="333"/>
    <n v="37"/>
    <s v="semente"/>
    <x v="0"/>
    <s v="Pré-Plantio"/>
    <x v="0"/>
    <x v="16"/>
    <s v="Trabalhador agropecuário em geral"/>
    <n v="23.55"/>
    <s v="H/H"/>
    <n v="13.0666856765747"/>
    <n v="0.78421500000000011"/>
    <n v="10.24709090785503"/>
  </r>
  <r>
    <n v="8108"/>
    <x v="1"/>
    <s v="Floresta Ombrófila Densa"/>
    <s v="Sudeste"/>
    <s v="Campinas"/>
    <s v="ondulado"/>
    <s v="Manual"/>
    <s v="Cambuci"/>
    <n v="151"/>
    <n v="16"/>
    <s v="fruto"/>
    <x v="0"/>
    <s v="Implantação"/>
    <x v="0"/>
    <x v="0"/>
    <d v="2006-06-30T00:00:00"/>
    <n v="3.3"/>
    <s v="sc de 50 kg"/>
    <n v="273.079986572265"/>
    <n v="4.9829999999999992E-2"/>
    <n v="13.607575730895963"/>
  </r>
  <r>
    <n v="8108"/>
    <x v="1"/>
    <s v="Floresta Ombrófila Densa"/>
    <s v="Sudeste"/>
    <s v="Campinas"/>
    <s v="ondulado"/>
    <s v="Manual"/>
    <s v="Cambuci"/>
    <n v="151"/>
    <n v="16"/>
    <s v="fruto"/>
    <x v="0"/>
    <s v="Implantação"/>
    <x v="0"/>
    <x v="0"/>
    <s v="Copo dosador"/>
    <n v="12.37"/>
    <s v="H/H"/>
    <n v="1.0999999999999999E-2"/>
    <n v="0.18678699999999998"/>
    <n v="2.0546569999999997E-3"/>
  </r>
  <r>
    <n v="8108"/>
    <x v="1"/>
    <s v="Floresta Ombrófila Densa"/>
    <s v="Sudeste"/>
    <s v="Campinas"/>
    <s v="ondulado"/>
    <s v="Manual"/>
    <s v="Cambuci"/>
    <n v="151"/>
    <n v="16"/>
    <s v="fruto"/>
    <x v="0"/>
    <s v="Implantação"/>
    <x v="0"/>
    <x v="0"/>
    <s v="Trabalhador agropecuário em geral"/>
    <n v="12.37"/>
    <s v="H/H"/>
    <n v="13.0666856765747"/>
    <n v="0.18678699999999998"/>
    <n v="2.4406870174703581"/>
  </r>
  <r>
    <n v="8108"/>
    <x v="1"/>
    <s v="Floresta Ombrófila Densa"/>
    <s v="Sudeste"/>
    <s v="Campinas"/>
    <s v="ondulado"/>
    <s v="Manual"/>
    <s v="Cambuci"/>
    <n v="151"/>
    <n v="16"/>
    <s v="fruto"/>
    <x v="0"/>
    <s v="Implantação"/>
    <x v="0"/>
    <x v="1"/>
    <d v="2010-10-20T00:00:00"/>
    <n v="3.3"/>
    <s v="sc de 50 kg"/>
    <n v="200.47999572753901"/>
    <n v="4.9829999999999992E-2"/>
    <n v="9.9899181871032674"/>
  </r>
  <r>
    <n v="8108"/>
    <x v="1"/>
    <s v="Floresta Ombrófila Densa"/>
    <s v="Sudeste"/>
    <s v="Campinas"/>
    <s v="ondulado"/>
    <s v="Manual"/>
    <s v="Cambuci"/>
    <n v="151"/>
    <n v="16"/>
    <s v="fruto"/>
    <x v="0"/>
    <s v="Implantação"/>
    <x v="0"/>
    <x v="1"/>
    <s v="Plantadeira (coveta lateral)"/>
    <n v="14.13"/>
    <s v="H/H"/>
    <n v="7.9000000000000001E-2"/>
    <n v="0.213363"/>
    <n v="1.6855676999999999E-2"/>
  </r>
  <r>
    <n v="8108"/>
    <x v="1"/>
    <s v="Floresta Ombrófila Densa"/>
    <s v="Sudeste"/>
    <s v="Campinas"/>
    <s v="ondulado"/>
    <s v="Manual"/>
    <s v="Cambuci"/>
    <n v="151"/>
    <n v="16"/>
    <s v="fruto"/>
    <x v="0"/>
    <s v="Implantação"/>
    <x v="0"/>
    <x v="1"/>
    <s v="Trabalhador agropecuário em geral"/>
    <n v="14.13"/>
    <s v="H/H"/>
    <n v="13.0666856765747"/>
    <n v="0.213363"/>
    <n v="2.7879472560110075"/>
  </r>
  <r>
    <n v="8108"/>
    <x v="1"/>
    <s v="Floresta Ombrófila Densa"/>
    <s v="Sudeste"/>
    <s v="Campinas"/>
    <s v="ondulado"/>
    <s v="Manual"/>
    <s v="Cambuci"/>
    <n v="151"/>
    <n v="16"/>
    <s v="fruto"/>
    <x v="0"/>
    <s v="Implantação"/>
    <x v="0"/>
    <x v="1"/>
    <s v="Trator 75 - 125 CV + Carreta"/>
    <n v="2.35"/>
    <s v="H/M"/>
    <n v="149.07000732421801"/>
    <n v="3.5485000000000003E-2"/>
    <n v="5.2897492098998766"/>
  </r>
  <r>
    <n v="8108"/>
    <x v="1"/>
    <s v="Floresta Ombrófila Densa"/>
    <s v="Sudeste"/>
    <s v="Campinas"/>
    <s v="ondulado"/>
    <s v="Manual"/>
    <s v="Cambuci"/>
    <n v="151"/>
    <n v="16"/>
    <s v="fruto"/>
    <x v="0"/>
    <s v="Implantação"/>
    <x v="0"/>
    <x v="2"/>
    <s v="Trabalhador agropecuário em geral"/>
    <n v="5.88"/>
    <s v="H/H"/>
    <n v="13.0666856765747"/>
    <n v="8.8788000000000006E-2"/>
    <n v="1.1601648878517146"/>
  </r>
  <r>
    <n v="8108"/>
    <x v="1"/>
    <s v="Floresta Ombrófila Densa"/>
    <s v="Sudeste"/>
    <s v="Campinas"/>
    <s v="ondulado"/>
    <s v="Manual"/>
    <s v="Cambuci"/>
    <n v="151"/>
    <n v="16"/>
    <s v="fruto"/>
    <x v="0"/>
    <s v="Implantação"/>
    <x v="0"/>
    <x v="2"/>
    <s v="Trator 75 - 125 CV + Tanque para irrigação"/>
    <n v="1.18"/>
    <s v="H/M"/>
    <n v="157.47999572753901"/>
    <n v="1.7817999999999997E-2"/>
    <n v="2.8059785638732895"/>
  </r>
  <r>
    <n v="8108"/>
    <x v="1"/>
    <s v="Floresta Ombrófila Densa"/>
    <s v="Sudeste"/>
    <s v="Campinas"/>
    <s v="ondulado"/>
    <s v="Manual"/>
    <s v="Cambuci"/>
    <n v="151"/>
    <n v="16"/>
    <s v="fruto"/>
    <x v="0"/>
    <s v="Implantação"/>
    <x v="0"/>
    <x v="3"/>
    <s v="Hidrogel"/>
    <n v="5"/>
    <s v="Kg"/>
    <n v="25.84"/>
    <n v="7.5499999999999998E-2"/>
    <n v="1.95092"/>
  </r>
  <r>
    <n v="8108"/>
    <x v="1"/>
    <s v="Floresta Ombrófila Densa"/>
    <s v="Sudeste"/>
    <s v="Campinas"/>
    <s v="ondulado"/>
    <s v="Manual"/>
    <s v="Cambuci"/>
    <n v="151"/>
    <n v="16"/>
    <s v="fruto"/>
    <x v="0"/>
    <s v="Implantação"/>
    <x v="0"/>
    <x v="3"/>
    <s v="Trabalhador agropecuário em geral"/>
    <n v="14.13"/>
    <s v="H/H"/>
    <n v="13.0666856765747"/>
    <n v="0.213363"/>
    <n v="2.7879472560110075"/>
  </r>
  <r>
    <n v="8108"/>
    <x v="1"/>
    <s v="Floresta Ombrófila Densa"/>
    <s v="Sudeste"/>
    <s v="Campinas"/>
    <s v="ondulado"/>
    <s v="Manual"/>
    <s v="Cambuci"/>
    <n v="151"/>
    <n v="16"/>
    <s v="fruto"/>
    <x v="0"/>
    <s v="Implantação"/>
    <x v="0"/>
    <x v="3"/>
    <s v="Trator 75 - 125 CV + Tanque para irrigação"/>
    <n v="2.35"/>
    <s v="H/M"/>
    <n v="157.47999572753901"/>
    <n v="3.5485000000000003E-2"/>
    <n v="5.5881776483917216"/>
  </r>
  <r>
    <n v="8108"/>
    <x v="1"/>
    <s v="Floresta Ombrófila Densa"/>
    <s v="Sudeste"/>
    <s v="Campinas"/>
    <s v="ondulado"/>
    <s v="Manual"/>
    <s v="Cambuci"/>
    <n v="151"/>
    <n v="16"/>
    <s v="fruto"/>
    <x v="0"/>
    <s v="Implantação"/>
    <x v="0"/>
    <x v="4"/>
    <s v="Hidrogel"/>
    <n v="1"/>
    <s v="Kg"/>
    <n v="25.84"/>
    <n v="1.5100000000000001E-2"/>
    <n v="0.39018400000000003"/>
  </r>
  <r>
    <n v="8108"/>
    <x v="1"/>
    <s v="Floresta Ombrófila Densa"/>
    <s v="Sudeste"/>
    <s v="Campinas"/>
    <s v="ondulado"/>
    <s v="Manual"/>
    <s v="Cambuci"/>
    <n v="151"/>
    <n v="16"/>
    <s v="fruto"/>
    <x v="0"/>
    <s v="Implantação"/>
    <x v="0"/>
    <x v="4"/>
    <s v="Mudas (biodiversidade)"/>
    <n v="109"/>
    <s v="unidade"/>
    <n v="2"/>
    <n v="1.6458999999999999"/>
    <n v="3.2917999999999998"/>
  </r>
  <r>
    <n v="8108"/>
    <x v="1"/>
    <s v="Floresta Ombrófila Densa"/>
    <s v="Sudeste"/>
    <s v="Campinas"/>
    <s v="ondulado"/>
    <s v="Manual"/>
    <s v="Cambuci"/>
    <n v="151"/>
    <n v="16"/>
    <s v="fruto"/>
    <x v="0"/>
    <s v="Implantação"/>
    <x v="0"/>
    <x v="4"/>
    <s v="Mudas (econômica)"/>
    <n v="109"/>
    <s v="unidade"/>
    <n v="10"/>
    <n v="1.6458999999999999"/>
    <n v="16.459"/>
  </r>
  <r>
    <n v="8108"/>
    <x v="1"/>
    <s v="Floresta Ombrófila Densa"/>
    <s v="Sudeste"/>
    <s v="Campinas"/>
    <s v="ondulado"/>
    <s v="Manual"/>
    <s v="Cambuci"/>
    <n v="151"/>
    <n v="16"/>
    <s v="fruto"/>
    <x v="0"/>
    <s v="Implantação"/>
    <x v="0"/>
    <x v="4"/>
    <s v="Trabalhador agropecuário em geral"/>
    <n v="4.24"/>
    <s v="H/H"/>
    <n v="13.0666856765747"/>
    <n v="6.4023999999999998E-2"/>
    <n v="0.83658148375701857"/>
  </r>
  <r>
    <n v="8108"/>
    <x v="1"/>
    <s v="Floresta Ombrófila Densa"/>
    <s v="Sudeste"/>
    <s v="Campinas"/>
    <s v="ondulado"/>
    <s v="Manual"/>
    <s v="Cambuci"/>
    <n v="151"/>
    <n v="16"/>
    <s v="fruto"/>
    <x v="0"/>
    <s v="Implantação"/>
    <x v="0"/>
    <x v="5"/>
    <s v="Mudas (biodiversidade)"/>
    <n v="545"/>
    <s v="unidade"/>
    <n v="2"/>
    <n v="8.2294999999999998"/>
    <n v="16.459"/>
  </r>
  <r>
    <n v="8108"/>
    <x v="1"/>
    <s v="Floresta Ombrófila Densa"/>
    <s v="Sudeste"/>
    <s v="Campinas"/>
    <s v="ondulado"/>
    <s v="Manual"/>
    <s v="Cambuci"/>
    <n v="151"/>
    <n v="16"/>
    <s v="fruto"/>
    <x v="0"/>
    <s v="Implantação"/>
    <x v="0"/>
    <x v="5"/>
    <s v="Mudas (econômica)"/>
    <n v="544"/>
    <s v="unidade"/>
    <n v="10"/>
    <n v="8.2143999999999995"/>
    <n v="82.143999999999991"/>
  </r>
  <r>
    <n v="8108"/>
    <x v="1"/>
    <s v="Floresta Ombrófila Densa"/>
    <s v="Sudeste"/>
    <s v="Campinas"/>
    <s v="ondulado"/>
    <s v="Manual"/>
    <s v="Cambuci"/>
    <n v="151"/>
    <n v="16"/>
    <s v="fruto"/>
    <x v="0"/>
    <s v="Implantação"/>
    <x v="0"/>
    <x v="5"/>
    <s v="Trabalhador agropecuário em geral"/>
    <n v="10.6"/>
    <s v="H/H"/>
    <n v="13.0666856765747"/>
    <n v="0.16005999999999998"/>
    <n v="2.091453709392546"/>
  </r>
  <r>
    <n v="8108"/>
    <x v="1"/>
    <s v="Floresta Ombrófila Densa"/>
    <s v="Sudeste"/>
    <s v="Campinas"/>
    <s v="ondulado"/>
    <s v="Manual"/>
    <s v="Cambuci"/>
    <n v="151"/>
    <n v="16"/>
    <s v="fruto"/>
    <x v="0"/>
    <s v="Implantação"/>
    <x v="0"/>
    <x v="5"/>
    <s v="Trator 75 - 125 CV + Carreta"/>
    <n v="1.77"/>
    <s v="H/M"/>
    <n v="149.07000732421801"/>
    <n v="2.6726999999999997E-2"/>
    <n v="3.9841940857543743"/>
  </r>
  <r>
    <n v="8108"/>
    <x v="1"/>
    <s v="Floresta Ombrófila Densa"/>
    <s v="Sudeste"/>
    <s v="Campinas"/>
    <s v="ondulado"/>
    <s v="Manual"/>
    <s v="Cambuci"/>
    <n v="151"/>
    <n v="16"/>
    <s v="fruto"/>
    <x v="0"/>
    <s v="Manutenção"/>
    <x v="1"/>
    <x v="6"/>
    <s v="18-06-24"/>
    <n v="2.6"/>
    <s v="sc de 50 kg"/>
    <n v="268.25"/>
    <n v="3.9260000000000003E-2"/>
    <n v="10.531495000000001"/>
  </r>
  <r>
    <n v="8108"/>
    <x v="1"/>
    <s v="Floresta Ombrófila Densa"/>
    <s v="Sudeste"/>
    <s v="Campinas"/>
    <s v="ondulado"/>
    <s v="Manual"/>
    <s v="Cambuci"/>
    <n v="151"/>
    <n v="16"/>
    <s v="fruto"/>
    <x v="0"/>
    <s v="Manutenção"/>
    <x v="1"/>
    <x v="6"/>
    <s v="Copo dosador"/>
    <n v="9.42"/>
    <s v="H/H"/>
    <n v="1.0999999999999999E-2"/>
    <n v="0.14224200000000001"/>
    <n v="1.5646620000000001E-3"/>
  </r>
  <r>
    <n v="8108"/>
    <x v="1"/>
    <s v="Floresta Ombrófila Densa"/>
    <s v="Sudeste"/>
    <s v="Campinas"/>
    <s v="ondulado"/>
    <s v="Manual"/>
    <s v="Cambuci"/>
    <n v="151"/>
    <n v="16"/>
    <s v="fruto"/>
    <x v="0"/>
    <s v="Manutenção"/>
    <x v="1"/>
    <x v="6"/>
    <s v="Trabalhador agropecuário em geral"/>
    <n v="9.42"/>
    <s v="H/H"/>
    <n v="13.0666856765747"/>
    <n v="0.14224200000000001"/>
    <n v="1.8586315040073385"/>
  </r>
  <r>
    <n v="8108"/>
    <x v="1"/>
    <s v="Floresta Ombrófila Densa"/>
    <s v="Sudeste"/>
    <s v="Campinas"/>
    <s v="ondulado"/>
    <s v="Manual"/>
    <s v="Cambuci"/>
    <n v="151"/>
    <n v="16"/>
    <s v="fruto"/>
    <x v="0"/>
    <s v="Manutenção"/>
    <x v="1"/>
    <x v="6"/>
    <s v="Trator 75 - 125 CV + Carreta"/>
    <n v="1.18"/>
    <s v="H/M"/>
    <n v="149.07000732421801"/>
    <n v="1.7817999999999997E-2"/>
    <n v="2.6561293905029162"/>
  </r>
  <r>
    <n v="8108"/>
    <x v="1"/>
    <s v="Floresta Ombrófila Densa"/>
    <s v="Sudeste"/>
    <s v="Campinas"/>
    <s v="ondulado"/>
    <s v="Manual"/>
    <s v="Cambuci"/>
    <n v="151"/>
    <n v="16"/>
    <s v="fruto"/>
    <x v="0"/>
    <s v="Manutenção"/>
    <x v="1"/>
    <x v="7"/>
    <s v="Enxada"/>
    <n v="38.51"/>
    <s v="H/H"/>
    <n v="1.6E-2"/>
    <n v="0.58150099999999993"/>
    <n v="9.3040159999999983E-3"/>
  </r>
  <r>
    <n v="8108"/>
    <x v="1"/>
    <s v="Floresta Ombrófila Densa"/>
    <s v="Sudeste"/>
    <s v="Campinas"/>
    <s v="ondulado"/>
    <s v="Manual"/>
    <s v="Cambuci"/>
    <n v="151"/>
    <n v="16"/>
    <s v="fruto"/>
    <x v="0"/>
    <s v="Manutenção"/>
    <x v="1"/>
    <x v="7"/>
    <s v="Trabalhador agropecuário em geral"/>
    <n v="38.51"/>
    <s v="H/H"/>
    <n v="13.0666856765747"/>
    <n v="0.58150099999999993"/>
    <n v="7.5982907876138635"/>
  </r>
  <r>
    <n v="8108"/>
    <x v="1"/>
    <s v="Floresta Ombrófila Densa"/>
    <s v="Sudeste"/>
    <s v="Campinas"/>
    <s v="ondulado"/>
    <s v="Manual"/>
    <s v="Cambuci"/>
    <n v="151"/>
    <n v="16"/>
    <s v="fruto"/>
    <x v="0"/>
    <s v="Manutenção"/>
    <x v="1"/>
    <x v="8"/>
    <s v="Aplicador manual"/>
    <n v="2.35"/>
    <s v="H/H"/>
    <n v="9.9000000000000005E-2"/>
    <n v="3.5485000000000003E-2"/>
    <n v="3.5130150000000004E-3"/>
  </r>
  <r>
    <n v="8108"/>
    <x v="1"/>
    <s v="Floresta Ombrófila Densa"/>
    <s v="Sudeste"/>
    <s v="Campinas"/>
    <s v="ondulado"/>
    <s v="Manual"/>
    <s v="Cambuci"/>
    <n v="151"/>
    <n v="16"/>
    <s v="fruto"/>
    <x v="0"/>
    <s v="Manutenção"/>
    <x v="1"/>
    <x v="8"/>
    <s v="Sulfluramida"/>
    <n v="2"/>
    <s v="Kg"/>
    <n v="16.2399997711181"/>
    <n v="3.0200000000000001E-2"/>
    <n v="0.49044799308776665"/>
  </r>
  <r>
    <n v="8108"/>
    <x v="1"/>
    <s v="Floresta Ombrófila Densa"/>
    <s v="Sudeste"/>
    <s v="Campinas"/>
    <s v="ondulado"/>
    <s v="Manual"/>
    <s v="Cambuci"/>
    <n v="151"/>
    <n v="16"/>
    <s v="fruto"/>
    <x v="0"/>
    <s v="Manutenção"/>
    <x v="1"/>
    <x v="8"/>
    <s v="Trabalhador agropecuário em geral"/>
    <n v="2.35"/>
    <s v="H/H"/>
    <n v="13.0666856765747"/>
    <n v="3.5485000000000003E-2"/>
    <n v="0.46367134123325326"/>
  </r>
  <r>
    <n v="8108"/>
    <x v="1"/>
    <s v="Floresta Ombrófila Densa"/>
    <s v="Sudeste"/>
    <s v="Campinas"/>
    <s v="ondulado"/>
    <s v="Manual"/>
    <s v="Cambuci"/>
    <n v="151"/>
    <n v="16"/>
    <s v="fruto"/>
    <x v="0"/>
    <s v="Manutenção"/>
    <x v="1"/>
    <x v="9"/>
    <s v="Trabalhador agropecuário em geral"/>
    <n v="1.18"/>
    <s v="H/H"/>
    <n v="13.0666856765747"/>
    <n v="1.7817999999999997E-2"/>
    <n v="0.23282220538520795"/>
  </r>
  <r>
    <n v="8108"/>
    <x v="1"/>
    <s v="Floresta Ombrófila Densa"/>
    <s v="Sudeste"/>
    <s v="Campinas"/>
    <s v="ondulado"/>
    <s v="Manual"/>
    <s v="Cambuci"/>
    <n v="151"/>
    <n v="16"/>
    <s v="fruto"/>
    <x v="0"/>
    <s v="Manutenção"/>
    <x v="1"/>
    <x v="10"/>
    <s v="Motorroçadeira 2 CV"/>
    <n v="14.13"/>
    <s v="H/H"/>
    <n v="6.4109999999999996"/>
    <n v="0.213363"/>
    <n v="1.3678701929999999"/>
  </r>
  <r>
    <n v="8108"/>
    <x v="1"/>
    <s v="Floresta Ombrófila Densa"/>
    <s v="Sudeste"/>
    <s v="Campinas"/>
    <s v="ondulado"/>
    <s v="Manual"/>
    <s v="Cambuci"/>
    <n v="151"/>
    <n v="16"/>
    <s v="fruto"/>
    <x v="0"/>
    <s v="Manutenção"/>
    <x v="1"/>
    <x v="10"/>
    <s v="Trabalhador agropecuário em geral"/>
    <n v="14.13"/>
    <s v="H/H"/>
    <n v="13.0666856765747"/>
    <n v="0.213363"/>
    <n v="2.7879472560110075"/>
  </r>
  <r>
    <n v="8108"/>
    <x v="1"/>
    <s v="Floresta Ombrófila Densa"/>
    <s v="Sudeste"/>
    <s v="Campinas"/>
    <s v="ondulado"/>
    <s v="Manual"/>
    <s v="Cambuci"/>
    <n v="151"/>
    <n v="16"/>
    <s v="fruto"/>
    <x v="0"/>
    <s v="Manutenção"/>
    <x v="2"/>
    <x v="11"/>
    <s v="18-06-24"/>
    <n v="2.6"/>
    <s v="sc de 50 kg"/>
    <n v="268.25"/>
    <n v="3.9260000000000003E-2"/>
    <n v="10.531495000000001"/>
  </r>
  <r>
    <n v="8108"/>
    <x v="1"/>
    <s v="Floresta Ombrófila Densa"/>
    <s v="Sudeste"/>
    <s v="Campinas"/>
    <s v="ondulado"/>
    <s v="Manual"/>
    <s v="Cambuci"/>
    <n v="151"/>
    <n v="16"/>
    <s v="fruto"/>
    <x v="0"/>
    <s v="Manutenção"/>
    <x v="2"/>
    <x v="11"/>
    <s v="Copo dosador"/>
    <n v="9.42"/>
    <s v="H/H"/>
    <n v="1.0999999999999999E-2"/>
    <n v="0.14224200000000001"/>
    <n v="1.5646620000000001E-3"/>
  </r>
  <r>
    <n v="8108"/>
    <x v="1"/>
    <s v="Floresta Ombrófila Densa"/>
    <s v="Sudeste"/>
    <s v="Campinas"/>
    <s v="ondulado"/>
    <s v="Manual"/>
    <s v="Cambuci"/>
    <n v="151"/>
    <n v="16"/>
    <s v="fruto"/>
    <x v="0"/>
    <s v="Manutenção"/>
    <x v="2"/>
    <x v="11"/>
    <s v="Trabalhador agropecuário em geral"/>
    <n v="9.42"/>
    <s v="H/H"/>
    <n v="13.0666856765747"/>
    <n v="0.14224200000000001"/>
    <n v="1.8586315040073385"/>
  </r>
  <r>
    <n v="8108"/>
    <x v="1"/>
    <s v="Floresta Ombrófila Densa"/>
    <s v="Sudeste"/>
    <s v="Campinas"/>
    <s v="ondulado"/>
    <s v="Manual"/>
    <s v="Cambuci"/>
    <n v="151"/>
    <n v="16"/>
    <s v="fruto"/>
    <x v="0"/>
    <s v="Manutenção"/>
    <x v="2"/>
    <x v="11"/>
    <s v="Trator 75 - 125 CV + Carreta"/>
    <n v="1.18"/>
    <s v="H/M"/>
    <n v="149.07000732421801"/>
    <n v="1.7817999999999997E-2"/>
    <n v="2.6561293905029162"/>
  </r>
  <r>
    <n v="8108"/>
    <x v="1"/>
    <s v="Floresta Ombrófila Densa"/>
    <s v="Sudeste"/>
    <s v="Campinas"/>
    <s v="ondulado"/>
    <s v="Manual"/>
    <s v="Cambuci"/>
    <n v="151"/>
    <n v="16"/>
    <s v="fruto"/>
    <x v="0"/>
    <s v="Manutenção"/>
    <x v="2"/>
    <x v="8"/>
    <s v="Aplicador manual"/>
    <n v="2.35"/>
    <s v="H/H"/>
    <n v="9.9000000000000005E-2"/>
    <n v="3.5485000000000003E-2"/>
    <n v="3.5130150000000004E-3"/>
  </r>
  <r>
    <n v="8108"/>
    <x v="1"/>
    <s v="Floresta Ombrófila Densa"/>
    <s v="Sudeste"/>
    <s v="Campinas"/>
    <s v="ondulado"/>
    <s v="Manual"/>
    <s v="Cambuci"/>
    <n v="151"/>
    <n v="16"/>
    <s v="fruto"/>
    <x v="0"/>
    <s v="Manutenção"/>
    <x v="2"/>
    <x v="8"/>
    <s v="Sulfluramida"/>
    <n v="2"/>
    <s v="Kg"/>
    <n v="16.2399997711181"/>
    <n v="3.0200000000000001E-2"/>
    <n v="0.49044799308776665"/>
  </r>
  <r>
    <n v="8108"/>
    <x v="1"/>
    <s v="Floresta Ombrófila Densa"/>
    <s v="Sudeste"/>
    <s v="Campinas"/>
    <s v="ondulado"/>
    <s v="Manual"/>
    <s v="Cambuci"/>
    <n v="151"/>
    <n v="16"/>
    <s v="fruto"/>
    <x v="0"/>
    <s v="Manutenção"/>
    <x v="2"/>
    <x v="8"/>
    <s v="Trabalhador agropecuário em geral"/>
    <n v="2.35"/>
    <s v="H/H"/>
    <n v="13.0666856765747"/>
    <n v="3.5485000000000003E-2"/>
    <n v="0.46367134123325326"/>
  </r>
  <r>
    <n v="8108"/>
    <x v="1"/>
    <s v="Floresta Ombrófila Densa"/>
    <s v="Sudeste"/>
    <s v="Campinas"/>
    <s v="ondulado"/>
    <s v="Manual"/>
    <s v="Cambuci"/>
    <n v="151"/>
    <n v="16"/>
    <s v="fruto"/>
    <x v="0"/>
    <s v="Manutenção"/>
    <x v="2"/>
    <x v="12"/>
    <s v="Técnico florestal"/>
    <n v="23.55"/>
    <s v="H/H"/>
    <n v="5.9209642410278303"/>
    <n v="0.355605"/>
    <n v="2.1055244889307017"/>
  </r>
  <r>
    <n v="8108"/>
    <x v="1"/>
    <s v="Floresta Ombrófila Densa"/>
    <s v="Sudeste"/>
    <s v="Campinas"/>
    <s v="ondulado"/>
    <s v="Manual"/>
    <s v="Cambuci"/>
    <n v="151"/>
    <n v="16"/>
    <s v="fruto"/>
    <x v="0"/>
    <s v="Manutenção"/>
    <x v="2"/>
    <x v="9"/>
    <s v="Trabalhador agropecuário em geral"/>
    <n v="1.18"/>
    <s v="H/H"/>
    <n v="13.0666856765747"/>
    <n v="1.7817999999999997E-2"/>
    <n v="0.23282220538520795"/>
  </r>
  <r>
    <n v="8108"/>
    <x v="1"/>
    <s v="Floresta Ombrófila Densa"/>
    <s v="Sudeste"/>
    <s v="Campinas"/>
    <s v="ondulado"/>
    <s v="Manual"/>
    <s v="Cambuci"/>
    <n v="151"/>
    <n v="16"/>
    <s v="fruto"/>
    <x v="0"/>
    <s v="Manutenção"/>
    <x v="3"/>
    <x v="8"/>
    <s v="Aplicador manual"/>
    <n v="2.35"/>
    <s v="H/H"/>
    <n v="9.9000000000000005E-2"/>
    <n v="3.5485000000000003E-2"/>
    <n v="3.5130150000000004E-3"/>
  </r>
  <r>
    <n v="8108"/>
    <x v="1"/>
    <s v="Floresta Ombrófila Densa"/>
    <s v="Sudeste"/>
    <s v="Campinas"/>
    <s v="ondulado"/>
    <s v="Manual"/>
    <s v="Cambuci"/>
    <n v="151"/>
    <n v="16"/>
    <s v="fruto"/>
    <x v="0"/>
    <s v="Manutenção"/>
    <x v="3"/>
    <x v="8"/>
    <s v="Sulfluramida"/>
    <n v="2"/>
    <s v="Kg"/>
    <n v="16.2399997711181"/>
    <n v="3.0200000000000001E-2"/>
    <n v="0.49044799308776665"/>
  </r>
  <r>
    <n v="8108"/>
    <x v="1"/>
    <s v="Floresta Ombrófila Densa"/>
    <s v="Sudeste"/>
    <s v="Campinas"/>
    <s v="ondulado"/>
    <s v="Manual"/>
    <s v="Cambuci"/>
    <n v="151"/>
    <n v="16"/>
    <s v="fruto"/>
    <x v="0"/>
    <s v="Manutenção"/>
    <x v="3"/>
    <x v="8"/>
    <s v="Trabalhador agropecuário em geral"/>
    <n v="2.35"/>
    <s v="H/H"/>
    <n v="13.0666856765747"/>
    <n v="3.5485000000000003E-2"/>
    <n v="0.46367134123325326"/>
  </r>
  <r>
    <n v="8108"/>
    <x v="1"/>
    <s v="Floresta Ombrófila Densa"/>
    <s v="Sudeste"/>
    <s v="Campinas"/>
    <s v="ondulado"/>
    <s v="Manual"/>
    <s v="Cambuci"/>
    <n v="151"/>
    <n v="16"/>
    <s v="fruto"/>
    <x v="0"/>
    <s v="Manutenção"/>
    <x v="3"/>
    <x v="9"/>
    <s v="Trabalhador agropecuário em geral"/>
    <n v="1.18"/>
    <s v="H/H"/>
    <n v="13.0666856765747"/>
    <n v="1.7817999999999997E-2"/>
    <n v="0.23282220538520795"/>
  </r>
  <r>
    <n v="8108"/>
    <x v="1"/>
    <s v="Floresta Ombrófila Densa"/>
    <s v="Sudeste"/>
    <s v="Campinas"/>
    <s v="ondulado"/>
    <s v="Manual"/>
    <s v="Cambuci"/>
    <n v="151"/>
    <n v="16"/>
    <s v="fruto"/>
    <x v="0"/>
    <s v="Manutenção"/>
    <x v="4"/>
    <x v="8"/>
    <s v="Aplicador manual"/>
    <n v="2.35"/>
    <s v="H/H"/>
    <n v="9.9000000000000005E-2"/>
    <n v="3.5485000000000003E-2"/>
    <n v="3.5130150000000004E-3"/>
  </r>
  <r>
    <n v="8108"/>
    <x v="1"/>
    <s v="Floresta Ombrófila Densa"/>
    <s v="Sudeste"/>
    <s v="Campinas"/>
    <s v="ondulado"/>
    <s v="Manual"/>
    <s v="Cambuci"/>
    <n v="151"/>
    <n v="16"/>
    <s v="fruto"/>
    <x v="0"/>
    <s v="Manutenção"/>
    <x v="4"/>
    <x v="8"/>
    <s v="Sulfluramida"/>
    <n v="2"/>
    <s v="Kg"/>
    <n v="16.2399997711181"/>
    <n v="3.0200000000000001E-2"/>
    <n v="0.49044799308776665"/>
  </r>
  <r>
    <n v="8108"/>
    <x v="1"/>
    <s v="Floresta Ombrófila Densa"/>
    <s v="Sudeste"/>
    <s v="Campinas"/>
    <s v="ondulado"/>
    <s v="Manual"/>
    <s v="Cambuci"/>
    <n v="151"/>
    <n v="16"/>
    <s v="fruto"/>
    <x v="0"/>
    <s v="Manutenção"/>
    <x v="4"/>
    <x v="8"/>
    <s v="Trabalhador agropecuário em geral"/>
    <n v="2.35"/>
    <s v="H/H"/>
    <n v="13.0666856765747"/>
    <n v="3.5485000000000003E-2"/>
    <n v="0.46367134123325326"/>
  </r>
  <r>
    <n v="8108"/>
    <x v="1"/>
    <s v="Floresta Ombrófila Densa"/>
    <s v="Sudeste"/>
    <s v="Campinas"/>
    <s v="ondulado"/>
    <s v="Manual"/>
    <s v="Cambuci"/>
    <n v="151"/>
    <n v="16"/>
    <s v="fruto"/>
    <x v="0"/>
    <s v="Manutenção"/>
    <x v="4"/>
    <x v="12"/>
    <s v="Técnico florestal"/>
    <n v="23.55"/>
    <s v="H/H"/>
    <n v="5.9209642410278303"/>
    <n v="0.355605"/>
    <n v="2.1055244889307017"/>
  </r>
  <r>
    <n v="8108"/>
    <x v="1"/>
    <s v="Floresta Ombrófila Densa"/>
    <s v="Sudeste"/>
    <s v="Campinas"/>
    <s v="ondulado"/>
    <s v="Manual"/>
    <s v="Cambuci"/>
    <n v="151"/>
    <n v="16"/>
    <s v="fruto"/>
    <x v="0"/>
    <s v="Manutenção"/>
    <x v="4"/>
    <x v="9"/>
    <s v="Trabalhador agropecuário em geral"/>
    <n v="1.18"/>
    <s v="H/H"/>
    <n v="13.0666856765747"/>
    <n v="1.7817999999999997E-2"/>
    <n v="0.23282220538520795"/>
  </r>
  <r>
    <n v="8108"/>
    <x v="1"/>
    <s v="Floresta Ombrófila Densa"/>
    <s v="Sudeste"/>
    <s v="Campinas"/>
    <s v="ondulado"/>
    <s v="Manual"/>
    <s v="Cambuci"/>
    <n v="151"/>
    <n v="16"/>
    <s v="fruto"/>
    <x v="0"/>
    <s v="Manutenção"/>
    <x v="5"/>
    <x v="8"/>
    <s v="Aplicador manual"/>
    <n v="2.35"/>
    <s v="H/H"/>
    <n v="9.9000000000000005E-2"/>
    <n v="3.5485000000000003E-2"/>
    <n v="3.5130150000000004E-3"/>
  </r>
  <r>
    <n v="8108"/>
    <x v="1"/>
    <s v="Floresta Ombrófila Densa"/>
    <s v="Sudeste"/>
    <s v="Campinas"/>
    <s v="ondulado"/>
    <s v="Manual"/>
    <s v="Cambuci"/>
    <n v="151"/>
    <n v="16"/>
    <s v="fruto"/>
    <x v="0"/>
    <s v="Manutenção"/>
    <x v="5"/>
    <x v="8"/>
    <s v="Sulfluramida"/>
    <n v="2"/>
    <s v="Kg"/>
    <n v="16.2399997711181"/>
    <n v="3.0200000000000001E-2"/>
    <n v="0.49044799308776665"/>
  </r>
  <r>
    <n v="8108"/>
    <x v="1"/>
    <s v="Floresta Ombrófila Densa"/>
    <s v="Sudeste"/>
    <s v="Campinas"/>
    <s v="ondulado"/>
    <s v="Manual"/>
    <s v="Cambuci"/>
    <n v="151"/>
    <n v="16"/>
    <s v="fruto"/>
    <x v="0"/>
    <s v="Manutenção"/>
    <x v="5"/>
    <x v="8"/>
    <s v="Trabalhador agropecuário em geral"/>
    <n v="2.35"/>
    <s v="H/H"/>
    <n v="13.0666856765747"/>
    <n v="3.5485000000000003E-2"/>
    <n v="0.46367134123325326"/>
  </r>
  <r>
    <n v="8108"/>
    <x v="1"/>
    <s v="Floresta Ombrófila Densa"/>
    <s v="Sudeste"/>
    <s v="Campinas"/>
    <s v="ondulado"/>
    <s v="Manual"/>
    <s v="Cambuci"/>
    <n v="151"/>
    <n v="16"/>
    <s v="fruto"/>
    <x v="0"/>
    <s v="Manutenção"/>
    <x v="5"/>
    <x v="9"/>
    <s v="Trabalhador agropecuário em geral"/>
    <n v="1.18"/>
    <s v="H/H"/>
    <n v="13.0666856765747"/>
    <n v="1.7817999999999997E-2"/>
    <n v="0.23282220538520795"/>
  </r>
  <r>
    <n v="8108"/>
    <x v="1"/>
    <s v="Floresta Ombrófila Densa"/>
    <s v="Sudeste"/>
    <s v="Campinas"/>
    <s v="ondulado"/>
    <s v="Manual"/>
    <s v="Cambuci"/>
    <n v="151"/>
    <n v="16"/>
    <s v="fruto"/>
    <x v="0"/>
    <s v="Manutenção"/>
    <x v="6"/>
    <x v="8"/>
    <s v="Aplicador manual"/>
    <n v="2.35"/>
    <s v="H/H"/>
    <n v="9.9000000000000005E-2"/>
    <n v="3.5485000000000003E-2"/>
    <n v="3.5130150000000004E-3"/>
  </r>
  <r>
    <n v="8108"/>
    <x v="1"/>
    <s v="Floresta Ombrófila Densa"/>
    <s v="Sudeste"/>
    <s v="Campinas"/>
    <s v="ondulado"/>
    <s v="Manual"/>
    <s v="Cambuci"/>
    <n v="151"/>
    <n v="16"/>
    <s v="fruto"/>
    <x v="0"/>
    <s v="Manutenção"/>
    <x v="6"/>
    <x v="8"/>
    <s v="Sulfluramida"/>
    <n v="2"/>
    <s v="Kg"/>
    <n v="16.2399997711181"/>
    <n v="3.0200000000000001E-2"/>
    <n v="0.49044799308776665"/>
  </r>
  <r>
    <n v="8108"/>
    <x v="1"/>
    <s v="Floresta Ombrófila Densa"/>
    <s v="Sudeste"/>
    <s v="Campinas"/>
    <s v="ondulado"/>
    <s v="Manual"/>
    <s v="Cambuci"/>
    <n v="151"/>
    <n v="16"/>
    <s v="fruto"/>
    <x v="0"/>
    <s v="Manutenção"/>
    <x v="6"/>
    <x v="8"/>
    <s v="Trabalhador agropecuário em geral"/>
    <n v="2.35"/>
    <s v="H/H"/>
    <n v="13.0666856765747"/>
    <n v="3.5485000000000003E-2"/>
    <n v="0.46367134123325326"/>
  </r>
  <r>
    <n v="8108"/>
    <x v="1"/>
    <s v="Floresta Ombrófila Densa"/>
    <s v="Sudeste"/>
    <s v="Campinas"/>
    <s v="ondulado"/>
    <s v="Manual"/>
    <s v="Cambuci"/>
    <n v="151"/>
    <n v="16"/>
    <s v="fruto"/>
    <x v="0"/>
    <s v="Manutenção"/>
    <x v="6"/>
    <x v="9"/>
    <s v="Trabalhador agropecuário em geral"/>
    <n v="1.18"/>
    <s v="H/H"/>
    <n v="13.0666856765747"/>
    <n v="1.7817999999999997E-2"/>
    <n v="0.23282220538520795"/>
  </r>
  <r>
    <n v="8108"/>
    <x v="1"/>
    <s v="Floresta Ombrófila Densa"/>
    <s v="Sudeste"/>
    <s v="Campinas"/>
    <s v="ondulado"/>
    <s v="Manual"/>
    <s v="Cambuci"/>
    <n v="151"/>
    <n v="16"/>
    <s v="fruto"/>
    <x v="0"/>
    <s v="Manutenção"/>
    <x v="7"/>
    <x v="8"/>
    <s v="Aplicador manual"/>
    <n v="2.35"/>
    <s v="H/H"/>
    <n v="9.9000000000000005E-2"/>
    <n v="3.5485000000000003E-2"/>
    <n v="3.5130150000000004E-3"/>
  </r>
  <r>
    <n v="8108"/>
    <x v="1"/>
    <s v="Floresta Ombrófila Densa"/>
    <s v="Sudeste"/>
    <s v="Campinas"/>
    <s v="ondulado"/>
    <s v="Manual"/>
    <s v="Cambuci"/>
    <n v="151"/>
    <n v="16"/>
    <s v="fruto"/>
    <x v="0"/>
    <s v="Manutenção"/>
    <x v="7"/>
    <x v="8"/>
    <s v="Sulfluramida"/>
    <n v="2"/>
    <s v="Kg"/>
    <n v="16.2399997711181"/>
    <n v="3.0200000000000001E-2"/>
    <n v="0.49044799308776665"/>
  </r>
  <r>
    <n v="8108"/>
    <x v="1"/>
    <s v="Floresta Ombrófila Densa"/>
    <s v="Sudeste"/>
    <s v="Campinas"/>
    <s v="ondulado"/>
    <s v="Manual"/>
    <s v="Cambuci"/>
    <n v="151"/>
    <n v="16"/>
    <s v="fruto"/>
    <x v="0"/>
    <s v="Manutenção"/>
    <x v="7"/>
    <x v="8"/>
    <s v="Trabalhador agropecuário em geral"/>
    <n v="2.35"/>
    <s v="H/H"/>
    <n v="13.0666856765747"/>
    <n v="3.5485000000000003E-2"/>
    <n v="0.46367134123325326"/>
  </r>
  <r>
    <n v="8108"/>
    <x v="1"/>
    <s v="Floresta Ombrófila Densa"/>
    <s v="Sudeste"/>
    <s v="Campinas"/>
    <s v="ondulado"/>
    <s v="Manual"/>
    <s v="Cambuci"/>
    <n v="151"/>
    <n v="16"/>
    <s v="fruto"/>
    <x v="0"/>
    <s v="Manutenção"/>
    <x v="7"/>
    <x v="9"/>
    <s v="Trabalhador agropecuário em geral"/>
    <n v="1.18"/>
    <s v="H/H"/>
    <n v="13.0666856765747"/>
    <n v="1.7817999999999997E-2"/>
    <n v="0.23282220538520795"/>
  </r>
  <r>
    <n v="8108"/>
    <x v="1"/>
    <s v="Floresta Ombrófila Densa"/>
    <s v="Sudeste"/>
    <s v="Campinas"/>
    <s v="ondulado"/>
    <s v="Manual"/>
    <s v="Cambuci"/>
    <n v="151"/>
    <n v="16"/>
    <s v="fruto"/>
    <x v="0"/>
    <s v="Manutenção"/>
    <x v="8"/>
    <x v="8"/>
    <s v="Aplicador manual"/>
    <n v="2.35"/>
    <s v="H/H"/>
    <n v="9.9000000000000005E-2"/>
    <n v="3.5485000000000003E-2"/>
    <n v="3.5130150000000004E-3"/>
  </r>
  <r>
    <n v="8108"/>
    <x v="1"/>
    <s v="Floresta Ombrófila Densa"/>
    <s v="Sudeste"/>
    <s v="Campinas"/>
    <s v="ondulado"/>
    <s v="Manual"/>
    <s v="Cambuci"/>
    <n v="151"/>
    <n v="16"/>
    <s v="fruto"/>
    <x v="0"/>
    <s v="Manutenção"/>
    <x v="8"/>
    <x v="8"/>
    <s v="Sulfluramida"/>
    <n v="2"/>
    <s v="Kg"/>
    <n v="16.2399997711181"/>
    <n v="3.0200000000000001E-2"/>
    <n v="0.49044799308776665"/>
  </r>
  <r>
    <n v="8108"/>
    <x v="1"/>
    <s v="Floresta Ombrófila Densa"/>
    <s v="Sudeste"/>
    <s v="Campinas"/>
    <s v="ondulado"/>
    <s v="Manual"/>
    <s v="Cambuci"/>
    <n v="151"/>
    <n v="16"/>
    <s v="fruto"/>
    <x v="0"/>
    <s v="Manutenção"/>
    <x v="8"/>
    <x v="8"/>
    <s v="Trabalhador agropecuário em geral"/>
    <n v="2.35"/>
    <s v="H/H"/>
    <n v="13.0666856765747"/>
    <n v="3.5485000000000003E-2"/>
    <n v="0.46367134123325326"/>
  </r>
  <r>
    <n v="8108"/>
    <x v="1"/>
    <s v="Floresta Ombrófila Densa"/>
    <s v="Sudeste"/>
    <s v="Campinas"/>
    <s v="ondulado"/>
    <s v="Manual"/>
    <s v="Cambuci"/>
    <n v="151"/>
    <n v="16"/>
    <s v="fruto"/>
    <x v="0"/>
    <s v="Manutenção"/>
    <x v="8"/>
    <x v="9"/>
    <s v="Trabalhador agropecuário em geral"/>
    <n v="1.18"/>
    <s v="H/H"/>
    <n v="13.0666856765747"/>
    <n v="1.7817999999999997E-2"/>
    <n v="0.23282220538520795"/>
  </r>
  <r>
    <n v="8108"/>
    <x v="1"/>
    <s v="Floresta Ombrófila Densa"/>
    <s v="Sudeste"/>
    <s v="Campinas"/>
    <s v="ondulado"/>
    <s v="Manual"/>
    <s v="Cambuci"/>
    <n v="151"/>
    <n v="16"/>
    <s v="fruto"/>
    <x v="0"/>
    <s v="Manutenção"/>
    <x v="9"/>
    <x v="8"/>
    <s v="Aplicador manual"/>
    <n v="2.35"/>
    <s v="H/H"/>
    <n v="9.9000000000000005E-2"/>
    <n v="3.5485000000000003E-2"/>
    <n v="3.5130150000000004E-3"/>
  </r>
  <r>
    <n v="8108"/>
    <x v="1"/>
    <s v="Floresta Ombrófila Densa"/>
    <s v="Sudeste"/>
    <s v="Campinas"/>
    <s v="ondulado"/>
    <s v="Manual"/>
    <s v="Cambuci"/>
    <n v="151"/>
    <n v="16"/>
    <s v="fruto"/>
    <x v="0"/>
    <s v="Manutenção"/>
    <x v="9"/>
    <x v="8"/>
    <s v="Sulfluramida"/>
    <n v="2"/>
    <s v="Kg"/>
    <n v="16.2399997711181"/>
    <n v="3.0200000000000001E-2"/>
    <n v="0.49044799308776665"/>
  </r>
  <r>
    <n v="8108"/>
    <x v="1"/>
    <s v="Floresta Ombrófila Densa"/>
    <s v="Sudeste"/>
    <s v="Campinas"/>
    <s v="ondulado"/>
    <s v="Manual"/>
    <s v="Cambuci"/>
    <n v="151"/>
    <n v="16"/>
    <s v="fruto"/>
    <x v="0"/>
    <s v="Manutenção"/>
    <x v="9"/>
    <x v="8"/>
    <s v="Trabalhador agropecuário em geral"/>
    <n v="2.35"/>
    <s v="H/H"/>
    <n v="13.0666856765747"/>
    <n v="3.5485000000000003E-2"/>
    <n v="0.46367134123325326"/>
  </r>
  <r>
    <n v="8108"/>
    <x v="1"/>
    <s v="Floresta Ombrófila Densa"/>
    <s v="Sudeste"/>
    <s v="Campinas"/>
    <s v="ondulado"/>
    <s v="Manual"/>
    <s v="Cambuci"/>
    <n v="151"/>
    <n v="16"/>
    <s v="fruto"/>
    <x v="0"/>
    <s v="Manutenção"/>
    <x v="9"/>
    <x v="12"/>
    <s v="Técnico florestal"/>
    <n v="23.55"/>
    <s v="H/H"/>
    <n v="5.9209642410278303"/>
    <n v="0.355605"/>
    <n v="2.1055244889307017"/>
  </r>
  <r>
    <n v="8108"/>
    <x v="1"/>
    <s v="Floresta Ombrófila Densa"/>
    <s v="Sudeste"/>
    <s v="Campinas"/>
    <s v="ondulado"/>
    <s v="Manual"/>
    <s v="Cambuci"/>
    <n v="151"/>
    <n v="16"/>
    <s v="fruto"/>
    <x v="0"/>
    <s v="Manutenção"/>
    <x v="9"/>
    <x v="9"/>
    <s v="Trabalhador agropecuário em geral"/>
    <n v="1.18"/>
    <s v="H/H"/>
    <n v="13.0666856765747"/>
    <n v="1.7817999999999997E-2"/>
    <n v="0.23282220538520795"/>
  </r>
  <r>
    <n v="8108"/>
    <x v="1"/>
    <s v="Floresta Ombrófila Densa"/>
    <s v="Sudeste"/>
    <s v="Campinas"/>
    <s v="ondulado"/>
    <s v="Manual"/>
    <s v="Cambuci"/>
    <n v="151"/>
    <n v="16"/>
    <s v="fruto"/>
    <x v="0"/>
    <s v="Manutenção"/>
    <x v="10"/>
    <x v="8"/>
    <s v="Aplicador manual"/>
    <n v="2.35"/>
    <s v="H/H"/>
    <n v="9.9000000000000005E-2"/>
    <n v="3.5485000000000003E-2"/>
    <n v="3.5130150000000004E-3"/>
  </r>
  <r>
    <n v="8108"/>
    <x v="1"/>
    <s v="Floresta Ombrófila Densa"/>
    <s v="Sudeste"/>
    <s v="Campinas"/>
    <s v="ondulado"/>
    <s v="Manual"/>
    <s v="Cambuci"/>
    <n v="151"/>
    <n v="16"/>
    <s v="fruto"/>
    <x v="0"/>
    <s v="Manutenção"/>
    <x v="10"/>
    <x v="8"/>
    <s v="Sulfluramida"/>
    <n v="2"/>
    <s v="Kg"/>
    <n v="16.2399997711181"/>
    <n v="3.0200000000000001E-2"/>
    <n v="0.49044799308776665"/>
  </r>
  <r>
    <n v="8108"/>
    <x v="1"/>
    <s v="Floresta Ombrófila Densa"/>
    <s v="Sudeste"/>
    <s v="Campinas"/>
    <s v="ondulado"/>
    <s v="Manual"/>
    <s v="Cambuci"/>
    <n v="151"/>
    <n v="16"/>
    <s v="fruto"/>
    <x v="0"/>
    <s v="Manutenção"/>
    <x v="10"/>
    <x v="8"/>
    <s v="Trabalhador agropecuário em geral"/>
    <n v="2.35"/>
    <s v="H/H"/>
    <n v="13.0666856765747"/>
    <n v="3.5485000000000003E-2"/>
    <n v="0.46367134123325326"/>
  </r>
  <r>
    <n v="8108"/>
    <x v="1"/>
    <s v="Floresta Ombrófila Densa"/>
    <s v="Sudeste"/>
    <s v="Campinas"/>
    <s v="ondulado"/>
    <s v="Manual"/>
    <s v="Cambuci"/>
    <n v="151"/>
    <n v="16"/>
    <s v="fruto"/>
    <x v="0"/>
    <s v="Manutenção"/>
    <x v="10"/>
    <x v="9"/>
    <s v="Trabalhador agropecuário em geral"/>
    <n v="1.18"/>
    <s v="H/H"/>
    <n v="13.0666856765747"/>
    <n v="1.7817999999999997E-2"/>
    <n v="0.23282220538520795"/>
  </r>
  <r>
    <n v="8108"/>
    <x v="1"/>
    <s v="Floresta Ombrófila Densa"/>
    <s v="Sudeste"/>
    <s v="Campinas"/>
    <s v="ondulado"/>
    <s v="Manual"/>
    <s v="Cambuci"/>
    <n v="151"/>
    <n v="16"/>
    <s v="fruto"/>
    <x v="0"/>
    <s v="Manutenção"/>
    <x v="11"/>
    <x v="8"/>
    <s v="Aplicador manual"/>
    <n v="2.35"/>
    <s v="H/H"/>
    <n v="9.9000000000000005E-2"/>
    <n v="3.5485000000000003E-2"/>
    <n v="3.5130150000000004E-3"/>
  </r>
  <r>
    <n v="8108"/>
    <x v="1"/>
    <s v="Floresta Ombrófila Densa"/>
    <s v="Sudeste"/>
    <s v="Campinas"/>
    <s v="ondulado"/>
    <s v="Manual"/>
    <s v="Cambuci"/>
    <n v="151"/>
    <n v="16"/>
    <s v="fruto"/>
    <x v="0"/>
    <s v="Manutenção"/>
    <x v="11"/>
    <x v="8"/>
    <s v="Sulfluramida"/>
    <n v="2"/>
    <s v="Kg"/>
    <n v="16.2399997711181"/>
    <n v="3.0200000000000001E-2"/>
    <n v="0.49044799308776665"/>
  </r>
  <r>
    <n v="8108"/>
    <x v="1"/>
    <s v="Floresta Ombrófila Densa"/>
    <s v="Sudeste"/>
    <s v="Campinas"/>
    <s v="ondulado"/>
    <s v="Manual"/>
    <s v="Cambuci"/>
    <n v="151"/>
    <n v="16"/>
    <s v="fruto"/>
    <x v="0"/>
    <s v="Manutenção"/>
    <x v="11"/>
    <x v="8"/>
    <s v="Trabalhador agropecuário em geral"/>
    <n v="2.35"/>
    <s v="H/H"/>
    <n v="13.0666856765747"/>
    <n v="3.5485000000000003E-2"/>
    <n v="0.46367134123325326"/>
  </r>
  <r>
    <n v="8108"/>
    <x v="1"/>
    <s v="Floresta Ombrófila Densa"/>
    <s v="Sudeste"/>
    <s v="Campinas"/>
    <s v="ondulado"/>
    <s v="Manual"/>
    <s v="Cambuci"/>
    <n v="151"/>
    <n v="16"/>
    <s v="fruto"/>
    <x v="0"/>
    <s v="Manutenção"/>
    <x v="11"/>
    <x v="9"/>
    <s v="Trabalhador agropecuário em geral"/>
    <n v="1.18"/>
    <s v="H/H"/>
    <n v="13.0666856765747"/>
    <n v="1.7817999999999997E-2"/>
    <n v="0.23282220538520795"/>
  </r>
  <r>
    <n v="8108"/>
    <x v="1"/>
    <s v="Floresta Ombrófila Densa"/>
    <s v="Sudeste"/>
    <s v="Campinas"/>
    <s v="ondulado"/>
    <s v="Manual"/>
    <s v="Cambuci"/>
    <n v="151"/>
    <n v="16"/>
    <s v="fruto"/>
    <x v="0"/>
    <s v="Manutenção"/>
    <x v="12"/>
    <x v="8"/>
    <s v="Aplicador manual"/>
    <n v="2.35"/>
    <s v="H/H"/>
    <n v="9.9000000000000005E-2"/>
    <n v="3.5485000000000003E-2"/>
    <n v="3.5130150000000004E-3"/>
  </r>
  <r>
    <n v="8108"/>
    <x v="1"/>
    <s v="Floresta Ombrófila Densa"/>
    <s v="Sudeste"/>
    <s v="Campinas"/>
    <s v="ondulado"/>
    <s v="Manual"/>
    <s v="Cambuci"/>
    <n v="151"/>
    <n v="16"/>
    <s v="fruto"/>
    <x v="0"/>
    <s v="Manutenção"/>
    <x v="12"/>
    <x v="8"/>
    <s v="Sulfluramida"/>
    <n v="2"/>
    <s v="Kg"/>
    <n v="16.2399997711181"/>
    <n v="3.0200000000000001E-2"/>
    <n v="0.49044799308776665"/>
  </r>
  <r>
    <n v="8108"/>
    <x v="1"/>
    <s v="Floresta Ombrófila Densa"/>
    <s v="Sudeste"/>
    <s v="Campinas"/>
    <s v="ondulado"/>
    <s v="Manual"/>
    <s v="Cambuci"/>
    <n v="151"/>
    <n v="16"/>
    <s v="fruto"/>
    <x v="0"/>
    <s v="Manutenção"/>
    <x v="12"/>
    <x v="8"/>
    <s v="Trabalhador agropecuário em geral"/>
    <n v="2.35"/>
    <s v="H/H"/>
    <n v="13.0666856765747"/>
    <n v="3.5485000000000003E-2"/>
    <n v="0.46367134123325326"/>
  </r>
  <r>
    <n v="8108"/>
    <x v="1"/>
    <s v="Floresta Ombrófila Densa"/>
    <s v="Sudeste"/>
    <s v="Campinas"/>
    <s v="ondulado"/>
    <s v="Manual"/>
    <s v="Cambuci"/>
    <n v="151"/>
    <n v="16"/>
    <s v="fruto"/>
    <x v="0"/>
    <s v="Manutenção"/>
    <x v="12"/>
    <x v="9"/>
    <s v="Trabalhador agropecuário em geral"/>
    <n v="1.18"/>
    <s v="H/H"/>
    <n v="13.0666856765747"/>
    <n v="1.7817999999999997E-2"/>
    <n v="0.23282220538520795"/>
  </r>
  <r>
    <n v="8108"/>
    <x v="1"/>
    <s v="Floresta Ombrófila Densa"/>
    <s v="Sudeste"/>
    <s v="Campinas"/>
    <s v="ondulado"/>
    <s v="Manual"/>
    <s v="Cambuci"/>
    <n v="151"/>
    <n v="16"/>
    <s v="fruto"/>
    <x v="0"/>
    <s v="Manutenção"/>
    <x v="13"/>
    <x v="8"/>
    <s v="Aplicador manual"/>
    <n v="2.35"/>
    <s v="H/H"/>
    <n v="9.9000000000000005E-2"/>
    <n v="3.5485000000000003E-2"/>
    <n v="3.5130150000000004E-3"/>
  </r>
  <r>
    <n v="8108"/>
    <x v="1"/>
    <s v="Floresta Ombrófila Densa"/>
    <s v="Sudeste"/>
    <s v="Campinas"/>
    <s v="ondulado"/>
    <s v="Manual"/>
    <s v="Cambuci"/>
    <n v="151"/>
    <n v="16"/>
    <s v="fruto"/>
    <x v="0"/>
    <s v="Manutenção"/>
    <x v="13"/>
    <x v="8"/>
    <s v="Sulfluramida"/>
    <n v="2"/>
    <s v="Kg"/>
    <n v="16.2399997711181"/>
    <n v="3.0200000000000001E-2"/>
    <n v="0.49044799308776665"/>
  </r>
  <r>
    <n v="8108"/>
    <x v="1"/>
    <s v="Floresta Ombrófila Densa"/>
    <s v="Sudeste"/>
    <s v="Campinas"/>
    <s v="ondulado"/>
    <s v="Manual"/>
    <s v="Cambuci"/>
    <n v="151"/>
    <n v="16"/>
    <s v="fruto"/>
    <x v="0"/>
    <s v="Manutenção"/>
    <x v="13"/>
    <x v="8"/>
    <s v="Trabalhador agropecuário em geral"/>
    <n v="2.35"/>
    <s v="H/H"/>
    <n v="13.0666856765747"/>
    <n v="3.5485000000000003E-2"/>
    <n v="0.46367134123325326"/>
  </r>
  <r>
    <n v="8108"/>
    <x v="1"/>
    <s v="Floresta Ombrófila Densa"/>
    <s v="Sudeste"/>
    <s v="Campinas"/>
    <s v="ondulado"/>
    <s v="Manual"/>
    <s v="Cambuci"/>
    <n v="151"/>
    <n v="16"/>
    <s v="fruto"/>
    <x v="0"/>
    <s v="Manutenção"/>
    <x v="13"/>
    <x v="9"/>
    <s v="Trabalhador agropecuário em geral"/>
    <n v="1.18"/>
    <s v="H/H"/>
    <n v="13.0666856765747"/>
    <n v="1.7817999999999997E-2"/>
    <n v="0.23282220538520795"/>
  </r>
  <r>
    <n v="8108"/>
    <x v="1"/>
    <s v="Floresta Ombrófila Densa"/>
    <s v="Sudeste"/>
    <s v="Campinas"/>
    <s v="ondulado"/>
    <s v="Manual"/>
    <s v="Cambuci"/>
    <n v="151"/>
    <n v="16"/>
    <s v="fruto"/>
    <x v="0"/>
    <s v="Manutenção"/>
    <x v="14"/>
    <x v="8"/>
    <s v="Aplicador manual"/>
    <n v="2.35"/>
    <s v="H/H"/>
    <n v="9.9000000000000005E-2"/>
    <n v="3.5485000000000003E-2"/>
    <n v="3.5130150000000004E-3"/>
  </r>
  <r>
    <n v="8108"/>
    <x v="1"/>
    <s v="Floresta Ombrófila Densa"/>
    <s v="Sudeste"/>
    <s v="Campinas"/>
    <s v="ondulado"/>
    <s v="Manual"/>
    <s v="Cambuci"/>
    <n v="151"/>
    <n v="16"/>
    <s v="fruto"/>
    <x v="0"/>
    <s v="Manutenção"/>
    <x v="14"/>
    <x v="8"/>
    <s v="Sulfluramida"/>
    <n v="2"/>
    <s v="Kg"/>
    <n v="16.2399997711181"/>
    <n v="3.0200000000000001E-2"/>
    <n v="0.49044799308776665"/>
  </r>
  <r>
    <n v="8108"/>
    <x v="1"/>
    <s v="Floresta Ombrófila Densa"/>
    <s v="Sudeste"/>
    <s v="Campinas"/>
    <s v="ondulado"/>
    <s v="Manual"/>
    <s v="Cambuci"/>
    <n v="151"/>
    <n v="16"/>
    <s v="fruto"/>
    <x v="0"/>
    <s v="Manutenção"/>
    <x v="14"/>
    <x v="8"/>
    <s v="Trabalhador agropecuário em geral"/>
    <n v="2.35"/>
    <s v="H/H"/>
    <n v="13.0666856765747"/>
    <n v="3.5485000000000003E-2"/>
    <n v="0.46367134123325326"/>
  </r>
  <r>
    <n v="8108"/>
    <x v="1"/>
    <s v="Floresta Ombrófila Densa"/>
    <s v="Sudeste"/>
    <s v="Campinas"/>
    <s v="ondulado"/>
    <s v="Manual"/>
    <s v="Cambuci"/>
    <n v="151"/>
    <n v="16"/>
    <s v="fruto"/>
    <x v="0"/>
    <s v="Manutenção"/>
    <x v="14"/>
    <x v="12"/>
    <s v="Técnico florestal"/>
    <n v="23.55"/>
    <s v="H/H"/>
    <n v="5.9209642410278303"/>
    <n v="0.355605"/>
    <n v="2.1055244889307017"/>
  </r>
  <r>
    <n v="8108"/>
    <x v="1"/>
    <s v="Floresta Ombrófila Densa"/>
    <s v="Sudeste"/>
    <s v="Campinas"/>
    <s v="ondulado"/>
    <s v="Manual"/>
    <s v="Cambuci"/>
    <n v="151"/>
    <n v="16"/>
    <s v="fruto"/>
    <x v="0"/>
    <s v="Manutenção"/>
    <x v="14"/>
    <x v="9"/>
    <s v="Trabalhador agropecuário em geral"/>
    <n v="1.18"/>
    <s v="H/H"/>
    <n v="13.0666856765747"/>
    <n v="1.7817999999999997E-2"/>
    <n v="0.23282220538520795"/>
  </r>
  <r>
    <n v="8108"/>
    <x v="1"/>
    <s v="Floresta Ombrófila Densa"/>
    <s v="Sudeste"/>
    <s v="Campinas"/>
    <s v="ondulado"/>
    <s v="Manual"/>
    <s v="Cambuci"/>
    <n v="151"/>
    <n v="16"/>
    <s v="fruto"/>
    <x v="0"/>
    <s v="Manutenção"/>
    <x v="15"/>
    <x v="8"/>
    <s v="Aplicador manual"/>
    <n v="2.35"/>
    <s v="H/H"/>
    <n v="9.9000000000000005E-2"/>
    <n v="3.5485000000000003E-2"/>
    <n v="3.5130150000000004E-3"/>
  </r>
  <r>
    <n v="8108"/>
    <x v="1"/>
    <s v="Floresta Ombrófila Densa"/>
    <s v="Sudeste"/>
    <s v="Campinas"/>
    <s v="ondulado"/>
    <s v="Manual"/>
    <s v="Cambuci"/>
    <n v="151"/>
    <n v="16"/>
    <s v="fruto"/>
    <x v="0"/>
    <s v="Manutenção"/>
    <x v="15"/>
    <x v="8"/>
    <s v="Sulfluramida"/>
    <n v="2"/>
    <s v="Kg"/>
    <n v="16.2399997711181"/>
    <n v="3.0200000000000001E-2"/>
    <n v="0.49044799308776665"/>
  </r>
  <r>
    <n v="8108"/>
    <x v="1"/>
    <s v="Floresta Ombrófila Densa"/>
    <s v="Sudeste"/>
    <s v="Campinas"/>
    <s v="ondulado"/>
    <s v="Manual"/>
    <s v="Cambuci"/>
    <n v="151"/>
    <n v="16"/>
    <s v="fruto"/>
    <x v="0"/>
    <s v="Manutenção"/>
    <x v="15"/>
    <x v="8"/>
    <s v="Trabalhador agropecuário em geral"/>
    <n v="2.35"/>
    <s v="H/H"/>
    <n v="13.0666856765747"/>
    <n v="3.5485000000000003E-2"/>
    <n v="0.46367134123325326"/>
  </r>
  <r>
    <n v="8108"/>
    <x v="1"/>
    <s v="Floresta Ombrófila Densa"/>
    <s v="Sudeste"/>
    <s v="Campinas"/>
    <s v="ondulado"/>
    <s v="Manual"/>
    <s v="Cambuci"/>
    <n v="151"/>
    <n v="16"/>
    <s v="fruto"/>
    <x v="0"/>
    <s v="Manutenção"/>
    <x v="15"/>
    <x v="9"/>
    <s v="Trabalhador agropecuário em geral"/>
    <n v="1.18"/>
    <s v="H/H"/>
    <n v="13.0666856765747"/>
    <n v="1.7817999999999997E-2"/>
    <n v="0.23282220538520795"/>
  </r>
  <r>
    <n v="8108"/>
    <x v="1"/>
    <s v="Floresta Ombrófila Densa"/>
    <s v="Sudeste"/>
    <s v="Campinas"/>
    <s v="ondulado"/>
    <s v="Manual"/>
    <s v="Cambuci"/>
    <n v="151"/>
    <n v="16"/>
    <s v="fruto"/>
    <x v="0"/>
    <s v="Manutenção"/>
    <x v="16"/>
    <x v="8"/>
    <s v="Aplicador manual"/>
    <n v="2.35"/>
    <s v="H/H"/>
    <n v="9.9000000000000005E-2"/>
    <n v="3.5485000000000003E-2"/>
    <n v="3.5130150000000004E-3"/>
  </r>
  <r>
    <n v="8108"/>
    <x v="1"/>
    <s v="Floresta Ombrófila Densa"/>
    <s v="Sudeste"/>
    <s v="Campinas"/>
    <s v="ondulado"/>
    <s v="Manual"/>
    <s v="Cambuci"/>
    <n v="151"/>
    <n v="16"/>
    <s v="fruto"/>
    <x v="0"/>
    <s v="Manutenção"/>
    <x v="16"/>
    <x v="8"/>
    <s v="Sulfluramida"/>
    <n v="2"/>
    <s v="Kg"/>
    <n v="16.2399997711181"/>
    <n v="3.0200000000000001E-2"/>
    <n v="0.49044799308776665"/>
  </r>
  <r>
    <n v="8108"/>
    <x v="1"/>
    <s v="Floresta Ombrófila Densa"/>
    <s v="Sudeste"/>
    <s v="Campinas"/>
    <s v="ondulado"/>
    <s v="Manual"/>
    <s v="Cambuci"/>
    <n v="151"/>
    <n v="16"/>
    <s v="fruto"/>
    <x v="0"/>
    <s v="Manutenção"/>
    <x v="16"/>
    <x v="8"/>
    <s v="Trabalhador agropecuário em geral"/>
    <n v="2.35"/>
    <s v="H/H"/>
    <n v="13.0666856765747"/>
    <n v="3.5485000000000003E-2"/>
    <n v="0.46367134123325326"/>
  </r>
  <r>
    <n v="8108"/>
    <x v="1"/>
    <s v="Floresta Ombrófila Densa"/>
    <s v="Sudeste"/>
    <s v="Campinas"/>
    <s v="ondulado"/>
    <s v="Manual"/>
    <s v="Cambuci"/>
    <n v="151"/>
    <n v="16"/>
    <s v="fruto"/>
    <x v="0"/>
    <s v="Manutenção"/>
    <x v="16"/>
    <x v="9"/>
    <s v="Trabalhador agropecuário em geral"/>
    <n v="1.18"/>
    <s v="H/H"/>
    <n v="13.0666856765747"/>
    <n v="1.7817999999999997E-2"/>
    <n v="0.23282220538520795"/>
  </r>
  <r>
    <n v="8108"/>
    <x v="1"/>
    <s v="Floresta Ombrófila Densa"/>
    <s v="Sudeste"/>
    <s v="Campinas"/>
    <s v="ondulado"/>
    <s v="Manual"/>
    <s v="Cambuci"/>
    <n v="151"/>
    <n v="16"/>
    <s v="fruto"/>
    <x v="0"/>
    <s v="Manutenção"/>
    <x v="17"/>
    <x v="8"/>
    <s v="Aplicador manual"/>
    <n v="2.35"/>
    <s v="H/H"/>
    <n v="9.9000000000000005E-2"/>
    <n v="3.5485000000000003E-2"/>
    <n v="3.5130150000000004E-3"/>
  </r>
  <r>
    <n v="8108"/>
    <x v="1"/>
    <s v="Floresta Ombrófila Densa"/>
    <s v="Sudeste"/>
    <s v="Campinas"/>
    <s v="ondulado"/>
    <s v="Manual"/>
    <s v="Cambuci"/>
    <n v="151"/>
    <n v="16"/>
    <s v="fruto"/>
    <x v="0"/>
    <s v="Manutenção"/>
    <x v="17"/>
    <x v="8"/>
    <s v="Sulfluramida"/>
    <n v="2"/>
    <s v="Kg"/>
    <n v="16.2399997711181"/>
    <n v="3.0200000000000001E-2"/>
    <n v="0.49044799308776665"/>
  </r>
  <r>
    <n v="8108"/>
    <x v="1"/>
    <s v="Floresta Ombrófila Densa"/>
    <s v="Sudeste"/>
    <s v="Campinas"/>
    <s v="ondulado"/>
    <s v="Manual"/>
    <s v="Cambuci"/>
    <n v="151"/>
    <n v="16"/>
    <s v="fruto"/>
    <x v="0"/>
    <s v="Manutenção"/>
    <x v="17"/>
    <x v="8"/>
    <s v="Trabalhador agropecuário em geral"/>
    <n v="2.35"/>
    <s v="H/H"/>
    <n v="13.0666856765747"/>
    <n v="3.5485000000000003E-2"/>
    <n v="0.46367134123325326"/>
  </r>
  <r>
    <n v="8108"/>
    <x v="1"/>
    <s v="Floresta Ombrófila Densa"/>
    <s v="Sudeste"/>
    <s v="Campinas"/>
    <s v="ondulado"/>
    <s v="Manual"/>
    <s v="Cambuci"/>
    <n v="151"/>
    <n v="16"/>
    <s v="fruto"/>
    <x v="0"/>
    <s v="Manutenção"/>
    <x v="17"/>
    <x v="9"/>
    <s v="Trabalhador agropecuário em geral"/>
    <n v="1.18"/>
    <s v="H/H"/>
    <n v="13.0666856765747"/>
    <n v="1.7817999999999997E-2"/>
    <n v="0.23282220538520795"/>
  </r>
  <r>
    <n v="8108"/>
    <x v="1"/>
    <s v="Floresta Ombrófila Densa"/>
    <s v="Sudeste"/>
    <s v="Campinas"/>
    <s v="ondulado"/>
    <s v="Manual"/>
    <s v="Cambuci"/>
    <n v="151"/>
    <n v="16"/>
    <s v="fruto"/>
    <x v="0"/>
    <s v="Manutenção"/>
    <x v="18"/>
    <x v="8"/>
    <s v="Aplicador manual"/>
    <n v="2.35"/>
    <s v="H/H"/>
    <n v="9.9000000000000005E-2"/>
    <n v="3.5485000000000003E-2"/>
    <n v="3.5130150000000004E-3"/>
  </r>
  <r>
    <n v="8108"/>
    <x v="1"/>
    <s v="Floresta Ombrófila Densa"/>
    <s v="Sudeste"/>
    <s v="Campinas"/>
    <s v="ondulado"/>
    <s v="Manual"/>
    <s v="Cambuci"/>
    <n v="151"/>
    <n v="16"/>
    <s v="fruto"/>
    <x v="0"/>
    <s v="Manutenção"/>
    <x v="18"/>
    <x v="8"/>
    <s v="Sulfluramida"/>
    <n v="2"/>
    <s v="Kg"/>
    <n v="16.2399997711181"/>
    <n v="3.0200000000000001E-2"/>
    <n v="0.49044799308776665"/>
  </r>
  <r>
    <n v="8108"/>
    <x v="1"/>
    <s v="Floresta Ombrófila Densa"/>
    <s v="Sudeste"/>
    <s v="Campinas"/>
    <s v="ondulado"/>
    <s v="Manual"/>
    <s v="Cambuci"/>
    <n v="151"/>
    <n v="16"/>
    <s v="fruto"/>
    <x v="0"/>
    <s v="Manutenção"/>
    <x v="18"/>
    <x v="8"/>
    <s v="Trabalhador agropecuário em geral"/>
    <n v="2.35"/>
    <s v="H/H"/>
    <n v="13.0666856765747"/>
    <n v="3.5485000000000003E-2"/>
    <n v="0.46367134123325326"/>
  </r>
  <r>
    <n v="8108"/>
    <x v="1"/>
    <s v="Floresta Ombrófila Densa"/>
    <s v="Sudeste"/>
    <s v="Campinas"/>
    <s v="ondulado"/>
    <s v="Manual"/>
    <s v="Cambuci"/>
    <n v="151"/>
    <n v="16"/>
    <s v="fruto"/>
    <x v="0"/>
    <s v="Manutenção"/>
    <x v="18"/>
    <x v="9"/>
    <s v="Trabalhador agropecuário em geral"/>
    <n v="1.18"/>
    <s v="H/H"/>
    <n v="13.0666856765747"/>
    <n v="1.7817999999999997E-2"/>
    <n v="0.23282220538520795"/>
  </r>
  <r>
    <n v="8108"/>
    <x v="1"/>
    <s v="Floresta Ombrófila Densa"/>
    <s v="Sudeste"/>
    <s v="Campinas"/>
    <s v="ondulado"/>
    <s v="Manual"/>
    <s v="Cambuci"/>
    <n v="151"/>
    <n v="16"/>
    <s v="fruto"/>
    <x v="0"/>
    <s v="Manutenção"/>
    <x v="19"/>
    <x v="8"/>
    <s v="Aplicador manual"/>
    <n v="2.35"/>
    <s v="H/H"/>
    <n v="9.9000000000000005E-2"/>
    <n v="3.5485000000000003E-2"/>
    <n v="3.5130150000000004E-3"/>
  </r>
  <r>
    <n v="8108"/>
    <x v="1"/>
    <s v="Floresta Ombrófila Densa"/>
    <s v="Sudeste"/>
    <s v="Campinas"/>
    <s v="ondulado"/>
    <s v="Manual"/>
    <s v="Cambuci"/>
    <n v="151"/>
    <n v="16"/>
    <s v="fruto"/>
    <x v="0"/>
    <s v="Manutenção"/>
    <x v="19"/>
    <x v="8"/>
    <s v="Sulfluramida"/>
    <n v="2"/>
    <s v="Kg"/>
    <n v="16.2399997711181"/>
    <n v="3.0200000000000001E-2"/>
    <n v="0.49044799308776665"/>
  </r>
  <r>
    <n v="8108"/>
    <x v="1"/>
    <s v="Floresta Ombrófila Densa"/>
    <s v="Sudeste"/>
    <s v="Campinas"/>
    <s v="ondulado"/>
    <s v="Manual"/>
    <s v="Cambuci"/>
    <n v="151"/>
    <n v="16"/>
    <s v="fruto"/>
    <x v="0"/>
    <s v="Manutenção"/>
    <x v="19"/>
    <x v="8"/>
    <s v="Trabalhador agropecuário em geral"/>
    <n v="2.35"/>
    <s v="H/H"/>
    <n v="13.0666856765747"/>
    <n v="3.5485000000000003E-2"/>
    <n v="0.46367134123325326"/>
  </r>
  <r>
    <n v="8108"/>
    <x v="1"/>
    <s v="Floresta Ombrófila Densa"/>
    <s v="Sudeste"/>
    <s v="Campinas"/>
    <s v="ondulado"/>
    <s v="Manual"/>
    <s v="Cambuci"/>
    <n v="151"/>
    <n v="16"/>
    <s v="fruto"/>
    <x v="0"/>
    <s v="Manutenção"/>
    <x v="19"/>
    <x v="12"/>
    <s v="Técnico florestal"/>
    <n v="23.55"/>
    <s v="H/H"/>
    <n v="5.9209642410278303"/>
    <n v="0.355605"/>
    <n v="2.1055244889307017"/>
  </r>
  <r>
    <n v="8108"/>
    <x v="1"/>
    <s v="Floresta Ombrófila Densa"/>
    <s v="Sudeste"/>
    <s v="Campinas"/>
    <s v="ondulado"/>
    <s v="Manual"/>
    <s v="Cambuci"/>
    <n v="151"/>
    <n v="16"/>
    <s v="fruto"/>
    <x v="0"/>
    <s v="Manutenção"/>
    <x v="19"/>
    <x v="9"/>
    <s v="Trabalhador agropecuário em geral"/>
    <n v="1.18"/>
    <s v="H/H"/>
    <n v="13.0666856765747"/>
    <n v="1.7817999999999997E-2"/>
    <n v="0.23282220538520795"/>
  </r>
  <r>
    <n v="8108"/>
    <x v="1"/>
    <s v="Floresta Ombrófila Densa"/>
    <s v="Sudeste"/>
    <s v="Campinas"/>
    <s v="ondulado"/>
    <s v="Manual"/>
    <s v="Cambuci"/>
    <n v="151"/>
    <n v="16"/>
    <s v="fruto"/>
    <x v="0"/>
    <s v="Manutenção"/>
    <x v="20"/>
    <x v="8"/>
    <s v="Aplicador manual"/>
    <n v="2.35"/>
    <s v="H/H"/>
    <n v="9.9000000000000005E-2"/>
    <n v="3.5485000000000003E-2"/>
    <n v="3.5130150000000004E-3"/>
  </r>
  <r>
    <n v="8108"/>
    <x v="1"/>
    <s v="Floresta Ombrófila Densa"/>
    <s v="Sudeste"/>
    <s v="Campinas"/>
    <s v="ondulado"/>
    <s v="Manual"/>
    <s v="Cambuci"/>
    <n v="151"/>
    <n v="16"/>
    <s v="fruto"/>
    <x v="0"/>
    <s v="Manutenção"/>
    <x v="20"/>
    <x v="8"/>
    <s v="Sulfluramida"/>
    <n v="2"/>
    <s v="Kg"/>
    <n v="16.2399997711181"/>
    <n v="3.0200000000000001E-2"/>
    <n v="0.49044799308776665"/>
  </r>
  <r>
    <n v="8108"/>
    <x v="1"/>
    <s v="Floresta Ombrófila Densa"/>
    <s v="Sudeste"/>
    <s v="Campinas"/>
    <s v="ondulado"/>
    <s v="Manual"/>
    <s v="Cambuci"/>
    <n v="151"/>
    <n v="16"/>
    <s v="fruto"/>
    <x v="0"/>
    <s v="Manutenção"/>
    <x v="20"/>
    <x v="8"/>
    <s v="Trabalhador agropecuário em geral"/>
    <n v="2.35"/>
    <s v="H/H"/>
    <n v="13.0666856765747"/>
    <n v="3.5485000000000003E-2"/>
    <n v="0.46367134123325326"/>
  </r>
  <r>
    <n v="8108"/>
    <x v="1"/>
    <s v="Floresta Ombrófila Densa"/>
    <s v="Sudeste"/>
    <s v="Campinas"/>
    <s v="ondulado"/>
    <s v="Manual"/>
    <s v="Cambuci"/>
    <n v="151"/>
    <n v="16"/>
    <s v="fruto"/>
    <x v="0"/>
    <s v="Manutenção"/>
    <x v="20"/>
    <x v="9"/>
    <s v="Trabalhador agropecuário em geral"/>
    <n v="1.18"/>
    <s v="H/H"/>
    <n v="13.0666856765747"/>
    <n v="1.7817999999999997E-2"/>
    <n v="0.23282220538520795"/>
  </r>
  <r>
    <n v="8108"/>
    <x v="1"/>
    <s v="Floresta Ombrófila Densa"/>
    <s v="Sudeste"/>
    <s v="Campinas"/>
    <s v="ondulado"/>
    <s v="Manual"/>
    <s v="Cambuci"/>
    <n v="151"/>
    <n v="16"/>
    <s v="fruto"/>
    <x v="0"/>
    <s v="Manutenção"/>
    <x v="21"/>
    <x v="8"/>
    <s v="Aplicador manual"/>
    <n v="2.35"/>
    <s v="H/H"/>
    <n v="9.9000000000000005E-2"/>
    <n v="3.5485000000000003E-2"/>
    <n v="3.5130150000000004E-3"/>
  </r>
  <r>
    <n v="8108"/>
    <x v="1"/>
    <s v="Floresta Ombrófila Densa"/>
    <s v="Sudeste"/>
    <s v="Campinas"/>
    <s v="ondulado"/>
    <s v="Manual"/>
    <s v="Cambuci"/>
    <n v="151"/>
    <n v="16"/>
    <s v="fruto"/>
    <x v="0"/>
    <s v="Manutenção"/>
    <x v="21"/>
    <x v="8"/>
    <s v="Sulfluramida"/>
    <n v="2"/>
    <s v="Kg"/>
    <n v="16.2399997711181"/>
    <n v="3.0200000000000001E-2"/>
    <n v="0.49044799308776665"/>
  </r>
  <r>
    <n v="8108"/>
    <x v="1"/>
    <s v="Floresta Ombrófila Densa"/>
    <s v="Sudeste"/>
    <s v="Campinas"/>
    <s v="ondulado"/>
    <s v="Manual"/>
    <s v="Cambuci"/>
    <n v="151"/>
    <n v="16"/>
    <s v="fruto"/>
    <x v="0"/>
    <s v="Manutenção"/>
    <x v="21"/>
    <x v="8"/>
    <s v="Trabalhador agropecuário em geral"/>
    <n v="2.35"/>
    <s v="H/H"/>
    <n v="13.0666856765747"/>
    <n v="3.5485000000000003E-2"/>
    <n v="0.46367134123325326"/>
  </r>
  <r>
    <n v="8108"/>
    <x v="1"/>
    <s v="Floresta Ombrófila Densa"/>
    <s v="Sudeste"/>
    <s v="Campinas"/>
    <s v="ondulado"/>
    <s v="Manual"/>
    <s v="Cambuci"/>
    <n v="151"/>
    <n v="16"/>
    <s v="fruto"/>
    <x v="0"/>
    <s v="Manutenção"/>
    <x v="21"/>
    <x v="9"/>
    <s v="Trabalhador agropecuário em geral"/>
    <n v="1.18"/>
    <s v="H/H"/>
    <n v="13.0666856765747"/>
    <n v="1.7817999999999997E-2"/>
    <n v="0.23282220538520795"/>
  </r>
  <r>
    <n v="8108"/>
    <x v="1"/>
    <s v="Floresta Ombrófila Densa"/>
    <s v="Sudeste"/>
    <s v="Campinas"/>
    <s v="ondulado"/>
    <s v="Manual"/>
    <s v="Cambuci"/>
    <n v="151"/>
    <n v="16"/>
    <s v="fruto"/>
    <x v="0"/>
    <s v="Manutenção"/>
    <x v="22"/>
    <x v="8"/>
    <s v="Aplicador manual"/>
    <n v="2.35"/>
    <s v="H/H"/>
    <n v="9.9000000000000005E-2"/>
    <n v="3.5485000000000003E-2"/>
    <n v="3.5130150000000004E-3"/>
  </r>
  <r>
    <n v="8108"/>
    <x v="1"/>
    <s v="Floresta Ombrófila Densa"/>
    <s v="Sudeste"/>
    <s v="Campinas"/>
    <s v="ondulado"/>
    <s v="Manual"/>
    <s v="Cambuci"/>
    <n v="151"/>
    <n v="16"/>
    <s v="fruto"/>
    <x v="0"/>
    <s v="Manutenção"/>
    <x v="22"/>
    <x v="8"/>
    <s v="Sulfluramida"/>
    <n v="2"/>
    <s v="Kg"/>
    <n v="16.2399997711181"/>
    <n v="3.0200000000000001E-2"/>
    <n v="0.49044799308776665"/>
  </r>
  <r>
    <n v="8108"/>
    <x v="1"/>
    <s v="Floresta Ombrófila Densa"/>
    <s v="Sudeste"/>
    <s v="Campinas"/>
    <s v="ondulado"/>
    <s v="Manual"/>
    <s v="Cambuci"/>
    <n v="151"/>
    <n v="16"/>
    <s v="fruto"/>
    <x v="0"/>
    <s v="Manutenção"/>
    <x v="22"/>
    <x v="8"/>
    <s v="Trabalhador agropecuário em geral"/>
    <n v="2.35"/>
    <s v="H/H"/>
    <n v="13.0666856765747"/>
    <n v="3.5485000000000003E-2"/>
    <n v="0.46367134123325326"/>
  </r>
  <r>
    <n v="8108"/>
    <x v="1"/>
    <s v="Floresta Ombrófila Densa"/>
    <s v="Sudeste"/>
    <s v="Campinas"/>
    <s v="ondulado"/>
    <s v="Manual"/>
    <s v="Cambuci"/>
    <n v="151"/>
    <n v="16"/>
    <s v="fruto"/>
    <x v="0"/>
    <s v="Manutenção"/>
    <x v="22"/>
    <x v="9"/>
    <s v="Trabalhador agropecuário em geral"/>
    <n v="1.18"/>
    <s v="H/H"/>
    <n v="13.0666856765747"/>
    <n v="1.7817999999999997E-2"/>
    <n v="0.23282220538520795"/>
  </r>
  <r>
    <n v="8108"/>
    <x v="1"/>
    <s v="Floresta Ombrófila Densa"/>
    <s v="Sudeste"/>
    <s v="Campinas"/>
    <s v="ondulado"/>
    <s v="Manual"/>
    <s v="Cambuci"/>
    <n v="151"/>
    <n v="16"/>
    <s v="fruto"/>
    <x v="0"/>
    <s v="Manutenção"/>
    <x v="23"/>
    <x v="8"/>
    <s v="Aplicador manual"/>
    <n v="2.35"/>
    <s v="H/H"/>
    <n v="9.9000000000000005E-2"/>
    <n v="3.5485000000000003E-2"/>
    <n v="3.5130150000000004E-3"/>
  </r>
  <r>
    <n v="8108"/>
    <x v="1"/>
    <s v="Floresta Ombrófila Densa"/>
    <s v="Sudeste"/>
    <s v="Campinas"/>
    <s v="ondulado"/>
    <s v="Manual"/>
    <s v="Cambuci"/>
    <n v="151"/>
    <n v="16"/>
    <s v="fruto"/>
    <x v="0"/>
    <s v="Manutenção"/>
    <x v="23"/>
    <x v="8"/>
    <s v="Sulfluramida"/>
    <n v="2"/>
    <s v="Kg"/>
    <n v="16.2399997711181"/>
    <n v="3.0200000000000001E-2"/>
    <n v="0.49044799308776665"/>
  </r>
  <r>
    <n v="8108"/>
    <x v="1"/>
    <s v="Floresta Ombrófila Densa"/>
    <s v="Sudeste"/>
    <s v="Campinas"/>
    <s v="ondulado"/>
    <s v="Manual"/>
    <s v="Cambuci"/>
    <n v="151"/>
    <n v="16"/>
    <s v="fruto"/>
    <x v="0"/>
    <s v="Manutenção"/>
    <x v="23"/>
    <x v="8"/>
    <s v="Trabalhador agropecuário em geral"/>
    <n v="2.35"/>
    <s v="H/H"/>
    <n v="13.0666856765747"/>
    <n v="3.5485000000000003E-2"/>
    <n v="0.46367134123325326"/>
  </r>
  <r>
    <n v="8108"/>
    <x v="1"/>
    <s v="Floresta Ombrófila Densa"/>
    <s v="Sudeste"/>
    <s v="Campinas"/>
    <s v="ondulado"/>
    <s v="Manual"/>
    <s v="Cambuci"/>
    <n v="151"/>
    <n v="16"/>
    <s v="fruto"/>
    <x v="0"/>
    <s v="Manutenção"/>
    <x v="23"/>
    <x v="9"/>
    <s v="Trabalhador agropecuário em geral"/>
    <n v="1.18"/>
    <s v="H/H"/>
    <n v="13.0666856765747"/>
    <n v="1.7817999999999997E-2"/>
    <n v="0.23282220538520795"/>
  </r>
  <r>
    <n v="8108"/>
    <x v="1"/>
    <s v="Floresta Ombrófila Densa"/>
    <s v="Sudeste"/>
    <s v="Campinas"/>
    <s v="ondulado"/>
    <s v="Manual"/>
    <s v="Cambuci"/>
    <n v="151"/>
    <n v="16"/>
    <s v="fruto"/>
    <x v="0"/>
    <s v="Manutenção"/>
    <x v="24"/>
    <x v="8"/>
    <s v="Aplicador manual"/>
    <n v="2.35"/>
    <s v="H/H"/>
    <n v="9.9000000000000005E-2"/>
    <n v="3.5485000000000003E-2"/>
    <n v="3.5130150000000004E-3"/>
  </r>
  <r>
    <n v="8108"/>
    <x v="1"/>
    <s v="Floresta Ombrófila Densa"/>
    <s v="Sudeste"/>
    <s v="Campinas"/>
    <s v="ondulado"/>
    <s v="Manual"/>
    <s v="Cambuci"/>
    <n v="151"/>
    <n v="16"/>
    <s v="fruto"/>
    <x v="0"/>
    <s v="Manutenção"/>
    <x v="24"/>
    <x v="8"/>
    <s v="Sulfluramida"/>
    <n v="2"/>
    <s v="Kg"/>
    <n v="16.2399997711181"/>
    <n v="3.0200000000000001E-2"/>
    <n v="0.49044799308776665"/>
  </r>
  <r>
    <n v="8108"/>
    <x v="1"/>
    <s v="Floresta Ombrófila Densa"/>
    <s v="Sudeste"/>
    <s v="Campinas"/>
    <s v="ondulado"/>
    <s v="Manual"/>
    <s v="Cambuci"/>
    <n v="151"/>
    <n v="16"/>
    <s v="fruto"/>
    <x v="0"/>
    <s v="Manutenção"/>
    <x v="24"/>
    <x v="8"/>
    <s v="Trabalhador agropecuário em geral"/>
    <n v="2.35"/>
    <s v="H/H"/>
    <n v="13.0666856765747"/>
    <n v="3.5485000000000003E-2"/>
    <n v="0.46367134123325326"/>
  </r>
  <r>
    <n v="8108"/>
    <x v="1"/>
    <s v="Floresta Ombrófila Densa"/>
    <s v="Sudeste"/>
    <s v="Campinas"/>
    <s v="ondulado"/>
    <s v="Manual"/>
    <s v="Cambuci"/>
    <n v="151"/>
    <n v="16"/>
    <s v="fruto"/>
    <x v="0"/>
    <s v="Manutenção"/>
    <x v="24"/>
    <x v="9"/>
    <s v="Trabalhador agropecuário em geral"/>
    <n v="1.18"/>
    <s v="H/H"/>
    <n v="13.0666856765747"/>
    <n v="1.7817999999999997E-2"/>
    <n v="0.23282220538520795"/>
  </r>
  <r>
    <n v="8108"/>
    <x v="1"/>
    <s v="Floresta Ombrófila Densa"/>
    <s v="Sudeste"/>
    <s v="Campinas"/>
    <s v="ondulado"/>
    <s v="Manual"/>
    <s v="Cambuci"/>
    <n v="151"/>
    <n v="16"/>
    <s v="fruto"/>
    <x v="0"/>
    <s v="Manutenção"/>
    <x v="25"/>
    <x v="8"/>
    <s v="Aplicador manual"/>
    <n v="2.35"/>
    <s v="H/H"/>
    <n v="9.9000000000000005E-2"/>
    <n v="3.5485000000000003E-2"/>
    <n v="3.5130150000000004E-3"/>
  </r>
  <r>
    <n v="8108"/>
    <x v="1"/>
    <s v="Floresta Ombrófila Densa"/>
    <s v="Sudeste"/>
    <s v="Campinas"/>
    <s v="ondulado"/>
    <s v="Manual"/>
    <s v="Cambuci"/>
    <n v="151"/>
    <n v="16"/>
    <s v="fruto"/>
    <x v="0"/>
    <s v="Manutenção"/>
    <x v="25"/>
    <x v="8"/>
    <s v="Sulfluramida"/>
    <n v="2"/>
    <s v="Kg"/>
    <n v="16.2399997711181"/>
    <n v="3.0200000000000001E-2"/>
    <n v="0.49044799308776665"/>
  </r>
  <r>
    <n v="8108"/>
    <x v="1"/>
    <s v="Floresta Ombrófila Densa"/>
    <s v="Sudeste"/>
    <s v="Campinas"/>
    <s v="ondulado"/>
    <s v="Manual"/>
    <s v="Cambuci"/>
    <n v="151"/>
    <n v="16"/>
    <s v="fruto"/>
    <x v="0"/>
    <s v="Manutenção"/>
    <x v="25"/>
    <x v="8"/>
    <s v="Trabalhador agropecuário em geral"/>
    <n v="2.35"/>
    <s v="H/H"/>
    <n v="13.0666856765747"/>
    <n v="3.5485000000000003E-2"/>
    <n v="0.46367134123325326"/>
  </r>
  <r>
    <n v="8108"/>
    <x v="1"/>
    <s v="Floresta Ombrófila Densa"/>
    <s v="Sudeste"/>
    <s v="Campinas"/>
    <s v="ondulado"/>
    <s v="Manual"/>
    <s v="Cambuci"/>
    <n v="151"/>
    <n v="16"/>
    <s v="fruto"/>
    <x v="0"/>
    <s v="Manutenção"/>
    <x v="25"/>
    <x v="9"/>
    <s v="Trabalhador agropecuário em geral"/>
    <n v="1.18"/>
    <s v="H/H"/>
    <n v="13.0666856765747"/>
    <n v="1.7817999999999997E-2"/>
    <n v="0.23282220538520795"/>
  </r>
  <r>
    <n v="8108"/>
    <x v="1"/>
    <s v="Floresta Ombrófila Densa"/>
    <s v="Sudeste"/>
    <s v="Campinas"/>
    <s v="ondulado"/>
    <s v="Manual"/>
    <s v="Cambuci"/>
    <n v="151"/>
    <n v="16"/>
    <s v="fruto"/>
    <x v="0"/>
    <s v="Manutenção"/>
    <x v="26"/>
    <x v="8"/>
    <s v="Aplicador manual"/>
    <n v="2.35"/>
    <s v="H/H"/>
    <n v="9.9000000000000005E-2"/>
    <n v="3.5485000000000003E-2"/>
    <n v="3.5130150000000004E-3"/>
  </r>
  <r>
    <n v="8108"/>
    <x v="1"/>
    <s v="Floresta Ombrófila Densa"/>
    <s v="Sudeste"/>
    <s v="Campinas"/>
    <s v="ondulado"/>
    <s v="Manual"/>
    <s v="Cambuci"/>
    <n v="151"/>
    <n v="16"/>
    <s v="fruto"/>
    <x v="0"/>
    <s v="Manutenção"/>
    <x v="26"/>
    <x v="8"/>
    <s v="Sulfluramida"/>
    <n v="2"/>
    <s v="Kg"/>
    <n v="16.2399997711181"/>
    <n v="3.0200000000000001E-2"/>
    <n v="0.49044799308776665"/>
  </r>
  <r>
    <n v="8108"/>
    <x v="1"/>
    <s v="Floresta Ombrófila Densa"/>
    <s v="Sudeste"/>
    <s v="Campinas"/>
    <s v="ondulado"/>
    <s v="Manual"/>
    <s v="Cambuci"/>
    <n v="151"/>
    <n v="16"/>
    <s v="fruto"/>
    <x v="0"/>
    <s v="Manutenção"/>
    <x v="26"/>
    <x v="8"/>
    <s v="Trabalhador agropecuário em geral"/>
    <n v="2.35"/>
    <s v="H/H"/>
    <n v="13.0666856765747"/>
    <n v="3.5485000000000003E-2"/>
    <n v="0.46367134123325326"/>
  </r>
  <r>
    <n v="8108"/>
    <x v="1"/>
    <s v="Floresta Ombrófila Densa"/>
    <s v="Sudeste"/>
    <s v="Campinas"/>
    <s v="ondulado"/>
    <s v="Manual"/>
    <s v="Cambuci"/>
    <n v="151"/>
    <n v="16"/>
    <s v="fruto"/>
    <x v="0"/>
    <s v="Manutenção"/>
    <x v="26"/>
    <x v="9"/>
    <s v="Trabalhador agropecuário em geral"/>
    <n v="1.18"/>
    <s v="H/H"/>
    <n v="13.0666856765747"/>
    <n v="1.7817999999999997E-2"/>
    <n v="0.23282220538520795"/>
  </r>
  <r>
    <n v="8108"/>
    <x v="1"/>
    <s v="Floresta Ombrófila Densa"/>
    <s v="Sudeste"/>
    <s v="Campinas"/>
    <s v="ondulado"/>
    <s v="Manual"/>
    <s v="Cambuci"/>
    <n v="151"/>
    <n v="16"/>
    <s v="fruto"/>
    <x v="0"/>
    <s v="Manutenção"/>
    <x v="27"/>
    <x v="8"/>
    <s v="Aplicador manual"/>
    <n v="2.35"/>
    <s v="H/H"/>
    <n v="9.9000000000000005E-2"/>
    <n v="3.5485000000000003E-2"/>
    <n v="3.5130150000000004E-3"/>
  </r>
  <r>
    <n v="8108"/>
    <x v="1"/>
    <s v="Floresta Ombrófila Densa"/>
    <s v="Sudeste"/>
    <s v="Campinas"/>
    <s v="ondulado"/>
    <s v="Manual"/>
    <s v="Cambuci"/>
    <n v="151"/>
    <n v="16"/>
    <s v="fruto"/>
    <x v="0"/>
    <s v="Manutenção"/>
    <x v="27"/>
    <x v="8"/>
    <s v="Sulfluramida"/>
    <n v="2"/>
    <s v="Kg"/>
    <n v="16.2399997711181"/>
    <n v="3.0200000000000001E-2"/>
    <n v="0.49044799308776665"/>
  </r>
  <r>
    <n v="8108"/>
    <x v="1"/>
    <s v="Floresta Ombrófila Densa"/>
    <s v="Sudeste"/>
    <s v="Campinas"/>
    <s v="ondulado"/>
    <s v="Manual"/>
    <s v="Cambuci"/>
    <n v="151"/>
    <n v="16"/>
    <s v="fruto"/>
    <x v="0"/>
    <s v="Manutenção"/>
    <x v="27"/>
    <x v="8"/>
    <s v="Trabalhador agropecuário em geral"/>
    <n v="2.35"/>
    <s v="H/H"/>
    <n v="13.0666856765747"/>
    <n v="3.5485000000000003E-2"/>
    <n v="0.46367134123325326"/>
  </r>
  <r>
    <n v="8108"/>
    <x v="1"/>
    <s v="Floresta Ombrófila Densa"/>
    <s v="Sudeste"/>
    <s v="Campinas"/>
    <s v="ondulado"/>
    <s v="Manual"/>
    <s v="Cambuci"/>
    <n v="151"/>
    <n v="16"/>
    <s v="fruto"/>
    <x v="0"/>
    <s v="Manutenção"/>
    <x v="27"/>
    <x v="9"/>
    <s v="Trabalhador agropecuário em geral"/>
    <n v="1.18"/>
    <s v="H/H"/>
    <n v="13.0666856765747"/>
    <n v="1.7817999999999997E-2"/>
    <n v="0.23282220538520795"/>
  </r>
  <r>
    <n v="8108"/>
    <x v="1"/>
    <s v="Floresta Ombrófila Densa"/>
    <s v="Sudeste"/>
    <s v="Campinas"/>
    <s v="ondulado"/>
    <s v="Manual"/>
    <s v="Cambuci"/>
    <n v="151"/>
    <n v="16"/>
    <s v="fruto"/>
    <x v="0"/>
    <s v="Manutenção"/>
    <x v="28"/>
    <x v="8"/>
    <s v="Aplicador manual"/>
    <n v="2.35"/>
    <s v="H/H"/>
    <n v="9.9000000000000005E-2"/>
    <n v="3.5485000000000003E-2"/>
    <n v="3.5130150000000004E-3"/>
  </r>
  <r>
    <n v="8108"/>
    <x v="1"/>
    <s v="Floresta Ombrófila Densa"/>
    <s v="Sudeste"/>
    <s v="Campinas"/>
    <s v="ondulado"/>
    <s v="Manual"/>
    <s v="Cambuci"/>
    <n v="151"/>
    <n v="16"/>
    <s v="fruto"/>
    <x v="0"/>
    <s v="Manutenção"/>
    <x v="28"/>
    <x v="8"/>
    <s v="Sulfluramida"/>
    <n v="2"/>
    <s v="Kg"/>
    <n v="16.2399997711181"/>
    <n v="3.0200000000000001E-2"/>
    <n v="0.49044799308776665"/>
  </r>
  <r>
    <n v="8108"/>
    <x v="1"/>
    <s v="Floresta Ombrófila Densa"/>
    <s v="Sudeste"/>
    <s v="Campinas"/>
    <s v="ondulado"/>
    <s v="Manual"/>
    <s v="Cambuci"/>
    <n v="151"/>
    <n v="16"/>
    <s v="fruto"/>
    <x v="0"/>
    <s v="Manutenção"/>
    <x v="28"/>
    <x v="8"/>
    <s v="Trabalhador agropecuário em geral"/>
    <n v="2.35"/>
    <s v="H/H"/>
    <n v="13.0666856765747"/>
    <n v="3.5485000000000003E-2"/>
    <n v="0.46367134123325326"/>
  </r>
  <r>
    <n v="8108"/>
    <x v="1"/>
    <s v="Floresta Ombrófila Densa"/>
    <s v="Sudeste"/>
    <s v="Campinas"/>
    <s v="ondulado"/>
    <s v="Manual"/>
    <s v="Cambuci"/>
    <n v="151"/>
    <n v="16"/>
    <s v="fruto"/>
    <x v="0"/>
    <s v="Manutenção"/>
    <x v="28"/>
    <x v="9"/>
    <s v="Trabalhador agropecuário em geral"/>
    <n v="1.18"/>
    <s v="H/H"/>
    <n v="13.0666856765747"/>
    <n v="1.7817999999999997E-2"/>
    <n v="0.23282220538520795"/>
  </r>
  <r>
    <n v="8108"/>
    <x v="1"/>
    <s v="Floresta Ombrófila Densa"/>
    <s v="Sudeste"/>
    <s v="Campinas"/>
    <s v="ondulado"/>
    <s v="Manual"/>
    <s v="Cambuci"/>
    <n v="151"/>
    <n v="16"/>
    <s v="fruto"/>
    <x v="0"/>
    <s v="Manutenção"/>
    <x v="29"/>
    <x v="8"/>
    <s v="Aplicador manual"/>
    <n v="2.35"/>
    <s v="H/H"/>
    <n v="9.9000000000000005E-2"/>
    <n v="3.5485000000000003E-2"/>
    <n v="3.5130150000000004E-3"/>
  </r>
  <r>
    <n v="8108"/>
    <x v="1"/>
    <s v="Floresta Ombrófila Densa"/>
    <s v="Sudeste"/>
    <s v="Campinas"/>
    <s v="ondulado"/>
    <s v="Manual"/>
    <s v="Cambuci"/>
    <n v="151"/>
    <n v="16"/>
    <s v="fruto"/>
    <x v="0"/>
    <s v="Manutenção"/>
    <x v="29"/>
    <x v="8"/>
    <s v="Sulfluramida"/>
    <n v="2"/>
    <s v="Kg"/>
    <n v="16.2399997711181"/>
    <n v="3.0200000000000001E-2"/>
    <n v="0.49044799308776665"/>
  </r>
  <r>
    <n v="8108"/>
    <x v="1"/>
    <s v="Floresta Ombrófila Densa"/>
    <s v="Sudeste"/>
    <s v="Campinas"/>
    <s v="ondulado"/>
    <s v="Manual"/>
    <s v="Cambuci"/>
    <n v="151"/>
    <n v="16"/>
    <s v="fruto"/>
    <x v="0"/>
    <s v="Manutenção"/>
    <x v="29"/>
    <x v="8"/>
    <s v="Trabalhador agropecuário em geral"/>
    <n v="2.35"/>
    <s v="H/H"/>
    <n v="13.0666856765747"/>
    <n v="3.5485000000000003E-2"/>
    <n v="0.46367134123325326"/>
  </r>
  <r>
    <n v="8108"/>
    <x v="1"/>
    <s v="Floresta Ombrófila Densa"/>
    <s v="Sudeste"/>
    <s v="Campinas"/>
    <s v="ondulado"/>
    <s v="Manual"/>
    <s v="Cambuci"/>
    <n v="151"/>
    <n v="16"/>
    <s v="fruto"/>
    <x v="0"/>
    <s v="Manutenção"/>
    <x v="29"/>
    <x v="9"/>
    <s v="Trabalhador agropecuário em geral"/>
    <n v="1.18"/>
    <s v="H/H"/>
    <n v="13.0666856765747"/>
    <n v="1.7817999999999997E-2"/>
    <n v="0.23282220538520795"/>
  </r>
  <r>
    <n v="8108"/>
    <x v="1"/>
    <s v="Floresta Ombrófila Densa"/>
    <s v="Sudeste"/>
    <s v="Campinas"/>
    <s v="ondulado"/>
    <s v="Manual"/>
    <s v="Cambuci"/>
    <n v="151"/>
    <n v="16"/>
    <s v="fruto"/>
    <x v="0"/>
    <s v="Pós-Plantio"/>
    <x v="0"/>
    <x v="7"/>
    <s v="Enxada"/>
    <n v="38.51"/>
    <s v="H/H"/>
    <n v="1.6E-2"/>
    <n v="0.58150099999999993"/>
    <n v="9.3040159999999983E-3"/>
  </r>
  <r>
    <n v="8108"/>
    <x v="1"/>
    <s v="Floresta Ombrófila Densa"/>
    <s v="Sudeste"/>
    <s v="Campinas"/>
    <s v="ondulado"/>
    <s v="Manual"/>
    <s v="Cambuci"/>
    <n v="151"/>
    <n v="16"/>
    <s v="fruto"/>
    <x v="0"/>
    <s v="Pós-Plantio"/>
    <x v="0"/>
    <x v="7"/>
    <s v="Trabalhador agropecuário em geral"/>
    <n v="38.51"/>
    <s v="H/H"/>
    <n v="13.0666856765747"/>
    <n v="0.58150099999999993"/>
    <n v="7.5982907876138635"/>
  </r>
  <r>
    <n v="8108"/>
    <x v="1"/>
    <s v="Floresta Ombrófila Densa"/>
    <s v="Sudeste"/>
    <s v="Campinas"/>
    <s v="ondulado"/>
    <s v="Manual"/>
    <s v="Cambuci"/>
    <n v="151"/>
    <n v="16"/>
    <s v="fruto"/>
    <x v="0"/>
    <s v="Pós-Plantio"/>
    <x v="0"/>
    <x v="8"/>
    <s v="Aplicador manual"/>
    <n v="2.35"/>
    <s v="H/H"/>
    <n v="9.9000000000000005E-2"/>
    <n v="3.5485000000000003E-2"/>
    <n v="3.5130150000000004E-3"/>
  </r>
  <r>
    <n v="8108"/>
    <x v="1"/>
    <s v="Floresta Ombrófila Densa"/>
    <s v="Sudeste"/>
    <s v="Campinas"/>
    <s v="ondulado"/>
    <s v="Manual"/>
    <s v="Cambuci"/>
    <n v="151"/>
    <n v="16"/>
    <s v="fruto"/>
    <x v="0"/>
    <s v="Pós-Plantio"/>
    <x v="0"/>
    <x v="8"/>
    <s v="Sulfluramida"/>
    <n v="2"/>
    <s v="Kg"/>
    <n v="16.2399997711181"/>
    <n v="3.0200000000000001E-2"/>
    <n v="0.49044799308776665"/>
  </r>
  <r>
    <n v="8108"/>
    <x v="1"/>
    <s v="Floresta Ombrófila Densa"/>
    <s v="Sudeste"/>
    <s v="Campinas"/>
    <s v="ondulado"/>
    <s v="Manual"/>
    <s v="Cambuci"/>
    <n v="151"/>
    <n v="16"/>
    <s v="fruto"/>
    <x v="0"/>
    <s v="Pós-Plantio"/>
    <x v="0"/>
    <x v="8"/>
    <s v="Trabalhador agropecuário em geral"/>
    <n v="2.35"/>
    <s v="H/H"/>
    <n v="13.0666856765747"/>
    <n v="3.5485000000000003E-2"/>
    <n v="0.46367134123325326"/>
  </r>
  <r>
    <n v="8108"/>
    <x v="1"/>
    <s v="Floresta Ombrófila Densa"/>
    <s v="Sudeste"/>
    <s v="Campinas"/>
    <s v="ondulado"/>
    <s v="Manual"/>
    <s v="Cambuci"/>
    <n v="151"/>
    <n v="16"/>
    <s v="fruto"/>
    <x v="0"/>
    <s v="Pós-Plantio"/>
    <x v="0"/>
    <x v="9"/>
    <s v="Trabalhador agropecuário em geral"/>
    <n v="1.18"/>
    <s v="H/H"/>
    <n v="13.0666856765747"/>
    <n v="1.7817999999999997E-2"/>
    <n v="0.23282220538520795"/>
  </r>
  <r>
    <n v="8108"/>
    <x v="1"/>
    <s v="Floresta Ombrófila Densa"/>
    <s v="Sudeste"/>
    <s v="Campinas"/>
    <s v="ondulado"/>
    <s v="Manual"/>
    <s v="Cambuci"/>
    <n v="151"/>
    <n v="16"/>
    <s v="fruto"/>
    <x v="0"/>
    <s v="Pré-Plantio"/>
    <x v="0"/>
    <x v="0"/>
    <s v="Trator 75 - 125 CV + Carreta"/>
    <n v="2.06"/>
    <s v="H/M"/>
    <n v="149.07000732421801"/>
    <n v="3.1106000000000002E-2"/>
    <n v="4.6369716478271261"/>
  </r>
  <r>
    <n v="8108"/>
    <x v="1"/>
    <s v="Floresta Ombrófila Densa"/>
    <s v="Sudeste"/>
    <s v="Campinas"/>
    <s v="ondulado"/>
    <s v="Manual"/>
    <s v="Cambuci"/>
    <n v="151"/>
    <n v="16"/>
    <s v="fruto"/>
    <x v="0"/>
    <s v="Pré-Plantio"/>
    <x v="0"/>
    <x v="13"/>
    <s v="Enxadão (alinhamento)"/>
    <n v="28.27"/>
    <s v="H/H"/>
    <n v="1.0999999999999999E-2"/>
    <n v="0.42687699999999995"/>
    <n v="4.695646999999999E-3"/>
  </r>
  <r>
    <n v="8108"/>
    <x v="1"/>
    <s v="Floresta Ombrófila Densa"/>
    <s v="Sudeste"/>
    <s v="Campinas"/>
    <s v="ondulado"/>
    <s v="Manual"/>
    <s v="Cambuci"/>
    <n v="151"/>
    <n v="16"/>
    <s v="fruto"/>
    <x v="0"/>
    <s v="Pré-Plantio"/>
    <x v="0"/>
    <x v="13"/>
    <s v="Trabalhador agropecuário em geral"/>
    <n v="28.27"/>
    <s v="H/H"/>
    <n v="13.0666856765747"/>
    <n v="0.42687699999999995"/>
    <n v="5.5778675815591772"/>
  </r>
  <r>
    <n v="8108"/>
    <x v="1"/>
    <s v="Floresta Ombrófila Densa"/>
    <s v="Sudeste"/>
    <s v="Campinas"/>
    <s v="ondulado"/>
    <s v="Manual"/>
    <s v="Cambuci"/>
    <n v="151"/>
    <n v="16"/>
    <s v="fruto"/>
    <x v="0"/>
    <s v="Pré-Plantio"/>
    <x v="0"/>
    <x v="14"/>
    <s v="Calcário dolomítico"/>
    <n v="0.5"/>
    <s v="t"/>
    <n v="206.169998168945"/>
    <n v="7.5500000000000003E-3"/>
    <n v="1.5565834861755348"/>
  </r>
  <r>
    <n v="8108"/>
    <x v="1"/>
    <s v="Floresta Ombrófila Densa"/>
    <s v="Sudeste"/>
    <s v="Campinas"/>
    <s v="ondulado"/>
    <s v="Manual"/>
    <s v="Cambuci"/>
    <n v="151"/>
    <n v="16"/>
    <s v="fruto"/>
    <x v="0"/>
    <s v="Pré-Plantio"/>
    <x v="0"/>
    <x v="14"/>
    <s v="Trabalhador agropecuário em geral"/>
    <n v="11.78"/>
    <s v="H/H"/>
    <n v="13.0666856765747"/>
    <n v="0.17787800000000001"/>
    <n v="2.3242759147777545"/>
  </r>
  <r>
    <n v="8108"/>
    <x v="1"/>
    <s v="Floresta Ombrófila Densa"/>
    <s v="Sudeste"/>
    <s v="Campinas"/>
    <s v="ondulado"/>
    <s v="Manual"/>
    <s v="Cambuci"/>
    <n v="151"/>
    <n v="16"/>
    <s v="fruto"/>
    <x v="0"/>
    <s v="Pré-Plantio"/>
    <x v="0"/>
    <x v="14"/>
    <s v="Trator 75 - 125 CV + Carreta"/>
    <n v="1.94"/>
    <s v="H/M"/>
    <n v="149.07000732421801"/>
    <n v="2.9294000000000001E-2"/>
    <n v="4.3668567945556429"/>
  </r>
  <r>
    <n v="8108"/>
    <x v="1"/>
    <s v="Floresta Ombrófila Densa"/>
    <s v="Sudeste"/>
    <s v="Campinas"/>
    <s v="ondulado"/>
    <s v="Manual"/>
    <s v="Cambuci"/>
    <n v="151"/>
    <n v="16"/>
    <s v="fruto"/>
    <x v="0"/>
    <s v="Pré-Plantio"/>
    <x v="0"/>
    <x v="8"/>
    <s v="Aplicador manual"/>
    <n v="4.7"/>
    <s v="H/H"/>
    <n v="9.9000000000000005E-2"/>
    <n v="7.0970000000000005E-2"/>
    <n v="7.0260300000000008E-3"/>
  </r>
  <r>
    <n v="8108"/>
    <x v="1"/>
    <s v="Floresta Ombrófila Densa"/>
    <s v="Sudeste"/>
    <s v="Campinas"/>
    <s v="ondulado"/>
    <s v="Manual"/>
    <s v="Cambuci"/>
    <n v="151"/>
    <n v="16"/>
    <s v="fruto"/>
    <x v="0"/>
    <s v="Pré-Plantio"/>
    <x v="0"/>
    <x v="8"/>
    <s v="Sulfluramida"/>
    <n v="3.5"/>
    <s v="Kg"/>
    <n v="16.2399997711181"/>
    <n v="5.2850000000000001E-2"/>
    <n v="0.85828398790359162"/>
  </r>
  <r>
    <n v="8108"/>
    <x v="1"/>
    <s v="Floresta Ombrófila Densa"/>
    <s v="Sudeste"/>
    <s v="Campinas"/>
    <s v="ondulado"/>
    <s v="Manual"/>
    <s v="Cambuci"/>
    <n v="151"/>
    <n v="16"/>
    <s v="fruto"/>
    <x v="0"/>
    <s v="Pré-Plantio"/>
    <x v="0"/>
    <x v="8"/>
    <s v="Trabalhador agropecuário em geral"/>
    <n v="4.7"/>
    <s v="H/H"/>
    <n v="13.0666856765747"/>
    <n v="7.0970000000000005E-2"/>
    <n v="0.92734268246650653"/>
  </r>
  <r>
    <n v="8108"/>
    <x v="1"/>
    <s v="Floresta Ombrófila Densa"/>
    <s v="Sudeste"/>
    <s v="Campinas"/>
    <s v="ondulado"/>
    <s v="Manual"/>
    <s v="Cambuci"/>
    <n v="151"/>
    <n v="16"/>
    <s v="fruto"/>
    <x v="0"/>
    <s v="Pré-Plantio"/>
    <x v="0"/>
    <x v="15"/>
    <s v="Motocoveadora 2,5 CV"/>
    <n v="28.27"/>
    <s v="H/H"/>
    <n v="6.0519999999999996"/>
    <n v="0.42687699999999995"/>
    <n v="2.5834596039999997"/>
  </r>
  <r>
    <n v="8108"/>
    <x v="1"/>
    <s v="Floresta Ombrófila Densa"/>
    <s v="Sudeste"/>
    <s v="Campinas"/>
    <s v="ondulado"/>
    <s v="Manual"/>
    <s v="Cambuci"/>
    <n v="151"/>
    <n v="16"/>
    <s v="fruto"/>
    <x v="0"/>
    <s v="Pré-Plantio"/>
    <x v="0"/>
    <x v="15"/>
    <s v="Trabalhador agropecuário em geral"/>
    <n v="28.27"/>
    <s v="H/H"/>
    <n v="13.0666856765747"/>
    <n v="0.42687699999999995"/>
    <n v="5.5778675815591772"/>
  </r>
  <r>
    <n v="8108"/>
    <x v="1"/>
    <s v="Floresta Ombrófila Densa"/>
    <s v="Sudeste"/>
    <s v="Campinas"/>
    <s v="ondulado"/>
    <s v="Manual"/>
    <s v="Cambuci"/>
    <n v="151"/>
    <n v="16"/>
    <s v="fruto"/>
    <x v="0"/>
    <s v="Pré-Plantio"/>
    <x v="0"/>
    <x v="16"/>
    <s v="Motorroçadeira 2 CV"/>
    <n v="23.55"/>
    <s v="H/H"/>
    <n v="6.4109999999999996"/>
    <n v="0.355605"/>
    <n v="2.2797836549999997"/>
  </r>
  <r>
    <n v="8108"/>
    <x v="1"/>
    <s v="Floresta Ombrófila Densa"/>
    <s v="Sudeste"/>
    <s v="Campinas"/>
    <s v="ondulado"/>
    <s v="Manual"/>
    <s v="Cambuci"/>
    <n v="151"/>
    <n v="16"/>
    <s v="fruto"/>
    <x v="0"/>
    <s v="Pré-Plantio"/>
    <x v="0"/>
    <x v="16"/>
    <s v="Trabalhador agropecuário em geral"/>
    <n v="23.55"/>
    <s v="H/H"/>
    <n v="13.0666856765747"/>
    <n v="0.355605"/>
    <n v="4.6465787600183459"/>
  </r>
  <r>
    <n v="8108"/>
    <x v="1"/>
    <s v="Floresta Ombrófila Densa"/>
    <s v="Sudeste"/>
    <s v="Campinas"/>
    <s v="ondulado"/>
    <s v="Manual"/>
    <s v="Cereja do rio grande"/>
    <n v="504"/>
    <n v="56"/>
    <s v="fruto"/>
    <x v="0"/>
    <s v="Implantação"/>
    <x v="0"/>
    <x v="0"/>
    <d v="2006-06-30T00:00:00"/>
    <n v="3.3"/>
    <s v="sc de 50 kg"/>
    <n v="273.079986572265"/>
    <n v="0.16632"/>
    <n v="45.418663366699114"/>
  </r>
  <r>
    <n v="8108"/>
    <x v="1"/>
    <s v="Floresta Ombrófila Densa"/>
    <s v="Sudeste"/>
    <s v="Campinas"/>
    <s v="ondulado"/>
    <s v="Manual"/>
    <s v="Cereja do rio grande"/>
    <n v="504"/>
    <n v="56"/>
    <s v="fruto"/>
    <x v="0"/>
    <s v="Implantação"/>
    <x v="0"/>
    <x v="0"/>
    <s v="Copo dosador"/>
    <n v="12.37"/>
    <s v="H/H"/>
    <n v="1.0999999999999999E-2"/>
    <n v="0.623448"/>
    <n v="6.8579279999999992E-3"/>
  </r>
  <r>
    <n v="8108"/>
    <x v="1"/>
    <s v="Floresta Ombrófila Densa"/>
    <s v="Sudeste"/>
    <s v="Campinas"/>
    <s v="ondulado"/>
    <s v="Manual"/>
    <s v="Cereja do rio grande"/>
    <n v="504"/>
    <n v="56"/>
    <s v="fruto"/>
    <x v="0"/>
    <s v="Implantação"/>
    <x v="0"/>
    <x v="0"/>
    <s v="Trabalhador agropecuário em geral"/>
    <n v="12.37"/>
    <s v="H/H"/>
    <n v="13.0666856765747"/>
    <n v="0.623448"/>
    <n v="8.1463990516891442"/>
  </r>
  <r>
    <n v="8108"/>
    <x v="1"/>
    <s v="Floresta Ombrófila Densa"/>
    <s v="Sudeste"/>
    <s v="Campinas"/>
    <s v="ondulado"/>
    <s v="Manual"/>
    <s v="Cereja do rio grande"/>
    <n v="504"/>
    <n v="56"/>
    <s v="fruto"/>
    <x v="0"/>
    <s v="Implantação"/>
    <x v="0"/>
    <x v="1"/>
    <d v="2010-10-20T00:00:00"/>
    <n v="3.3"/>
    <s v="sc de 50 kg"/>
    <n v="200.47999572753901"/>
    <n v="0.16632"/>
    <n v="33.34383288940429"/>
  </r>
  <r>
    <n v="8108"/>
    <x v="1"/>
    <s v="Floresta Ombrófila Densa"/>
    <s v="Sudeste"/>
    <s v="Campinas"/>
    <s v="ondulado"/>
    <s v="Manual"/>
    <s v="Cereja do rio grande"/>
    <n v="504"/>
    <n v="56"/>
    <s v="fruto"/>
    <x v="0"/>
    <s v="Implantação"/>
    <x v="0"/>
    <x v="1"/>
    <s v="Plantadeira (coveta lateral)"/>
    <n v="14.13"/>
    <s v="H/H"/>
    <n v="7.9000000000000001E-2"/>
    <n v="0.71215200000000001"/>
    <n v="5.6260008E-2"/>
  </r>
  <r>
    <n v="8108"/>
    <x v="1"/>
    <s v="Floresta Ombrófila Densa"/>
    <s v="Sudeste"/>
    <s v="Campinas"/>
    <s v="ondulado"/>
    <s v="Manual"/>
    <s v="Cereja do rio grande"/>
    <n v="504"/>
    <n v="56"/>
    <s v="fruto"/>
    <x v="0"/>
    <s v="Implantação"/>
    <x v="0"/>
    <x v="1"/>
    <s v="Trabalhador agropecuário em geral"/>
    <n v="14.13"/>
    <s v="H/H"/>
    <n v="13.0666856765747"/>
    <n v="0.71215200000000001"/>
    <n v="9.3054663379440257"/>
  </r>
  <r>
    <n v="8108"/>
    <x v="1"/>
    <s v="Floresta Ombrófila Densa"/>
    <s v="Sudeste"/>
    <s v="Campinas"/>
    <s v="ondulado"/>
    <s v="Manual"/>
    <s v="Cereja do rio grande"/>
    <n v="504"/>
    <n v="56"/>
    <s v="fruto"/>
    <x v="0"/>
    <s v="Implantação"/>
    <x v="0"/>
    <x v="1"/>
    <s v="Trator 75 - 125 CV + Carreta"/>
    <n v="2.35"/>
    <s v="H/M"/>
    <n v="149.07000732421801"/>
    <n v="0.11844"/>
    <n v="17.65585166748038"/>
  </r>
  <r>
    <n v="8108"/>
    <x v="1"/>
    <s v="Floresta Ombrófila Densa"/>
    <s v="Sudeste"/>
    <s v="Campinas"/>
    <s v="ondulado"/>
    <s v="Manual"/>
    <s v="Cereja do rio grande"/>
    <n v="504"/>
    <n v="56"/>
    <s v="fruto"/>
    <x v="0"/>
    <s v="Implantação"/>
    <x v="0"/>
    <x v="2"/>
    <s v="Trabalhador agropecuário em geral"/>
    <n v="5.88"/>
    <s v="H/H"/>
    <n v="13.0666856765747"/>
    <n v="0.296352"/>
    <n v="3.8723384336242654"/>
  </r>
  <r>
    <n v="8108"/>
    <x v="1"/>
    <s v="Floresta Ombrófila Densa"/>
    <s v="Sudeste"/>
    <s v="Campinas"/>
    <s v="ondulado"/>
    <s v="Manual"/>
    <s v="Cereja do rio grande"/>
    <n v="504"/>
    <n v="56"/>
    <s v="fruto"/>
    <x v="0"/>
    <s v="Implantação"/>
    <x v="0"/>
    <x v="2"/>
    <s v="Trator 75 - 125 CV + Tanque para irrigação"/>
    <n v="1.18"/>
    <s v="H/M"/>
    <n v="157.47999572753901"/>
    <n v="5.947199999999999E-2"/>
    <n v="9.3656503059081988"/>
  </r>
  <r>
    <n v="8108"/>
    <x v="1"/>
    <s v="Floresta Ombrófila Densa"/>
    <s v="Sudeste"/>
    <s v="Campinas"/>
    <s v="ondulado"/>
    <s v="Manual"/>
    <s v="Cereja do rio grande"/>
    <n v="504"/>
    <n v="56"/>
    <s v="fruto"/>
    <x v="0"/>
    <s v="Implantação"/>
    <x v="0"/>
    <x v="3"/>
    <s v="Hidrogel"/>
    <n v="5"/>
    <s v="Kg"/>
    <n v="25.84"/>
    <n v="0.252"/>
    <n v="6.5116800000000001"/>
  </r>
  <r>
    <n v="8108"/>
    <x v="1"/>
    <s v="Floresta Ombrófila Densa"/>
    <s v="Sudeste"/>
    <s v="Campinas"/>
    <s v="ondulado"/>
    <s v="Manual"/>
    <s v="Cereja do rio grande"/>
    <n v="504"/>
    <n v="56"/>
    <s v="fruto"/>
    <x v="0"/>
    <s v="Implantação"/>
    <x v="0"/>
    <x v="3"/>
    <s v="Trabalhador agropecuário em geral"/>
    <n v="14.13"/>
    <s v="H/H"/>
    <n v="13.0666856765747"/>
    <n v="0.71215200000000001"/>
    <n v="9.3054663379440257"/>
  </r>
  <r>
    <n v="8108"/>
    <x v="1"/>
    <s v="Floresta Ombrófila Densa"/>
    <s v="Sudeste"/>
    <s v="Campinas"/>
    <s v="ondulado"/>
    <s v="Manual"/>
    <s v="Cereja do rio grande"/>
    <n v="504"/>
    <n v="56"/>
    <s v="fruto"/>
    <x v="0"/>
    <s v="Implantação"/>
    <x v="0"/>
    <x v="3"/>
    <s v="Trator 75 - 125 CV + Tanque para irrigação"/>
    <n v="2.35"/>
    <s v="H/M"/>
    <n v="157.47999572753901"/>
    <n v="0.11844"/>
    <n v="18.651930693969721"/>
  </r>
  <r>
    <n v="8108"/>
    <x v="1"/>
    <s v="Floresta Ombrófila Densa"/>
    <s v="Sudeste"/>
    <s v="Campinas"/>
    <s v="ondulado"/>
    <s v="Manual"/>
    <s v="Cereja do rio grande"/>
    <n v="504"/>
    <n v="56"/>
    <s v="fruto"/>
    <x v="0"/>
    <s v="Implantação"/>
    <x v="0"/>
    <x v="4"/>
    <s v="Hidrogel"/>
    <n v="1"/>
    <s v="Kg"/>
    <n v="25.84"/>
    <n v="5.04E-2"/>
    <n v="1.3023359999999999"/>
  </r>
  <r>
    <n v="8108"/>
    <x v="1"/>
    <s v="Floresta Ombrófila Densa"/>
    <s v="Sudeste"/>
    <s v="Campinas"/>
    <s v="ondulado"/>
    <s v="Manual"/>
    <s v="Cereja do rio grande"/>
    <n v="504"/>
    <n v="56"/>
    <s v="fruto"/>
    <x v="0"/>
    <s v="Implantação"/>
    <x v="0"/>
    <x v="4"/>
    <s v="Mudas (biodiversidade)"/>
    <n v="109"/>
    <s v="unidade"/>
    <n v="2"/>
    <n v="5.4935999999999998"/>
    <n v="10.9872"/>
  </r>
  <r>
    <n v="8108"/>
    <x v="1"/>
    <s v="Floresta Ombrófila Densa"/>
    <s v="Sudeste"/>
    <s v="Campinas"/>
    <s v="ondulado"/>
    <s v="Manual"/>
    <s v="Cereja do rio grande"/>
    <n v="504"/>
    <n v="56"/>
    <s v="fruto"/>
    <x v="0"/>
    <s v="Implantação"/>
    <x v="0"/>
    <x v="4"/>
    <s v="Mudas (econômica)"/>
    <n v="109"/>
    <s v="unidade"/>
    <n v="10"/>
    <n v="5.4935999999999998"/>
    <n v="54.936"/>
  </r>
  <r>
    <n v="8108"/>
    <x v="1"/>
    <s v="Floresta Ombrófila Densa"/>
    <s v="Sudeste"/>
    <s v="Campinas"/>
    <s v="ondulado"/>
    <s v="Manual"/>
    <s v="Cereja do rio grande"/>
    <n v="504"/>
    <n v="56"/>
    <s v="fruto"/>
    <x v="0"/>
    <s v="Implantação"/>
    <x v="0"/>
    <x v="4"/>
    <s v="Trabalhador agropecuário em geral"/>
    <n v="4.24"/>
    <s v="H/H"/>
    <n v="13.0666856765747"/>
    <n v="0.213696"/>
    <n v="2.7922984623413072"/>
  </r>
  <r>
    <n v="8108"/>
    <x v="1"/>
    <s v="Floresta Ombrófila Densa"/>
    <s v="Sudeste"/>
    <s v="Campinas"/>
    <s v="ondulado"/>
    <s v="Manual"/>
    <s v="Cereja do rio grande"/>
    <n v="504"/>
    <n v="56"/>
    <s v="fruto"/>
    <x v="0"/>
    <s v="Implantação"/>
    <x v="0"/>
    <x v="5"/>
    <s v="Mudas (biodiversidade)"/>
    <n v="545"/>
    <s v="unidade"/>
    <n v="2"/>
    <n v="27.468"/>
    <n v="54.936"/>
  </r>
  <r>
    <n v="8108"/>
    <x v="1"/>
    <s v="Floresta Ombrófila Densa"/>
    <s v="Sudeste"/>
    <s v="Campinas"/>
    <s v="ondulado"/>
    <s v="Manual"/>
    <s v="Cereja do rio grande"/>
    <n v="504"/>
    <n v="56"/>
    <s v="fruto"/>
    <x v="0"/>
    <s v="Implantação"/>
    <x v="0"/>
    <x v="5"/>
    <s v="Mudas (econômica)"/>
    <n v="544"/>
    <s v="unidade"/>
    <n v="10"/>
    <n v="27.4176"/>
    <n v="274.17599999999999"/>
  </r>
  <r>
    <n v="8108"/>
    <x v="1"/>
    <s v="Floresta Ombrófila Densa"/>
    <s v="Sudeste"/>
    <s v="Campinas"/>
    <s v="ondulado"/>
    <s v="Manual"/>
    <s v="Cereja do rio grande"/>
    <n v="504"/>
    <n v="56"/>
    <s v="fruto"/>
    <x v="0"/>
    <s v="Implantação"/>
    <x v="0"/>
    <x v="5"/>
    <s v="Trabalhador agropecuário em geral"/>
    <n v="10.6"/>
    <s v="H/H"/>
    <n v="13.0666856765747"/>
    <n v="0.53423999999999994"/>
    <n v="6.9807461558532671"/>
  </r>
  <r>
    <n v="8108"/>
    <x v="1"/>
    <s v="Floresta Ombrófila Densa"/>
    <s v="Sudeste"/>
    <s v="Campinas"/>
    <s v="ondulado"/>
    <s v="Manual"/>
    <s v="Cereja do rio grande"/>
    <n v="504"/>
    <n v="56"/>
    <s v="fruto"/>
    <x v="0"/>
    <s v="Implantação"/>
    <x v="0"/>
    <x v="5"/>
    <s v="Trator 75 - 125 CV + Carreta"/>
    <n v="1.77"/>
    <s v="H/M"/>
    <n v="149.07000732421801"/>
    <n v="8.920800000000001E-2"/>
    <n v="13.298237213378842"/>
  </r>
  <r>
    <n v="8108"/>
    <x v="1"/>
    <s v="Floresta Ombrófila Densa"/>
    <s v="Sudeste"/>
    <s v="Campinas"/>
    <s v="ondulado"/>
    <s v="Manual"/>
    <s v="Cereja do rio grande"/>
    <n v="504"/>
    <n v="56"/>
    <s v="fruto"/>
    <x v="0"/>
    <s v="Manutenção"/>
    <x v="1"/>
    <x v="6"/>
    <s v="18-06-24"/>
    <n v="2.6"/>
    <s v="sc de 50 kg"/>
    <n v="268.25"/>
    <n v="0.13104000000000002"/>
    <n v="35.151480000000006"/>
  </r>
  <r>
    <n v="8108"/>
    <x v="1"/>
    <s v="Floresta Ombrófila Densa"/>
    <s v="Sudeste"/>
    <s v="Campinas"/>
    <s v="ondulado"/>
    <s v="Manual"/>
    <s v="Cereja do rio grande"/>
    <n v="504"/>
    <n v="56"/>
    <s v="fruto"/>
    <x v="0"/>
    <s v="Manutenção"/>
    <x v="1"/>
    <x v="6"/>
    <s v="Copo dosador"/>
    <n v="9.42"/>
    <s v="H/H"/>
    <n v="1.0999999999999999E-2"/>
    <n v="0.47476800000000002"/>
    <n v="5.2224480000000002E-3"/>
  </r>
  <r>
    <n v="8108"/>
    <x v="1"/>
    <s v="Floresta Ombrófila Densa"/>
    <s v="Sudeste"/>
    <s v="Campinas"/>
    <s v="ondulado"/>
    <s v="Manual"/>
    <s v="Cereja do rio grande"/>
    <n v="504"/>
    <n v="56"/>
    <s v="fruto"/>
    <x v="0"/>
    <s v="Manutenção"/>
    <x v="1"/>
    <x v="6"/>
    <s v="Trabalhador agropecuário em geral"/>
    <n v="9.42"/>
    <s v="H/H"/>
    <n v="13.0666856765747"/>
    <n v="0.47476800000000002"/>
    <n v="6.2036442252960171"/>
  </r>
  <r>
    <n v="8108"/>
    <x v="1"/>
    <s v="Floresta Ombrófila Densa"/>
    <s v="Sudeste"/>
    <s v="Campinas"/>
    <s v="ondulado"/>
    <s v="Manual"/>
    <s v="Cereja do rio grande"/>
    <n v="504"/>
    <n v="56"/>
    <s v="fruto"/>
    <x v="0"/>
    <s v="Manutenção"/>
    <x v="1"/>
    <x v="6"/>
    <s v="Trator 75 - 125 CV + Carreta"/>
    <n v="1.18"/>
    <s v="H/M"/>
    <n v="149.07000732421801"/>
    <n v="5.947199999999999E-2"/>
    <n v="8.8654914755858929"/>
  </r>
  <r>
    <n v="8108"/>
    <x v="1"/>
    <s v="Floresta Ombrófila Densa"/>
    <s v="Sudeste"/>
    <s v="Campinas"/>
    <s v="ondulado"/>
    <s v="Manual"/>
    <s v="Cereja do rio grande"/>
    <n v="504"/>
    <n v="56"/>
    <s v="fruto"/>
    <x v="0"/>
    <s v="Manutenção"/>
    <x v="1"/>
    <x v="7"/>
    <s v="Enxada"/>
    <n v="38.51"/>
    <s v="H/H"/>
    <n v="1.6E-2"/>
    <n v="1.9409039999999997"/>
    <n v="3.1054463999999997E-2"/>
  </r>
  <r>
    <n v="8108"/>
    <x v="1"/>
    <s v="Floresta Ombrófila Densa"/>
    <s v="Sudeste"/>
    <s v="Campinas"/>
    <s v="ondulado"/>
    <s v="Manual"/>
    <s v="Cereja do rio grande"/>
    <n v="504"/>
    <n v="56"/>
    <s v="fruto"/>
    <x v="0"/>
    <s v="Manutenção"/>
    <x v="1"/>
    <x v="7"/>
    <s v="Trabalhador agropecuário em geral"/>
    <n v="38.51"/>
    <s v="H/H"/>
    <n v="13.0666856765747"/>
    <n v="1.9409039999999997"/>
    <n v="25.361182496406538"/>
  </r>
  <r>
    <n v="8108"/>
    <x v="1"/>
    <s v="Floresta Ombrófila Densa"/>
    <s v="Sudeste"/>
    <s v="Campinas"/>
    <s v="ondulado"/>
    <s v="Manual"/>
    <s v="Cereja do rio grande"/>
    <n v="504"/>
    <n v="56"/>
    <s v="fruto"/>
    <x v="0"/>
    <s v="Manutenção"/>
    <x v="1"/>
    <x v="8"/>
    <s v="Aplicador manual"/>
    <n v="2.35"/>
    <s v="H/H"/>
    <n v="9.9000000000000005E-2"/>
    <n v="0.11844"/>
    <n v="1.1725560000000001E-2"/>
  </r>
  <r>
    <n v="8108"/>
    <x v="1"/>
    <s v="Floresta Ombrófila Densa"/>
    <s v="Sudeste"/>
    <s v="Campinas"/>
    <s v="ondulado"/>
    <s v="Manual"/>
    <s v="Cereja do rio grande"/>
    <n v="504"/>
    <n v="56"/>
    <s v="fruto"/>
    <x v="0"/>
    <s v="Manutenção"/>
    <x v="1"/>
    <x v="8"/>
    <s v="Sulfluramida"/>
    <n v="2"/>
    <s v="Kg"/>
    <n v="16.2399997711181"/>
    <n v="0.1008"/>
    <n v="1.6369919769287045"/>
  </r>
  <r>
    <n v="8108"/>
    <x v="1"/>
    <s v="Floresta Ombrófila Densa"/>
    <s v="Sudeste"/>
    <s v="Campinas"/>
    <s v="ondulado"/>
    <s v="Manual"/>
    <s v="Cereja do rio grande"/>
    <n v="504"/>
    <n v="56"/>
    <s v="fruto"/>
    <x v="0"/>
    <s v="Manutenção"/>
    <x v="1"/>
    <x v="8"/>
    <s v="Trabalhador agropecuário em geral"/>
    <n v="2.35"/>
    <s v="H/H"/>
    <n v="13.0666856765747"/>
    <n v="0.11844"/>
    <n v="1.5476182515335075"/>
  </r>
  <r>
    <n v="8108"/>
    <x v="1"/>
    <s v="Floresta Ombrófila Densa"/>
    <s v="Sudeste"/>
    <s v="Campinas"/>
    <s v="ondulado"/>
    <s v="Manual"/>
    <s v="Cereja do rio grande"/>
    <n v="504"/>
    <n v="56"/>
    <s v="fruto"/>
    <x v="0"/>
    <s v="Manutenção"/>
    <x v="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
    <x v="10"/>
    <s v="Motorroçadeira 2 CV"/>
    <n v="14.13"/>
    <s v="H/H"/>
    <n v="6.4109999999999996"/>
    <n v="0.71215200000000001"/>
    <n v="4.5656064719999998"/>
  </r>
  <r>
    <n v="8108"/>
    <x v="1"/>
    <s v="Floresta Ombrófila Densa"/>
    <s v="Sudeste"/>
    <s v="Campinas"/>
    <s v="ondulado"/>
    <s v="Manual"/>
    <s v="Cereja do rio grande"/>
    <n v="504"/>
    <n v="56"/>
    <s v="fruto"/>
    <x v="0"/>
    <s v="Manutenção"/>
    <x v="1"/>
    <x v="10"/>
    <s v="Trabalhador agropecuário em geral"/>
    <n v="14.13"/>
    <s v="H/H"/>
    <n v="13.0666856765747"/>
    <n v="0.71215200000000001"/>
    <n v="9.3054663379440257"/>
  </r>
  <r>
    <n v="8108"/>
    <x v="1"/>
    <s v="Floresta Ombrófila Densa"/>
    <s v="Sudeste"/>
    <s v="Campinas"/>
    <s v="ondulado"/>
    <s v="Manual"/>
    <s v="Cereja do rio grande"/>
    <n v="504"/>
    <n v="56"/>
    <s v="fruto"/>
    <x v="0"/>
    <s v="Manutenção"/>
    <x v="2"/>
    <x v="11"/>
    <s v="18-06-24"/>
    <n v="2.6"/>
    <s v="sc de 50 kg"/>
    <n v="268.25"/>
    <n v="0.13104000000000002"/>
    <n v="35.151480000000006"/>
  </r>
  <r>
    <n v="8108"/>
    <x v="1"/>
    <s v="Floresta Ombrófila Densa"/>
    <s v="Sudeste"/>
    <s v="Campinas"/>
    <s v="ondulado"/>
    <s v="Manual"/>
    <s v="Cereja do rio grande"/>
    <n v="504"/>
    <n v="56"/>
    <s v="fruto"/>
    <x v="0"/>
    <s v="Manutenção"/>
    <x v="2"/>
    <x v="11"/>
    <s v="Copo dosador"/>
    <n v="9.42"/>
    <s v="H/H"/>
    <n v="1.0999999999999999E-2"/>
    <n v="0.47476800000000002"/>
    <n v="5.2224480000000002E-3"/>
  </r>
  <r>
    <n v="8108"/>
    <x v="1"/>
    <s v="Floresta Ombrófila Densa"/>
    <s v="Sudeste"/>
    <s v="Campinas"/>
    <s v="ondulado"/>
    <s v="Manual"/>
    <s v="Cereja do rio grande"/>
    <n v="504"/>
    <n v="56"/>
    <s v="fruto"/>
    <x v="0"/>
    <s v="Manutenção"/>
    <x v="2"/>
    <x v="11"/>
    <s v="Trabalhador agropecuário em geral"/>
    <n v="9.42"/>
    <s v="H/H"/>
    <n v="13.0666856765747"/>
    <n v="0.47476800000000002"/>
    <n v="6.2036442252960171"/>
  </r>
  <r>
    <n v="8108"/>
    <x v="1"/>
    <s v="Floresta Ombrófila Densa"/>
    <s v="Sudeste"/>
    <s v="Campinas"/>
    <s v="ondulado"/>
    <s v="Manual"/>
    <s v="Cereja do rio grande"/>
    <n v="504"/>
    <n v="56"/>
    <s v="fruto"/>
    <x v="0"/>
    <s v="Manutenção"/>
    <x v="2"/>
    <x v="11"/>
    <s v="Trator 75 - 125 CV + Carreta"/>
    <n v="1.18"/>
    <s v="H/M"/>
    <n v="149.07000732421801"/>
    <n v="5.947199999999999E-2"/>
    <n v="8.8654914755858929"/>
  </r>
  <r>
    <n v="8108"/>
    <x v="1"/>
    <s v="Floresta Ombrófila Densa"/>
    <s v="Sudeste"/>
    <s v="Campinas"/>
    <s v="ondulado"/>
    <s v="Manual"/>
    <s v="Cereja do rio grande"/>
    <n v="504"/>
    <n v="56"/>
    <s v="fruto"/>
    <x v="0"/>
    <s v="Manutenção"/>
    <x v="2"/>
    <x v="8"/>
    <s v="Aplicador manual"/>
    <n v="2.35"/>
    <s v="H/H"/>
    <n v="9.9000000000000005E-2"/>
    <n v="0.11844"/>
    <n v="1.1725560000000001E-2"/>
  </r>
  <r>
    <n v="8108"/>
    <x v="1"/>
    <s v="Floresta Ombrófila Densa"/>
    <s v="Sudeste"/>
    <s v="Campinas"/>
    <s v="ondulado"/>
    <s v="Manual"/>
    <s v="Cereja do rio grande"/>
    <n v="504"/>
    <n v="56"/>
    <s v="fruto"/>
    <x v="0"/>
    <s v="Manutenção"/>
    <x v="2"/>
    <x v="8"/>
    <s v="Sulfluramida"/>
    <n v="2"/>
    <s v="Kg"/>
    <n v="16.2399997711181"/>
    <n v="0.1008"/>
    <n v="1.6369919769287045"/>
  </r>
  <r>
    <n v="8108"/>
    <x v="1"/>
    <s v="Floresta Ombrófila Densa"/>
    <s v="Sudeste"/>
    <s v="Campinas"/>
    <s v="ondulado"/>
    <s v="Manual"/>
    <s v="Cereja do rio grande"/>
    <n v="504"/>
    <n v="56"/>
    <s v="fruto"/>
    <x v="0"/>
    <s v="Manutenção"/>
    <x v="2"/>
    <x v="8"/>
    <s v="Trabalhador agropecuário em geral"/>
    <n v="2.35"/>
    <s v="H/H"/>
    <n v="13.0666856765747"/>
    <n v="0.11844"/>
    <n v="1.5476182515335075"/>
  </r>
  <r>
    <n v="8108"/>
    <x v="1"/>
    <s v="Floresta Ombrófila Densa"/>
    <s v="Sudeste"/>
    <s v="Campinas"/>
    <s v="ondulado"/>
    <s v="Manual"/>
    <s v="Cereja do rio grande"/>
    <n v="504"/>
    <n v="56"/>
    <s v="fruto"/>
    <x v="0"/>
    <s v="Manutenção"/>
    <x v="2"/>
    <x v="12"/>
    <s v="Técnico florestal"/>
    <n v="23.55"/>
    <s v="H/H"/>
    <n v="5.9209642410278303"/>
    <n v="1.18692"/>
    <n v="7.0277108769607519"/>
  </r>
  <r>
    <n v="8108"/>
    <x v="1"/>
    <s v="Floresta Ombrófila Densa"/>
    <s v="Sudeste"/>
    <s v="Campinas"/>
    <s v="ondulado"/>
    <s v="Manual"/>
    <s v="Cereja do rio grande"/>
    <n v="504"/>
    <n v="56"/>
    <s v="fruto"/>
    <x v="0"/>
    <s v="Manutenção"/>
    <x v="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3"/>
    <x v="8"/>
    <s v="Aplicador manual"/>
    <n v="2.35"/>
    <s v="H/H"/>
    <n v="9.9000000000000005E-2"/>
    <n v="0.11844"/>
    <n v="1.1725560000000001E-2"/>
  </r>
  <r>
    <n v="8108"/>
    <x v="1"/>
    <s v="Floresta Ombrófila Densa"/>
    <s v="Sudeste"/>
    <s v="Campinas"/>
    <s v="ondulado"/>
    <s v="Manual"/>
    <s v="Cereja do rio grande"/>
    <n v="504"/>
    <n v="56"/>
    <s v="fruto"/>
    <x v="0"/>
    <s v="Manutenção"/>
    <x v="3"/>
    <x v="8"/>
    <s v="Sulfluramida"/>
    <n v="2"/>
    <s v="Kg"/>
    <n v="16.2399997711181"/>
    <n v="0.1008"/>
    <n v="1.6369919769287045"/>
  </r>
  <r>
    <n v="8108"/>
    <x v="1"/>
    <s v="Floresta Ombrófila Densa"/>
    <s v="Sudeste"/>
    <s v="Campinas"/>
    <s v="ondulado"/>
    <s v="Manual"/>
    <s v="Cereja do rio grande"/>
    <n v="504"/>
    <n v="56"/>
    <s v="fruto"/>
    <x v="0"/>
    <s v="Manutenção"/>
    <x v="3"/>
    <x v="8"/>
    <s v="Trabalhador agropecuário em geral"/>
    <n v="2.35"/>
    <s v="H/H"/>
    <n v="13.0666856765747"/>
    <n v="0.11844"/>
    <n v="1.5476182515335075"/>
  </r>
  <r>
    <n v="8108"/>
    <x v="1"/>
    <s v="Floresta Ombrófila Densa"/>
    <s v="Sudeste"/>
    <s v="Campinas"/>
    <s v="ondulado"/>
    <s v="Manual"/>
    <s v="Cereja do rio grande"/>
    <n v="504"/>
    <n v="56"/>
    <s v="fruto"/>
    <x v="0"/>
    <s v="Manutenção"/>
    <x v="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4"/>
    <x v="8"/>
    <s v="Aplicador manual"/>
    <n v="2.35"/>
    <s v="H/H"/>
    <n v="9.9000000000000005E-2"/>
    <n v="0.11844"/>
    <n v="1.1725560000000001E-2"/>
  </r>
  <r>
    <n v="8108"/>
    <x v="1"/>
    <s v="Floresta Ombrófila Densa"/>
    <s v="Sudeste"/>
    <s v="Campinas"/>
    <s v="ondulado"/>
    <s v="Manual"/>
    <s v="Cereja do rio grande"/>
    <n v="504"/>
    <n v="56"/>
    <s v="fruto"/>
    <x v="0"/>
    <s v="Manutenção"/>
    <x v="4"/>
    <x v="8"/>
    <s v="Sulfluramida"/>
    <n v="2"/>
    <s v="Kg"/>
    <n v="16.2399997711181"/>
    <n v="0.1008"/>
    <n v="1.6369919769287045"/>
  </r>
  <r>
    <n v="8108"/>
    <x v="1"/>
    <s v="Floresta Ombrófila Densa"/>
    <s v="Sudeste"/>
    <s v="Campinas"/>
    <s v="ondulado"/>
    <s v="Manual"/>
    <s v="Cereja do rio grande"/>
    <n v="504"/>
    <n v="56"/>
    <s v="fruto"/>
    <x v="0"/>
    <s v="Manutenção"/>
    <x v="4"/>
    <x v="8"/>
    <s v="Trabalhador agropecuário em geral"/>
    <n v="2.35"/>
    <s v="H/H"/>
    <n v="13.0666856765747"/>
    <n v="0.11844"/>
    <n v="1.5476182515335075"/>
  </r>
  <r>
    <n v="8108"/>
    <x v="1"/>
    <s v="Floresta Ombrófila Densa"/>
    <s v="Sudeste"/>
    <s v="Campinas"/>
    <s v="ondulado"/>
    <s v="Manual"/>
    <s v="Cereja do rio grande"/>
    <n v="504"/>
    <n v="56"/>
    <s v="fruto"/>
    <x v="0"/>
    <s v="Manutenção"/>
    <x v="4"/>
    <x v="12"/>
    <s v="Técnico florestal"/>
    <n v="23.55"/>
    <s v="H/H"/>
    <n v="5.9209642410278303"/>
    <n v="1.18692"/>
    <n v="7.0277108769607519"/>
  </r>
  <r>
    <n v="8108"/>
    <x v="1"/>
    <s v="Floresta Ombrófila Densa"/>
    <s v="Sudeste"/>
    <s v="Campinas"/>
    <s v="ondulado"/>
    <s v="Manual"/>
    <s v="Cereja do rio grande"/>
    <n v="504"/>
    <n v="56"/>
    <s v="fruto"/>
    <x v="0"/>
    <s v="Manutenção"/>
    <x v="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5"/>
    <x v="8"/>
    <s v="Aplicador manual"/>
    <n v="2.35"/>
    <s v="H/H"/>
    <n v="9.9000000000000005E-2"/>
    <n v="0.11844"/>
    <n v="1.1725560000000001E-2"/>
  </r>
  <r>
    <n v="8108"/>
    <x v="1"/>
    <s v="Floresta Ombrófila Densa"/>
    <s v="Sudeste"/>
    <s v="Campinas"/>
    <s v="ondulado"/>
    <s v="Manual"/>
    <s v="Cereja do rio grande"/>
    <n v="504"/>
    <n v="56"/>
    <s v="fruto"/>
    <x v="0"/>
    <s v="Manutenção"/>
    <x v="5"/>
    <x v="8"/>
    <s v="Sulfluramida"/>
    <n v="2"/>
    <s v="Kg"/>
    <n v="16.2399997711181"/>
    <n v="0.1008"/>
    <n v="1.6369919769287045"/>
  </r>
  <r>
    <n v="8108"/>
    <x v="1"/>
    <s v="Floresta Ombrófila Densa"/>
    <s v="Sudeste"/>
    <s v="Campinas"/>
    <s v="ondulado"/>
    <s v="Manual"/>
    <s v="Cereja do rio grande"/>
    <n v="504"/>
    <n v="56"/>
    <s v="fruto"/>
    <x v="0"/>
    <s v="Manutenção"/>
    <x v="5"/>
    <x v="8"/>
    <s v="Trabalhador agropecuário em geral"/>
    <n v="2.35"/>
    <s v="H/H"/>
    <n v="13.0666856765747"/>
    <n v="0.11844"/>
    <n v="1.5476182515335075"/>
  </r>
  <r>
    <n v="8108"/>
    <x v="1"/>
    <s v="Floresta Ombrófila Densa"/>
    <s v="Sudeste"/>
    <s v="Campinas"/>
    <s v="ondulado"/>
    <s v="Manual"/>
    <s v="Cereja do rio grande"/>
    <n v="504"/>
    <n v="56"/>
    <s v="fruto"/>
    <x v="0"/>
    <s v="Manutenção"/>
    <x v="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6"/>
    <x v="8"/>
    <s v="Aplicador manual"/>
    <n v="2.35"/>
    <s v="H/H"/>
    <n v="9.9000000000000005E-2"/>
    <n v="0.11844"/>
    <n v="1.1725560000000001E-2"/>
  </r>
  <r>
    <n v="8108"/>
    <x v="1"/>
    <s v="Floresta Ombrófila Densa"/>
    <s v="Sudeste"/>
    <s v="Campinas"/>
    <s v="ondulado"/>
    <s v="Manual"/>
    <s v="Cereja do rio grande"/>
    <n v="504"/>
    <n v="56"/>
    <s v="fruto"/>
    <x v="0"/>
    <s v="Manutenção"/>
    <x v="6"/>
    <x v="8"/>
    <s v="Sulfluramida"/>
    <n v="2"/>
    <s v="Kg"/>
    <n v="16.2399997711181"/>
    <n v="0.1008"/>
    <n v="1.6369919769287045"/>
  </r>
  <r>
    <n v="8108"/>
    <x v="1"/>
    <s v="Floresta Ombrófila Densa"/>
    <s v="Sudeste"/>
    <s v="Campinas"/>
    <s v="ondulado"/>
    <s v="Manual"/>
    <s v="Cereja do rio grande"/>
    <n v="504"/>
    <n v="56"/>
    <s v="fruto"/>
    <x v="0"/>
    <s v="Manutenção"/>
    <x v="6"/>
    <x v="8"/>
    <s v="Trabalhador agropecuário em geral"/>
    <n v="2.35"/>
    <s v="H/H"/>
    <n v="13.0666856765747"/>
    <n v="0.11844"/>
    <n v="1.5476182515335075"/>
  </r>
  <r>
    <n v="8108"/>
    <x v="1"/>
    <s v="Floresta Ombrófila Densa"/>
    <s v="Sudeste"/>
    <s v="Campinas"/>
    <s v="ondulado"/>
    <s v="Manual"/>
    <s v="Cereja do rio grande"/>
    <n v="504"/>
    <n v="56"/>
    <s v="fruto"/>
    <x v="0"/>
    <s v="Manutenção"/>
    <x v="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7"/>
    <x v="8"/>
    <s v="Aplicador manual"/>
    <n v="2.35"/>
    <s v="H/H"/>
    <n v="9.9000000000000005E-2"/>
    <n v="0.11844"/>
    <n v="1.1725560000000001E-2"/>
  </r>
  <r>
    <n v="8108"/>
    <x v="1"/>
    <s v="Floresta Ombrófila Densa"/>
    <s v="Sudeste"/>
    <s v="Campinas"/>
    <s v="ondulado"/>
    <s v="Manual"/>
    <s v="Cereja do rio grande"/>
    <n v="504"/>
    <n v="56"/>
    <s v="fruto"/>
    <x v="0"/>
    <s v="Manutenção"/>
    <x v="7"/>
    <x v="8"/>
    <s v="Sulfluramida"/>
    <n v="2"/>
    <s v="Kg"/>
    <n v="16.2399997711181"/>
    <n v="0.1008"/>
    <n v="1.6369919769287045"/>
  </r>
  <r>
    <n v="8108"/>
    <x v="1"/>
    <s v="Floresta Ombrófila Densa"/>
    <s v="Sudeste"/>
    <s v="Campinas"/>
    <s v="ondulado"/>
    <s v="Manual"/>
    <s v="Cereja do rio grande"/>
    <n v="504"/>
    <n v="56"/>
    <s v="fruto"/>
    <x v="0"/>
    <s v="Manutenção"/>
    <x v="7"/>
    <x v="8"/>
    <s v="Trabalhador agropecuário em geral"/>
    <n v="2.35"/>
    <s v="H/H"/>
    <n v="13.0666856765747"/>
    <n v="0.11844"/>
    <n v="1.5476182515335075"/>
  </r>
  <r>
    <n v="8108"/>
    <x v="1"/>
    <s v="Floresta Ombrófila Densa"/>
    <s v="Sudeste"/>
    <s v="Campinas"/>
    <s v="ondulado"/>
    <s v="Manual"/>
    <s v="Cereja do rio grande"/>
    <n v="504"/>
    <n v="56"/>
    <s v="fruto"/>
    <x v="0"/>
    <s v="Manutenção"/>
    <x v="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8"/>
    <x v="8"/>
    <s v="Aplicador manual"/>
    <n v="2.35"/>
    <s v="H/H"/>
    <n v="9.9000000000000005E-2"/>
    <n v="0.11844"/>
    <n v="1.1725560000000001E-2"/>
  </r>
  <r>
    <n v="8108"/>
    <x v="1"/>
    <s v="Floresta Ombrófila Densa"/>
    <s v="Sudeste"/>
    <s v="Campinas"/>
    <s v="ondulado"/>
    <s v="Manual"/>
    <s v="Cereja do rio grande"/>
    <n v="504"/>
    <n v="56"/>
    <s v="fruto"/>
    <x v="0"/>
    <s v="Manutenção"/>
    <x v="8"/>
    <x v="8"/>
    <s v="Sulfluramida"/>
    <n v="2"/>
    <s v="Kg"/>
    <n v="16.2399997711181"/>
    <n v="0.1008"/>
    <n v="1.6369919769287045"/>
  </r>
  <r>
    <n v="8108"/>
    <x v="1"/>
    <s v="Floresta Ombrófila Densa"/>
    <s v="Sudeste"/>
    <s v="Campinas"/>
    <s v="ondulado"/>
    <s v="Manual"/>
    <s v="Cereja do rio grande"/>
    <n v="504"/>
    <n v="56"/>
    <s v="fruto"/>
    <x v="0"/>
    <s v="Manutenção"/>
    <x v="8"/>
    <x v="8"/>
    <s v="Trabalhador agropecuário em geral"/>
    <n v="2.35"/>
    <s v="H/H"/>
    <n v="13.0666856765747"/>
    <n v="0.11844"/>
    <n v="1.5476182515335075"/>
  </r>
  <r>
    <n v="8108"/>
    <x v="1"/>
    <s v="Floresta Ombrófila Densa"/>
    <s v="Sudeste"/>
    <s v="Campinas"/>
    <s v="ondulado"/>
    <s v="Manual"/>
    <s v="Cereja do rio grande"/>
    <n v="504"/>
    <n v="56"/>
    <s v="fruto"/>
    <x v="0"/>
    <s v="Manutenção"/>
    <x v="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9"/>
    <x v="8"/>
    <s v="Aplicador manual"/>
    <n v="2.35"/>
    <s v="H/H"/>
    <n v="9.9000000000000005E-2"/>
    <n v="0.11844"/>
    <n v="1.1725560000000001E-2"/>
  </r>
  <r>
    <n v="8108"/>
    <x v="1"/>
    <s v="Floresta Ombrófila Densa"/>
    <s v="Sudeste"/>
    <s v="Campinas"/>
    <s v="ondulado"/>
    <s v="Manual"/>
    <s v="Cereja do rio grande"/>
    <n v="504"/>
    <n v="56"/>
    <s v="fruto"/>
    <x v="0"/>
    <s v="Manutenção"/>
    <x v="9"/>
    <x v="8"/>
    <s v="Sulfluramida"/>
    <n v="2"/>
    <s v="Kg"/>
    <n v="16.2399997711181"/>
    <n v="0.1008"/>
    <n v="1.6369919769287045"/>
  </r>
  <r>
    <n v="8108"/>
    <x v="1"/>
    <s v="Floresta Ombrófila Densa"/>
    <s v="Sudeste"/>
    <s v="Campinas"/>
    <s v="ondulado"/>
    <s v="Manual"/>
    <s v="Cereja do rio grande"/>
    <n v="504"/>
    <n v="56"/>
    <s v="fruto"/>
    <x v="0"/>
    <s v="Manutenção"/>
    <x v="9"/>
    <x v="8"/>
    <s v="Trabalhador agropecuário em geral"/>
    <n v="2.35"/>
    <s v="H/H"/>
    <n v="13.0666856765747"/>
    <n v="0.11844"/>
    <n v="1.5476182515335075"/>
  </r>
  <r>
    <n v="8108"/>
    <x v="1"/>
    <s v="Floresta Ombrófila Densa"/>
    <s v="Sudeste"/>
    <s v="Campinas"/>
    <s v="ondulado"/>
    <s v="Manual"/>
    <s v="Cereja do rio grande"/>
    <n v="504"/>
    <n v="56"/>
    <s v="fruto"/>
    <x v="0"/>
    <s v="Manutenção"/>
    <x v="9"/>
    <x v="12"/>
    <s v="Técnico florestal"/>
    <n v="23.55"/>
    <s v="H/H"/>
    <n v="5.9209642410278303"/>
    <n v="1.18692"/>
    <n v="7.0277108769607519"/>
  </r>
  <r>
    <n v="8108"/>
    <x v="1"/>
    <s v="Floresta Ombrófila Densa"/>
    <s v="Sudeste"/>
    <s v="Campinas"/>
    <s v="ondulado"/>
    <s v="Manual"/>
    <s v="Cereja do rio grande"/>
    <n v="504"/>
    <n v="56"/>
    <s v="fruto"/>
    <x v="0"/>
    <s v="Manutenção"/>
    <x v="9"/>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0"/>
    <x v="8"/>
    <s v="Aplicador manual"/>
    <n v="2.35"/>
    <s v="H/H"/>
    <n v="9.9000000000000005E-2"/>
    <n v="0.11844"/>
    <n v="1.1725560000000001E-2"/>
  </r>
  <r>
    <n v="8108"/>
    <x v="1"/>
    <s v="Floresta Ombrófila Densa"/>
    <s v="Sudeste"/>
    <s v="Campinas"/>
    <s v="ondulado"/>
    <s v="Manual"/>
    <s v="Cereja do rio grande"/>
    <n v="504"/>
    <n v="56"/>
    <s v="fruto"/>
    <x v="0"/>
    <s v="Manutenção"/>
    <x v="10"/>
    <x v="8"/>
    <s v="Sulfluramida"/>
    <n v="2"/>
    <s v="Kg"/>
    <n v="16.2399997711181"/>
    <n v="0.1008"/>
    <n v="1.6369919769287045"/>
  </r>
  <r>
    <n v="8108"/>
    <x v="1"/>
    <s v="Floresta Ombrófila Densa"/>
    <s v="Sudeste"/>
    <s v="Campinas"/>
    <s v="ondulado"/>
    <s v="Manual"/>
    <s v="Cereja do rio grande"/>
    <n v="504"/>
    <n v="56"/>
    <s v="fruto"/>
    <x v="0"/>
    <s v="Manutenção"/>
    <x v="10"/>
    <x v="8"/>
    <s v="Trabalhador agropecuário em geral"/>
    <n v="2.35"/>
    <s v="H/H"/>
    <n v="13.0666856765747"/>
    <n v="0.11844"/>
    <n v="1.5476182515335075"/>
  </r>
  <r>
    <n v="8108"/>
    <x v="1"/>
    <s v="Floresta Ombrófila Densa"/>
    <s v="Sudeste"/>
    <s v="Campinas"/>
    <s v="ondulado"/>
    <s v="Manual"/>
    <s v="Cereja do rio grande"/>
    <n v="504"/>
    <n v="56"/>
    <s v="fruto"/>
    <x v="0"/>
    <s v="Manutenção"/>
    <x v="10"/>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1"/>
    <x v="8"/>
    <s v="Aplicador manual"/>
    <n v="2.35"/>
    <s v="H/H"/>
    <n v="9.9000000000000005E-2"/>
    <n v="0.11844"/>
    <n v="1.1725560000000001E-2"/>
  </r>
  <r>
    <n v="8108"/>
    <x v="1"/>
    <s v="Floresta Ombrófila Densa"/>
    <s v="Sudeste"/>
    <s v="Campinas"/>
    <s v="ondulado"/>
    <s v="Manual"/>
    <s v="Cereja do rio grande"/>
    <n v="504"/>
    <n v="56"/>
    <s v="fruto"/>
    <x v="0"/>
    <s v="Manutenção"/>
    <x v="11"/>
    <x v="8"/>
    <s v="Sulfluramida"/>
    <n v="2"/>
    <s v="Kg"/>
    <n v="16.2399997711181"/>
    <n v="0.1008"/>
    <n v="1.6369919769287045"/>
  </r>
  <r>
    <n v="8108"/>
    <x v="1"/>
    <s v="Floresta Ombrófila Densa"/>
    <s v="Sudeste"/>
    <s v="Campinas"/>
    <s v="ondulado"/>
    <s v="Manual"/>
    <s v="Cereja do rio grande"/>
    <n v="504"/>
    <n v="56"/>
    <s v="fruto"/>
    <x v="0"/>
    <s v="Manutenção"/>
    <x v="11"/>
    <x v="8"/>
    <s v="Trabalhador agropecuário em geral"/>
    <n v="2.35"/>
    <s v="H/H"/>
    <n v="13.0666856765747"/>
    <n v="0.11844"/>
    <n v="1.5476182515335075"/>
  </r>
  <r>
    <n v="8108"/>
    <x v="1"/>
    <s v="Floresta Ombrófila Densa"/>
    <s v="Sudeste"/>
    <s v="Campinas"/>
    <s v="ondulado"/>
    <s v="Manual"/>
    <s v="Cereja do rio grande"/>
    <n v="504"/>
    <n v="56"/>
    <s v="fruto"/>
    <x v="0"/>
    <s v="Manutenção"/>
    <x v="1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2"/>
    <x v="8"/>
    <s v="Aplicador manual"/>
    <n v="2.35"/>
    <s v="H/H"/>
    <n v="9.9000000000000005E-2"/>
    <n v="0.11844"/>
    <n v="1.1725560000000001E-2"/>
  </r>
  <r>
    <n v="8108"/>
    <x v="1"/>
    <s v="Floresta Ombrófila Densa"/>
    <s v="Sudeste"/>
    <s v="Campinas"/>
    <s v="ondulado"/>
    <s v="Manual"/>
    <s v="Cereja do rio grande"/>
    <n v="504"/>
    <n v="56"/>
    <s v="fruto"/>
    <x v="0"/>
    <s v="Manutenção"/>
    <x v="12"/>
    <x v="8"/>
    <s v="Sulfluramida"/>
    <n v="2"/>
    <s v="Kg"/>
    <n v="16.2399997711181"/>
    <n v="0.1008"/>
    <n v="1.6369919769287045"/>
  </r>
  <r>
    <n v="8108"/>
    <x v="1"/>
    <s v="Floresta Ombrófila Densa"/>
    <s v="Sudeste"/>
    <s v="Campinas"/>
    <s v="ondulado"/>
    <s v="Manual"/>
    <s v="Cereja do rio grande"/>
    <n v="504"/>
    <n v="56"/>
    <s v="fruto"/>
    <x v="0"/>
    <s v="Manutenção"/>
    <x v="12"/>
    <x v="8"/>
    <s v="Trabalhador agropecuário em geral"/>
    <n v="2.35"/>
    <s v="H/H"/>
    <n v="13.0666856765747"/>
    <n v="0.11844"/>
    <n v="1.5476182515335075"/>
  </r>
  <r>
    <n v="8108"/>
    <x v="1"/>
    <s v="Floresta Ombrófila Densa"/>
    <s v="Sudeste"/>
    <s v="Campinas"/>
    <s v="ondulado"/>
    <s v="Manual"/>
    <s v="Cereja do rio grande"/>
    <n v="504"/>
    <n v="56"/>
    <s v="fruto"/>
    <x v="0"/>
    <s v="Manutenção"/>
    <x v="1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3"/>
    <x v="8"/>
    <s v="Aplicador manual"/>
    <n v="2.35"/>
    <s v="H/H"/>
    <n v="9.9000000000000005E-2"/>
    <n v="0.11844"/>
    <n v="1.1725560000000001E-2"/>
  </r>
  <r>
    <n v="8108"/>
    <x v="1"/>
    <s v="Floresta Ombrófila Densa"/>
    <s v="Sudeste"/>
    <s v="Campinas"/>
    <s v="ondulado"/>
    <s v="Manual"/>
    <s v="Cereja do rio grande"/>
    <n v="504"/>
    <n v="56"/>
    <s v="fruto"/>
    <x v="0"/>
    <s v="Manutenção"/>
    <x v="13"/>
    <x v="8"/>
    <s v="Sulfluramida"/>
    <n v="2"/>
    <s v="Kg"/>
    <n v="16.2399997711181"/>
    <n v="0.1008"/>
    <n v="1.6369919769287045"/>
  </r>
  <r>
    <n v="8108"/>
    <x v="1"/>
    <s v="Floresta Ombrófila Densa"/>
    <s v="Sudeste"/>
    <s v="Campinas"/>
    <s v="ondulado"/>
    <s v="Manual"/>
    <s v="Cereja do rio grande"/>
    <n v="504"/>
    <n v="56"/>
    <s v="fruto"/>
    <x v="0"/>
    <s v="Manutenção"/>
    <x v="13"/>
    <x v="8"/>
    <s v="Trabalhador agropecuário em geral"/>
    <n v="2.35"/>
    <s v="H/H"/>
    <n v="13.0666856765747"/>
    <n v="0.11844"/>
    <n v="1.5476182515335075"/>
  </r>
  <r>
    <n v="8108"/>
    <x v="1"/>
    <s v="Floresta Ombrófila Densa"/>
    <s v="Sudeste"/>
    <s v="Campinas"/>
    <s v="ondulado"/>
    <s v="Manual"/>
    <s v="Cereja do rio grande"/>
    <n v="504"/>
    <n v="56"/>
    <s v="fruto"/>
    <x v="0"/>
    <s v="Manutenção"/>
    <x v="1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4"/>
    <x v="8"/>
    <s v="Aplicador manual"/>
    <n v="2.35"/>
    <s v="H/H"/>
    <n v="9.9000000000000005E-2"/>
    <n v="0.11844"/>
    <n v="1.1725560000000001E-2"/>
  </r>
  <r>
    <n v="8108"/>
    <x v="1"/>
    <s v="Floresta Ombrófila Densa"/>
    <s v="Sudeste"/>
    <s v="Campinas"/>
    <s v="ondulado"/>
    <s v="Manual"/>
    <s v="Cereja do rio grande"/>
    <n v="504"/>
    <n v="56"/>
    <s v="fruto"/>
    <x v="0"/>
    <s v="Manutenção"/>
    <x v="14"/>
    <x v="8"/>
    <s v="Sulfluramida"/>
    <n v="2"/>
    <s v="Kg"/>
    <n v="16.2399997711181"/>
    <n v="0.1008"/>
    <n v="1.6369919769287045"/>
  </r>
  <r>
    <n v="8108"/>
    <x v="1"/>
    <s v="Floresta Ombrófila Densa"/>
    <s v="Sudeste"/>
    <s v="Campinas"/>
    <s v="ondulado"/>
    <s v="Manual"/>
    <s v="Cereja do rio grande"/>
    <n v="504"/>
    <n v="56"/>
    <s v="fruto"/>
    <x v="0"/>
    <s v="Manutenção"/>
    <x v="14"/>
    <x v="8"/>
    <s v="Trabalhador agropecuário em geral"/>
    <n v="2.35"/>
    <s v="H/H"/>
    <n v="13.0666856765747"/>
    <n v="0.11844"/>
    <n v="1.5476182515335075"/>
  </r>
  <r>
    <n v="8108"/>
    <x v="1"/>
    <s v="Floresta Ombrófila Densa"/>
    <s v="Sudeste"/>
    <s v="Campinas"/>
    <s v="ondulado"/>
    <s v="Manual"/>
    <s v="Cereja do rio grande"/>
    <n v="504"/>
    <n v="56"/>
    <s v="fruto"/>
    <x v="0"/>
    <s v="Manutenção"/>
    <x v="14"/>
    <x v="12"/>
    <s v="Técnico florestal"/>
    <n v="23.55"/>
    <s v="H/H"/>
    <n v="5.9209642410278303"/>
    <n v="1.18692"/>
    <n v="7.0277108769607519"/>
  </r>
  <r>
    <n v="8108"/>
    <x v="1"/>
    <s v="Floresta Ombrófila Densa"/>
    <s v="Sudeste"/>
    <s v="Campinas"/>
    <s v="ondulado"/>
    <s v="Manual"/>
    <s v="Cereja do rio grande"/>
    <n v="504"/>
    <n v="56"/>
    <s v="fruto"/>
    <x v="0"/>
    <s v="Manutenção"/>
    <x v="1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5"/>
    <x v="8"/>
    <s v="Aplicador manual"/>
    <n v="2.35"/>
    <s v="H/H"/>
    <n v="9.9000000000000005E-2"/>
    <n v="0.11844"/>
    <n v="1.1725560000000001E-2"/>
  </r>
  <r>
    <n v="8108"/>
    <x v="1"/>
    <s v="Floresta Ombrófila Densa"/>
    <s v="Sudeste"/>
    <s v="Campinas"/>
    <s v="ondulado"/>
    <s v="Manual"/>
    <s v="Cereja do rio grande"/>
    <n v="504"/>
    <n v="56"/>
    <s v="fruto"/>
    <x v="0"/>
    <s v="Manutenção"/>
    <x v="15"/>
    <x v="8"/>
    <s v="Sulfluramida"/>
    <n v="2"/>
    <s v="Kg"/>
    <n v="16.2399997711181"/>
    <n v="0.1008"/>
    <n v="1.6369919769287045"/>
  </r>
  <r>
    <n v="8108"/>
    <x v="1"/>
    <s v="Floresta Ombrófila Densa"/>
    <s v="Sudeste"/>
    <s v="Campinas"/>
    <s v="ondulado"/>
    <s v="Manual"/>
    <s v="Cereja do rio grande"/>
    <n v="504"/>
    <n v="56"/>
    <s v="fruto"/>
    <x v="0"/>
    <s v="Manutenção"/>
    <x v="15"/>
    <x v="8"/>
    <s v="Trabalhador agropecuário em geral"/>
    <n v="2.35"/>
    <s v="H/H"/>
    <n v="13.0666856765747"/>
    <n v="0.11844"/>
    <n v="1.5476182515335075"/>
  </r>
  <r>
    <n v="8108"/>
    <x v="1"/>
    <s v="Floresta Ombrófila Densa"/>
    <s v="Sudeste"/>
    <s v="Campinas"/>
    <s v="ondulado"/>
    <s v="Manual"/>
    <s v="Cereja do rio grande"/>
    <n v="504"/>
    <n v="56"/>
    <s v="fruto"/>
    <x v="0"/>
    <s v="Manutenção"/>
    <x v="1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6"/>
    <x v="8"/>
    <s v="Aplicador manual"/>
    <n v="2.35"/>
    <s v="H/H"/>
    <n v="9.9000000000000005E-2"/>
    <n v="0.11844"/>
    <n v="1.1725560000000001E-2"/>
  </r>
  <r>
    <n v="8108"/>
    <x v="1"/>
    <s v="Floresta Ombrófila Densa"/>
    <s v="Sudeste"/>
    <s v="Campinas"/>
    <s v="ondulado"/>
    <s v="Manual"/>
    <s v="Cereja do rio grande"/>
    <n v="504"/>
    <n v="56"/>
    <s v="fruto"/>
    <x v="0"/>
    <s v="Manutenção"/>
    <x v="16"/>
    <x v="8"/>
    <s v="Sulfluramida"/>
    <n v="2"/>
    <s v="Kg"/>
    <n v="16.2399997711181"/>
    <n v="0.1008"/>
    <n v="1.6369919769287045"/>
  </r>
  <r>
    <n v="8108"/>
    <x v="1"/>
    <s v="Floresta Ombrófila Densa"/>
    <s v="Sudeste"/>
    <s v="Campinas"/>
    <s v="ondulado"/>
    <s v="Manual"/>
    <s v="Cereja do rio grande"/>
    <n v="504"/>
    <n v="56"/>
    <s v="fruto"/>
    <x v="0"/>
    <s v="Manutenção"/>
    <x v="16"/>
    <x v="8"/>
    <s v="Trabalhador agropecuário em geral"/>
    <n v="2.35"/>
    <s v="H/H"/>
    <n v="13.0666856765747"/>
    <n v="0.11844"/>
    <n v="1.5476182515335075"/>
  </r>
  <r>
    <n v="8108"/>
    <x v="1"/>
    <s v="Floresta Ombrófila Densa"/>
    <s v="Sudeste"/>
    <s v="Campinas"/>
    <s v="ondulado"/>
    <s v="Manual"/>
    <s v="Cereja do rio grande"/>
    <n v="504"/>
    <n v="56"/>
    <s v="fruto"/>
    <x v="0"/>
    <s v="Manutenção"/>
    <x v="1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7"/>
    <x v="8"/>
    <s v="Aplicador manual"/>
    <n v="2.35"/>
    <s v="H/H"/>
    <n v="9.9000000000000005E-2"/>
    <n v="0.11844"/>
    <n v="1.1725560000000001E-2"/>
  </r>
  <r>
    <n v="8108"/>
    <x v="1"/>
    <s v="Floresta Ombrófila Densa"/>
    <s v="Sudeste"/>
    <s v="Campinas"/>
    <s v="ondulado"/>
    <s v="Manual"/>
    <s v="Cereja do rio grande"/>
    <n v="504"/>
    <n v="56"/>
    <s v="fruto"/>
    <x v="0"/>
    <s v="Manutenção"/>
    <x v="17"/>
    <x v="8"/>
    <s v="Sulfluramida"/>
    <n v="2"/>
    <s v="Kg"/>
    <n v="16.2399997711181"/>
    <n v="0.1008"/>
    <n v="1.6369919769287045"/>
  </r>
  <r>
    <n v="8108"/>
    <x v="1"/>
    <s v="Floresta Ombrófila Densa"/>
    <s v="Sudeste"/>
    <s v="Campinas"/>
    <s v="ondulado"/>
    <s v="Manual"/>
    <s v="Cereja do rio grande"/>
    <n v="504"/>
    <n v="56"/>
    <s v="fruto"/>
    <x v="0"/>
    <s v="Manutenção"/>
    <x v="17"/>
    <x v="8"/>
    <s v="Trabalhador agropecuário em geral"/>
    <n v="2.35"/>
    <s v="H/H"/>
    <n v="13.0666856765747"/>
    <n v="0.11844"/>
    <n v="1.5476182515335075"/>
  </r>
  <r>
    <n v="8108"/>
    <x v="1"/>
    <s v="Floresta Ombrófila Densa"/>
    <s v="Sudeste"/>
    <s v="Campinas"/>
    <s v="ondulado"/>
    <s v="Manual"/>
    <s v="Cereja do rio grande"/>
    <n v="504"/>
    <n v="56"/>
    <s v="fruto"/>
    <x v="0"/>
    <s v="Manutenção"/>
    <x v="1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8"/>
    <x v="8"/>
    <s v="Aplicador manual"/>
    <n v="2.35"/>
    <s v="H/H"/>
    <n v="9.9000000000000005E-2"/>
    <n v="0.11844"/>
    <n v="1.1725560000000001E-2"/>
  </r>
  <r>
    <n v="8108"/>
    <x v="1"/>
    <s v="Floresta Ombrófila Densa"/>
    <s v="Sudeste"/>
    <s v="Campinas"/>
    <s v="ondulado"/>
    <s v="Manual"/>
    <s v="Cereja do rio grande"/>
    <n v="504"/>
    <n v="56"/>
    <s v="fruto"/>
    <x v="0"/>
    <s v="Manutenção"/>
    <x v="18"/>
    <x v="8"/>
    <s v="Sulfluramida"/>
    <n v="2"/>
    <s v="Kg"/>
    <n v="16.2399997711181"/>
    <n v="0.1008"/>
    <n v="1.6369919769287045"/>
  </r>
  <r>
    <n v="8108"/>
    <x v="1"/>
    <s v="Floresta Ombrófila Densa"/>
    <s v="Sudeste"/>
    <s v="Campinas"/>
    <s v="ondulado"/>
    <s v="Manual"/>
    <s v="Cereja do rio grande"/>
    <n v="504"/>
    <n v="56"/>
    <s v="fruto"/>
    <x v="0"/>
    <s v="Manutenção"/>
    <x v="18"/>
    <x v="8"/>
    <s v="Trabalhador agropecuário em geral"/>
    <n v="2.35"/>
    <s v="H/H"/>
    <n v="13.0666856765747"/>
    <n v="0.11844"/>
    <n v="1.5476182515335075"/>
  </r>
  <r>
    <n v="8108"/>
    <x v="1"/>
    <s v="Floresta Ombrófila Densa"/>
    <s v="Sudeste"/>
    <s v="Campinas"/>
    <s v="ondulado"/>
    <s v="Manual"/>
    <s v="Cereja do rio grande"/>
    <n v="504"/>
    <n v="56"/>
    <s v="fruto"/>
    <x v="0"/>
    <s v="Manutenção"/>
    <x v="1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19"/>
    <x v="8"/>
    <s v="Aplicador manual"/>
    <n v="2.35"/>
    <s v="H/H"/>
    <n v="9.9000000000000005E-2"/>
    <n v="0.11844"/>
    <n v="1.1725560000000001E-2"/>
  </r>
  <r>
    <n v="8108"/>
    <x v="1"/>
    <s v="Floresta Ombrófila Densa"/>
    <s v="Sudeste"/>
    <s v="Campinas"/>
    <s v="ondulado"/>
    <s v="Manual"/>
    <s v="Cereja do rio grande"/>
    <n v="504"/>
    <n v="56"/>
    <s v="fruto"/>
    <x v="0"/>
    <s v="Manutenção"/>
    <x v="19"/>
    <x v="8"/>
    <s v="Sulfluramida"/>
    <n v="2"/>
    <s v="Kg"/>
    <n v="16.2399997711181"/>
    <n v="0.1008"/>
    <n v="1.6369919769287045"/>
  </r>
  <r>
    <n v="8108"/>
    <x v="1"/>
    <s v="Floresta Ombrófila Densa"/>
    <s v="Sudeste"/>
    <s v="Campinas"/>
    <s v="ondulado"/>
    <s v="Manual"/>
    <s v="Cereja do rio grande"/>
    <n v="504"/>
    <n v="56"/>
    <s v="fruto"/>
    <x v="0"/>
    <s v="Manutenção"/>
    <x v="19"/>
    <x v="8"/>
    <s v="Trabalhador agropecuário em geral"/>
    <n v="2.35"/>
    <s v="H/H"/>
    <n v="13.0666856765747"/>
    <n v="0.11844"/>
    <n v="1.5476182515335075"/>
  </r>
  <r>
    <n v="8108"/>
    <x v="1"/>
    <s v="Floresta Ombrófila Densa"/>
    <s v="Sudeste"/>
    <s v="Campinas"/>
    <s v="ondulado"/>
    <s v="Manual"/>
    <s v="Cereja do rio grande"/>
    <n v="504"/>
    <n v="56"/>
    <s v="fruto"/>
    <x v="0"/>
    <s v="Manutenção"/>
    <x v="19"/>
    <x v="12"/>
    <s v="Técnico florestal"/>
    <n v="23.55"/>
    <s v="H/H"/>
    <n v="5.9209642410278303"/>
    <n v="1.18692"/>
    <n v="7.0277108769607519"/>
  </r>
  <r>
    <n v="8108"/>
    <x v="1"/>
    <s v="Floresta Ombrófila Densa"/>
    <s v="Sudeste"/>
    <s v="Campinas"/>
    <s v="ondulado"/>
    <s v="Manual"/>
    <s v="Cereja do rio grande"/>
    <n v="504"/>
    <n v="56"/>
    <s v="fruto"/>
    <x v="0"/>
    <s v="Manutenção"/>
    <x v="19"/>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0"/>
    <x v="8"/>
    <s v="Aplicador manual"/>
    <n v="2.35"/>
    <s v="H/H"/>
    <n v="9.9000000000000005E-2"/>
    <n v="0.11844"/>
    <n v="1.1725560000000001E-2"/>
  </r>
  <r>
    <n v="8108"/>
    <x v="1"/>
    <s v="Floresta Ombrófila Densa"/>
    <s v="Sudeste"/>
    <s v="Campinas"/>
    <s v="ondulado"/>
    <s v="Manual"/>
    <s v="Cereja do rio grande"/>
    <n v="504"/>
    <n v="56"/>
    <s v="fruto"/>
    <x v="0"/>
    <s v="Manutenção"/>
    <x v="20"/>
    <x v="8"/>
    <s v="Sulfluramida"/>
    <n v="2"/>
    <s v="Kg"/>
    <n v="16.2399997711181"/>
    <n v="0.1008"/>
    <n v="1.6369919769287045"/>
  </r>
  <r>
    <n v="8108"/>
    <x v="1"/>
    <s v="Floresta Ombrófila Densa"/>
    <s v="Sudeste"/>
    <s v="Campinas"/>
    <s v="ondulado"/>
    <s v="Manual"/>
    <s v="Cereja do rio grande"/>
    <n v="504"/>
    <n v="56"/>
    <s v="fruto"/>
    <x v="0"/>
    <s v="Manutenção"/>
    <x v="20"/>
    <x v="8"/>
    <s v="Trabalhador agropecuário em geral"/>
    <n v="2.35"/>
    <s v="H/H"/>
    <n v="13.0666856765747"/>
    <n v="0.11844"/>
    <n v="1.5476182515335075"/>
  </r>
  <r>
    <n v="8108"/>
    <x v="1"/>
    <s v="Floresta Ombrófila Densa"/>
    <s v="Sudeste"/>
    <s v="Campinas"/>
    <s v="ondulado"/>
    <s v="Manual"/>
    <s v="Cereja do rio grande"/>
    <n v="504"/>
    <n v="56"/>
    <s v="fruto"/>
    <x v="0"/>
    <s v="Manutenção"/>
    <x v="20"/>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1"/>
    <x v="8"/>
    <s v="Aplicador manual"/>
    <n v="2.35"/>
    <s v="H/H"/>
    <n v="9.9000000000000005E-2"/>
    <n v="0.11844"/>
    <n v="1.1725560000000001E-2"/>
  </r>
  <r>
    <n v="8108"/>
    <x v="1"/>
    <s v="Floresta Ombrófila Densa"/>
    <s v="Sudeste"/>
    <s v="Campinas"/>
    <s v="ondulado"/>
    <s v="Manual"/>
    <s v="Cereja do rio grande"/>
    <n v="504"/>
    <n v="56"/>
    <s v="fruto"/>
    <x v="0"/>
    <s v="Manutenção"/>
    <x v="21"/>
    <x v="8"/>
    <s v="Sulfluramida"/>
    <n v="2"/>
    <s v="Kg"/>
    <n v="16.2399997711181"/>
    <n v="0.1008"/>
    <n v="1.6369919769287045"/>
  </r>
  <r>
    <n v="8108"/>
    <x v="1"/>
    <s v="Floresta Ombrófila Densa"/>
    <s v="Sudeste"/>
    <s v="Campinas"/>
    <s v="ondulado"/>
    <s v="Manual"/>
    <s v="Cereja do rio grande"/>
    <n v="504"/>
    <n v="56"/>
    <s v="fruto"/>
    <x v="0"/>
    <s v="Manutenção"/>
    <x v="21"/>
    <x v="8"/>
    <s v="Trabalhador agropecuário em geral"/>
    <n v="2.35"/>
    <s v="H/H"/>
    <n v="13.0666856765747"/>
    <n v="0.11844"/>
    <n v="1.5476182515335075"/>
  </r>
  <r>
    <n v="8108"/>
    <x v="1"/>
    <s v="Floresta Ombrófila Densa"/>
    <s v="Sudeste"/>
    <s v="Campinas"/>
    <s v="ondulado"/>
    <s v="Manual"/>
    <s v="Cereja do rio grande"/>
    <n v="504"/>
    <n v="56"/>
    <s v="fruto"/>
    <x v="0"/>
    <s v="Manutenção"/>
    <x v="21"/>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2"/>
    <x v="8"/>
    <s v="Aplicador manual"/>
    <n v="2.35"/>
    <s v="H/H"/>
    <n v="9.9000000000000005E-2"/>
    <n v="0.11844"/>
    <n v="1.1725560000000001E-2"/>
  </r>
  <r>
    <n v="8108"/>
    <x v="1"/>
    <s v="Floresta Ombrófila Densa"/>
    <s v="Sudeste"/>
    <s v="Campinas"/>
    <s v="ondulado"/>
    <s v="Manual"/>
    <s v="Cereja do rio grande"/>
    <n v="504"/>
    <n v="56"/>
    <s v="fruto"/>
    <x v="0"/>
    <s v="Manutenção"/>
    <x v="22"/>
    <x v="8"/>
    <s v="Sulfluramida"/>
    <n v="2"/>
    <s v="Kg"/>
    <n v="16.2399997711181"/>
    <n v="0.1008"/>
    <n v="1.6369919769287045"/>
  </r>
  <r>
    <n v="8108"/>
    <x v="1"/>
    <s v="Floresta Ombrófila Densa"/>
    <s v="Sudeste"/>
    <s v="Campinas"/>
    <s v="ondulado"/>
    <s v="Manual"/>
    <s v="Cereja do rio grande"/>
    <n v="504"/>
    <n v="56"/>
    <s v="fruto"/>
    <x v="0"/>
    <s v="Manutenção"/>
    <x v="22"/>
    <x v="8"/>
    <s v="Trabalhador agropecuário em geral"/>
    <n v="2.35"/>
    <s v="H/H"/>
    <n v="13.0666856765747"/>
    <n v="0.11844"/>
    <n v="1.5476182515335075"/>
  </r>
  <r>
    <n v="8108"/>
    <x v="1"/>
    <s v="Floresta Ombrófila Densa"/>
    <s v="Sudeste"/>
    <s v="Campinas"/>
    <s v="ondulado"/>
    <s v="Manual"/>
    <s v="Cereja do rio grande"/>
    <n v="504"/>
    <n v="56"/>
    <s v="fruto"/>
    <x v="0"/>
    <s v="Manutenção"/>
    <x v="22"/>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3"/>
    <x v="8"/>
    <s v="Aplicador manual"/>
    <n v="2.35"/>
    <s v="H/H"/>
    <n v="9.9000000000000005E-2"/>
    <n v="0.11844"/>
    <n v="1.1725560000000001E-2"/>
  </r>
  <r>
    <n v="8108"/>
    <x v="1"/>
    <s v="Floresta Ombrófila Densa"/>
    <s v="Sudeste"/>
    <s v="Campinas"/>
    <s v="ondulado"/>
    <s v="Manual"/>
    <s v="Cereja do rio grande"/>
    <n v="504"/>
    <n v="56"/>
    <s v="fruto"/>
    <x v="0"/>
    <s v="Manutenção"/>
    <x v="23"/>
    <x v="8"/>
    <s v="Sulfluramida"/>
    <n v="2"/>
    <s v="Kg"/>
    <n v="16.2399997711181"/>
    <n v="0.1008"/>
    <n v="1.6369919769287045"/>
  </r>
  <r>
    <n v="8108"/>
    <x v="1"/>
    <s v="Floresta Ombrófila Densa"/>
    <s v="Sudeste"/>
    <s v="Campinas"/>
    <s v="ondulado"/>
    <s v="Manual"/>
    <s v="Cereja do rio grande"/>
    <n v="504"/>
    <n v="56"/>
    <s v="fruto"/>
    <x v="0"/>
    <s v="Manutenção"/>
    <x v="23"/>
    <x v="8"/>
    <s v="Trabalhador agropecuário em geral"/>
    <n v="2.35"/>
    <s v="H/H"/>
    <n v="13.0666856765747"/>
    <n v="0.11844"/>
    <n v="1.5476182515335075"/>
  </r>
  <r>
    <n v="8108"/>
    <x v="1"/>
    <s v="Floresta Ombrófila Densa"/>
    <s v="Sudeste"/>
    <s v="Campinas"/>
    <s v="ondulado"/>
    <s v="Manual"/>
    <s v="Cereja do rio grande"/>
    <n v="504"/>
    <n v="56"/>
    <s v="fruto"/>
    <x v="0"/>
    <s v="Manutenção"/>
    <x v="23"/>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4"/>
    <x v="8"/>
    <s v="Aplicador manual"/>
    <n v="2.35"/>
    <s v="H/H"/>
    <n v="9.9000000000000005E-2"/>
    <n v="0.11844"/>
    <n v="1.1725560000000001E-2"/>
  </r>
  <r>
    <n v="8108"/>
    <x v="1"/>
    <s v="Floresta Ombrófila Densa"/>
    <s v="Sudeste"/>
    <s v="Campinas"/>
    <s v="ondulado"/>
    <s v="Manual"/>
    <s v="Cereja do rio grande"/>
    <n v="504"/>
    <n v="56"/>
    <s v="fruto"/>
    <x v="0"/>
    <s v="Manutenção"/>
    <x v="24"/>
    <x v="8"/>
    <s v="Sulfluramida"/>
    <n v="2"/>
    <s v="Kg"/>
    <n v="16.2399997711181"/>
    <n v="0.1008"/>
    <n v="1.6369919769287045"/>
  </r>
  <r>
    <n v="8108"/>
    <x v="1"/>
    <s v="Floresta Ombrófila Densa"/>
    <s v="Sudeste"/>
    <s v="Campinas"/>
    <s v="ondulado"/>
    <s v="Manual"/>
    <s v="Cereja do rio grande"/>
    <n v="504"/>
    <n v="56"/>
    <s v="fruto"/>
    <x v="0"/>
    <s v="Manutenção"/>
    <x v="24"/>
    <x v="8"/>
    <s v="Trabalhador agropecuário em geral"/>
    <n v="2.35"/>
    <s v="H/H"/>
    <n v="13.0666856765747"/>
    <n v="0.11844"/>
    <n v="1.5476182515335075"/>
  </r>
  <r>
    <n v="8108"/>
    <x v="1"/>
    <s v="Floresta Ombrófila Densa"/>
    <s v="Sudeste"/>
    <s v="Campinas"/>
    <s v="ondulado"/>
    <s v="Manual"/>
    <s v="Cereja do rio grande"/>
    <n v="504"/>
    <n v="56"/>
    <s v="fruto"/>
    <x v="0"/>
    <s v="Manutenção"/>
    <x v="24"/>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5"/>
    <x v="8"/>
    <s v="Aplicador manual"/>
    <n v="2.35"/>
    <s v="H/H"/>
    <n v="9.9000000000000005E-2"/>
    <n v="0.11844"/>
    <n v="1.1725560000000001E-2"/>
  </r>
  <r>
    <n v="8108"/>
    <x v="1"/>
    <s v="Floresta Ombrófila Densa"/>
    <s v="Sudeste"/>
    <s v="Campinas"/>
    <s v="ondulado"/>
    <s v="Manual"/>
    <s v="Cereja do rio grande"/>
    <n v="504"/>
    <n v="56"/>
    <s v="fruto"/>
    <x v="0"/>
    <s v="Manutenção"/>
    <x v="25"/>
    <x v="8"/>
    <s v="Sulfluramida"/>
    <n v="2"/>
    <s v="Kg"/>
    <n v="16.2399997711181"/>
    <n v="0.1008"/>
    <n v="1.6369919769287045"/>
  </r>
  <r>
    <n v="8108"/>
    <x v="1"/>
    <s v="Floresta Ombrófila Densa"/>
    <s v="Sudeste"/>
    <s v="Campinas"/>
    <s v="ondulado"/>
    <s v="Manual"/>
    <s v="Cereja do rio grande"/>
    <n v="504"/>
    <n v="56"/>
    <s v="fruto"/>
    <x v="0"/>
    <s v="Manutenção"/>
    <x v="25"/>
    <x v="8"/>
    <s v="Trabalhador agropecuário em geral"/>
    <n v="2.35"/>
    <s v="H/H"/>
    <n v="13.0666856765747"/>
    <n v="0.11844"/>
    <n v="1.5476182515335075"/>
  </r>
  <r>
    <n v="8108"/>
    <x v="1"/>
    <s v="Floresta Ombrófila Densa"/>
    <s v="Sudeste"/>
    <s v="Campinas"/>
    <s v="ondulado"/>
    <s v="Manual"/>
    <s v="Cereja do rio grande"/>
    <n v="504"/>
    <n v="56"/>
    <s v="fruto"/>
    <x v="0"/>
    <s v="Manutenção"/>
    <x v="25"/>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6"/>
    <x v="8"/>
    <s v="Aplicador manual"/>
    <n v="2.35"/>
    <s v="H/H"/>
    <n v="9.9000000000000005E-2"/>
    <n v="0.11844"/>
    <n v="1.1725560000000001E-2"/>
  </r>
  <r>
    <n v="8108"/>
    <x v="1"/>
    <s v="Floresta Ombrófila Densa"/>
    <s v="Sudeste"/>
    <s v="Campinas"/>
    <s v="ondulado"/>
    <s v="Manual"/>
    <s v="Cereja do rio grande"/>
    <n v="504"/>
    <n v="56"/>
    <s v="fruto"/>
    <x v="0"/>
    <s v="Manutenção"/>
    <x v="26"/>
    <x v="8"/>
    <s v="Sulfluramida"/>
    <n v="2"/>
    <s v="Kg"/>
    <n v="16.2399997711181"/>
    <n v="0.1008"/>
    <n v="1.6369919769287045"/>
  </r>
  <r>
    <n v="8108"/>
    <x v="1"/>
    <s v="Floresta Ombrófila Densa"/>
    <s v="Sudeste"/>
    <s v="Campinas"/>
    <s v="ondulado"/>
    <s v="Manual"/>
    <s v="Cereja do rio grande"/>
    <n v="504"/>
    <n v="56"/>
    <s v="fruto"/>
    <x v="0"/>
    <s v="Manutenção"/>
    <x v="26"/>
    <x v="8"/>
    <s v="Trabalhador agropecuário em geral"/>
    <n v="2.35"/>
    <s v="H/H"/>
    <n v="13.0666856765747"/>
    <n v="0.11844"/>
    <n v="1.5476182515335075"/>
  </r>
  <r>
    <n v="8108"/>
    <x v="1"/>
    <s v="Floresta Ombrófila Densa"/>
    <s v="Sudeste"/>
    <s v="Campinas"/>
    <s v="ondulado"/>
    <s v="Manual"/>
    <s v="Cereja do rio grande"/>
    <n v="504"/>
    <n v="56"/>
    <s v="fruto"/>
    <x v="0"/>
    <s v="Manutenção"/>
    <x v="26"/>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7"/>
    <x v="8"/>
    <s v="Aplicador manual"/>
    <n v="2.35"/>
    <s v="H/H"/>
    <n v="9.9000000000000005E-2"/>
    <n v="0.11844"/>
    <n v="1.1725560000000001E-2"/>
  </r>
  <r>
    <n v="8108"/>
    <x v="1"/>
    <s v="Floresta Ombrófila Densa"/>
    <s v="Sudeste"/>
    <s v="Campinas"/>
    <s v="ondulado"/>
    <s v="Manual"/>
    <s v="Cereja do rio grande"/>
    <n v="504"/>
    <n v="56"/>
    <s v="fruto"/>
    <x v="0"/>
    <s v="Manutenção"/>
    <x v="27"/>
    <x v="8"/>
    <s v="Sulfluramida"/>
    <n v="2"/>
    <s v="Kg"/>
    <n v="16.2399997711181"/>
    <n v="0.1008"/>
    <n v="1.6369919769287045"/>
  </r>
  <r>
    <n v="8108"/>
    <x v="1"/>
    <s v="Floresta Ombrófila Densa"/>
    <s v="Sudeste"/>
    <s v="Campinas"/>
    <s v="ondulado"/>
    <s v="Manual"/>
    <s v="Cereja do rio grande"/>
    <n v="504"/>
    <n v="56"/>
    <s v="fruto"/>
    <x v="0"/>
    <s v="Manutenção"/>
    <x v="27"/>
    <x v="8"/>
    <s v="Trabalhador agropecuário em geral"/>
    <n v="2.35"/>
    <s v="H/H"/>
    <n v="13.0666856765747"/>
    <n v="0.11844"/>
    <n v="1.5476182515335075"/>
  </r>
  <r>
    <n v="8108"/>
    <x v="1"/>
    <s v="Floresta Ombrófila Densa"/>
    <s v="Sudeste"/>
    <s v="Campinas"/>
    <s v="ondulado"/>
    <s v="Manual"/>
    <s v="Cereja do rio grande"/>
    <n v="504"/>
    <n v="56"/>
    <s v="fruto"/>
    <x v="0"/>
    <s v="Manutenção"/>
    <x v="27"/>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8"/>
    <x v="8"/>
    <s v="Aplicador manual"/>
    <n v="2.35"/>
    <s v="H/H"/>
    <n v="9.9000000000000005E-2"/>
    <n v="0.11844"/>
    <n v="1.1725560000000001E-2"/>
  </r>
  <r>
    <n v="8108"/>
    <x v="1"/>
    <s v="Floresta Ombrófila Densa"/>
    <s v="Sudeste"/>
    <s v="Campinas"/>
    <s v="ondulado"/>
    <s v="Manual"/>
    <s v="Cereja do rio grande"/>
    <n v="504"/>
    <n v="56"/>
    <s v="fruto"/>
    <x v="0"/>
    <s v="Manutenção"/>
    <x v="28"/>
    <x v="8"/>
    <s v="Sulfluramida"/>
    <n v="2"/>
    <s v="Kg"/>
    <n v="16.2399997711181"/>
    <n v="0.1008"/>
    <n v="1.6369919769287045"/>
  </r>
  <r>
    <n v="8108"/>
    <x v="1"/>
    <s v="Floresta Ombrófila Densa"/>
    <s v="Sudeste"/>
    <s v="Campinas"/>
    <s v="ondulado"/>
    <s v="Manual"/>
    <s v="Cereja do rio grande"/>
    <n v="504"/>
    <n v="56"/>
    <s v="fruto"/>
    <x v="0"/>
    <s v="Manutenção"/>
    <x v="28"/>
    <x v="8"/>
    <s v="Trabalhador agropecuário em geral"/>
    <n v="2.35"/>
    <s v="H/H"/>
    <n v="13.0666856765747"/>
    <n v="0.11844"/>
    <n v="1.5476182515335075"/>
  </r>
  <r>
    <n v="8108"/>
    <x v="1"/>
    <s v="Floresta Ombrófila Densa"/>
    <s v="Sudeste"/>
    <s v="Campinas"/>
    <s v="ondulado"/>
    <s v="Manual"/>
    <s v="Cereja do rio grande"/>
    <n v="504"/>
    <n v="56"/>
    <s v="fruto"/>
    <x v="0"/>
    <s v="Manutenção"/>
    <x v="28"/>
    <x v="9"/>
    <s v="Trabalhador agropecuário em geral"/>
    <n v="1.18"/>
    <s v="H/H"/>
    <n v="13.0666856765747"/>
    <n v="5.947199999999999E-2"/>
    <n v="0.77710193055725041"/>
  </r>
  <r>
    <n v="8108"/>
    <x v="1"/>
    <s v="Floresta Ombrófila Densa"/>
    <s v="Sudeste"/>
    <s v="Campinas"/>
    <s v="ondulado"/>
    <s v="Manual"/>
    <s v="Cereja do rio grande"/>
    <n v="504"/>
    <n v="56"/>
    <s v="fruto"/>
    <x v="0"/>
    <s v="Manutenção"/>
    <x v="29"/>
    <x v="8"/>
    <s v="Aplicador manual"/>
    <n v="2.35"/>
    <s v="H/H"/>
    <n v="9.9000000000000005E-2"/>
    <n v="0.11844"/>
    <n v="1.1725560000000001E-2"/>
  </r>
  <r>
    <n v="8108"/>
    <x v="1"/>
    <s v="Floresta Ombrófila Densa"/>
    <s v="Sudeste"/>
    <s v="Campinas"/>
    <s v="ondulado"/>
    <s v="Manual"/>
    <s v="Cereja do rio grande"/>
    <n v="504"/>
    <n v="56"/>
    <s v="fruto"/>
    <x v="0"/>
    <s v="Manutenção"/>
    <x v="29"/>
    <x v="8"/>
    <s v="Sulfluramida"/>
    <n v="2"/>
    <s v="Kg"/>
    <n v="16.2399997711181"/>
    <n v="0.1008"/>
    <n v="1.6369919769287045"/>
  </r>
  <r>
    <n v="8108"/>
    <x v="1"/>
    <s v="Floresta Ombrófila Densa"/>
    <s v="Sudeste"/>
    <s v="Campinas"/>
    <s v="ondulado"/>
    <s v="Manual"/>
    <s v="Cereja do rio grande"/>
    <n v="504"/>
    <n v="56"/>
    <s v="fruto"/>
    <x v="0"/>
    <s v="Manutenção"/>
    <x v="29"/>
    <x v="8"/>
    <s v="Trabalhador agropecuário em geral"/>
    <n v="2.35"/>
    <s v="H/H"/>
    <n v="13.0666856765747"/>
    <n v="0.11844"/>
    <n v="1.5476182515335075"/>
  </r>
  <r>
    <n v="8108"/>
    <x v="1"/>
    <s v="Floresta Ombrófila Densa"/>
    <s v="Sudeste"/>
    <s v="Campinas"/>
    <s v="ondulado"/>
    <s v="Manual"/>
    <s v="Cereja do rio grande"/>
    <n v="504"/>
    <n v="56"/>
    <s v="fruto"/>
    <x v="0"/>
    <s v="Manutenção"/>
    <x v="29"/>
    <x v="9"/>
    <s v="Trabalhador agropecuário em geral"/>
    <n v="1.18"/>
    <s v="H/H"/>
    <n v="13.0666856765747"/>
    <n v="5.947199999999999E-2"/>
    <n v="0.77710193055725041"/>
  </r>
  <r>
    <n v="8108"/>
    <x v="1"/>
    <s v="Floresta Ombrófila Densa"/>
    <s v="Sudeste"/>
    <s v="Campinas"/>
    <s v="ondulado"/>
    <s v="Manual"/>
    <s v="Cereja do rio grande"/>
    <n v="504"/>
    <n v="56"/>
    <s v="fruto"/>
    <x v="0"/>
    <s v="Pós-Plantio"/>
    <x v="0"/>
    <x v="7"/>
    <s v="Enxada"/>
    <n v="38.51"/>
    <s v="H/H"/>
    <n v="1.6E-2"/>
    <n v="1.9409039999999997"/>
    <n v="3.1054463999999997E-2"/>
  </r>
  <r>
    <n v="8108"/>
    <x v="1"/>
    <s v="Floresta Ombrófila Densa"/>
    <s v="Sudeste"/>
    <s v="Campinas"/>
    <s v="ondulado"/>
    <s v="Manual"/>
    <s v="Cereja do rio grande"/>
    <n v="504"/>
    <n v="56"/>
    <s v="fruto"/>
    <x v="0"/>
    <s v="Pós-Plantio"/>
    <x v="0"/>
    <x v="7"/>
    <s v="Trabalhador agropecuário em geral"/>
    <n v="38.51"/>
    <s v="H/H"/>
    <n v="13.0666856765747"/>
    <n v="1.9409039999999997"/>
    <n v="25.361182496406538"/>
  </r>
  <r>
    <n v="8108"/>
    <x v="1"/>
    <s v="Floresta Ombrófila Densa"/>
    <s v="Sudeste"/>
    <s v="Campinas"/>
    <s v="ondulado"/>
    <s v="Manual"/>
    <s v="Cereja do rio grande"/>
    <n v="504"/>
    <n v="56"/>
    <s v="fruto"/>
    <x v="0"/>
    <s v="Pós-Plantio"/>
    <x v="0"/>
    <x v="8"/>
    <s v="Aplicador manual"/>
    <n v="2.35"/>
    <s v="H/H"/>
    <n v="9.9000000000000005E-2"/>
    <n v="0.11844"/>
    <n v="1.1725560000000001E-2"/>
  </r>
  <r>
    <n v="8108"/>
    <x v="1"/>
    <s v="Floresta Ombrófila Densa"/>
    <s v="Sudeste"/>
    <s v="Campinas"/>
    <s v="ondulado"/>
    <s v="Manual"/>
    <s v="Cereja do rio grande"/>
    <n v="504"/>
    <n v="56"/>
    <s v="fruto"/>
    <x v="0"/>
    <s v="Pós-Plantio"/>
    <x v="0"/>
    <x v="8"/>
    <s v="Sulfluramida"/>
    <n v="2"/>
    <s v="Kg"/>
    <n v="16.2399997711181"/>
    <n v="0.1008"/>
    <n v="1.6369919769287045"/>
  </r>
  <r>
    <n v="8108"/>
    <x v="1"/>
    <s v="Floresta Ombrófila Densa"/>
    <s v="Sudeste"/>
    <s v="Campinas"/>
    <s v="ondulado"/>
    <s v="Manual"/>
    <s v="Cereja do rio grande"/>
    <n v="504"/>
    <n v="56"/>
    <s v="fruto"/>
    <x v="0"/>
    <s v="Pós-Plantio"/>
    <x v="0"/>
    <x v="8"/>
    <s v="Trabalhador agropecuário em geral"/>
    <n v="2.35"/>
    <s v="H/H"/>
    <n v="13.0666856765747"/>
    <n v="0.11844"/>
    <n v="1.5476182515335075"/>
  </r>
  <r>
    <n v="8108"/>
    <x v="1"/>
    <s v="Floresta Ombrófila Densa"/>
    <s v="Sudeste"/>
    <s v="Campinas"/>
    <s v="ondulado"/>
    <s v="Manual"/>
    <s v="Cereja do rio grande"/>
    <n v="504"/>
    <n v="56"/>
    <s v="fruto"/>
    <x v="0"/>
    <s v="Pós-Plantio"/>
    <x v="0"/>
    <x v="9"/>
    <s v="Trabalhador agropecuário em geral"/>
    <n v="1.18"/>
    <s v="H/H"/>
    <n v="13.0666856765747"/>
    <n v="5.947199999999999E-2"/>
    <n v="0.77710193055725041"/>
  </r>
  <r>
    <n v="8108"/>
    <x v="1"/>
    <s v="Floresta Ombrófila Densa"/>
    <s v="Sudeste"/>
    <s v="Campinas"/>
    <s v="ondulado"/>
    <s v="Manual"/>
    <s v="Cereja do rio grande"/>
    <n v="504"/>
    <n v="56"/>
    <s v="fruto"/>
    <x v="0"/>
    <s v="Pré-Plantio"/>
    <x v="0"/>
    <x v="0"/>
    <s v="Trator 75 - 125 CV + Carreta"/>
    <n v="2.06"/>
    <s v="H/M"/>
    <n v="149.07000732421801"/>
    <n v="0.103824"/>
    <n v="15.47704444042961"/>
  </r>
  <r>
    <n v="8108"/>
    <x v="1"/>
    <s v="Floresta Ombrófila Densa"/>
    <s v="Sudeste"/>
    <s v="Campinas"/>
    <s v="ondulado"/>
    <s v="Manual"/>
    <s v="Cereja do rio grande"/>
    <n v="504"/>
    <n v="56"/>
    <s v="fruto"/>
    <x v="0"/>
    <s v="Pré-Plantio"/>
    <x v="0"/>
    <x v="13"/>
    <s v="Enxadão (alinhamento)"/>
    <n v="28.27"/>
    <s v="H/H"/>
    <n v="1.0999999999999999E-2"/>
    <n v="1.4248080000000001"/>
    <n v="1.5672887999999999E-2"/>
  </r>
  <r>
    <n v="8108"/>
    <x v="1"/>
    <s v="Floresta Ombrófila Densa"/>
    <s v="Sudeste"/>
    <s v="Campinas"/>
    <s v="ondulado"/>
    <s v="Manual"/>
    <s v="Cereja do rio grande"/>
    <n v="504"/>
    <n v="56"/>
    <s v="fruto"/>
    <x v="0"/>
    <s v="Pré-Plantio"/>
    <x v="0"/>
    <x v="13"/>
    <s v="Trabalhador agropecuário em geral"/>
    <n v="28.27"/>
    <s v="H/H"/>
    <n v="13.0666856765747"/>
    <n v="1.4248080000000001"/>
    <n v="18.617518285469046"/>
  </r>
  <r>
    <n v="8108"/>
    <x v="1"/>
    <s v="Floresta Ombrófila Densa"/>
    <s v="Sudeste"/>
    <s v="Campinas"/>
    <s v="ondulado"/>
    <s v="Manual"/>
    <s v="Cereja do rio grande"/>
    <n v="504"/>
    <n v="56"/>
    <s v="fruto"/>
    <x v="0"/>
    <s v="Pré-Plantio"/>
    <x v="0"/>
    <x v="14"/>
    <s v="Calcário dolomítico"/>
    <n v="0.5"/>
    <s v="t"/>
    <n v="206.169998168945"/>
    <n v="2.52E-2"/>
    <n v="5.1954839538574138"/>
  </r>
  <r>
    <n v="8108"/>
    <x v="1"/>
    <s v="Floresta Ombrófila Densa"/>
    <s v="Sudeste"/>
    <s v="Campinas"/>
    <s v="ondulado"/>
    <s v="Manual"/>
    <s v="Cereja do rio grande"/>
    <n v="504"/>
    <n v="56"/>
    <s v="fruto"/>
    <x v="0"/>
    <s v="Pré-Plantio"/>
    <x v="0"/>
    <x v="14"/>
    <s v="Trabalhador agropecuário em geral"/>
    <n v="11.78"/>
    <s v="H/H"/>
    <n v="13.0666856765747"/>
    <n v="0.59371200000000002"/>
    <n v="7.7578480864105188"/>
  </r>
  <r>
    <n v="8108"/>
    <x v="1"/>
    <s v="Floresta Ombrófila Densa"/>
    <s v="Sudeste"/>
    <s v="Campinas"/>
    <s v="ondulado"/>
    <s v="Manual"/>
    <s v="Cereja do rio grande"/>
    <n v="504"/>
    <n v="56"/>
    <s v="fruto"/>
    <x v="0"/>
    <s v="Pré-Plantio"/>
    <x v="0"/>
    <x v="14"/>
    <s v="Trator 75 - 125 CV + Carreta"/>
    <n v="1.94"/>
    <s v="H/M"/>
    <n v="149.07000732421801"/>
    <n v="9.7776000000000002E-2"/>
    <n v="14.575469036132741"/>
  </r>
  <r>
    <n v="8108"/>
    <x v="1"/>
    <s v="Floresta Ombrófila Densa"/>
    <s v="Sudeste"/>
    <s v="Campinas"/>
    <s v="ondulado"/>
    <s v="Manual"/>
    <s v="Cereja do rio grande"/>
    <n v="504"/>
    <n v="56"/>
    <s v="fruto"/>
    <x v="0"/>
    <s v="Pré-Plantio"/>
    <x v="0"/>
    <x v="8"/>
    <s v="Aplicador manual"/>
    <n v="4.7"/>
    <s v="H/H"/>
    <n v="9.9000000000000005E-2"/>
    <n v="0.23688000000000001"/>
    <n v="2.3451120000000002E-2"/>
  </r>
  <r>
    <n v="8108"/>
    <x v="1"/>
    <s v="Floresta Ombrófila Densa"/>
    <s v="Sudeste"/>
    <s v="Campinas"/>
    <s v="ondulado"/>
    <s v="Manual"/>
    <s v="Cereja do rio grande"/>
    <n v="504"/>
    <n v="56"/>
    <s v="fruto"/>
    <x v="0"/>
    <s v="Pré-Plantio"/>
    <x v="0"/>
    <x v="8"/>
    <s v="Sulfluramida"/>
    <n v="3.5"/>
    <s v="Kg"/>
    <n v="16.2399997711181"/>
    <n v="0.1764"/>
    <n v="2.8647359596252331"/>
  </r>
  <r>
    <n v="8108"/>
    <x v="1"/>
    <s v="Floresta Ombrófila Densa"/>
    <s v="Sudeste"/>
    <s v="Campinas"/>
    <s v="ondulado"/>
    <s v="Manual"/>
    <s v="Cereja do rio grande"/>
    <n v="504"/>
    <n v="56"/>
    <s v="fruto"/>
    <x v="0"/>
    <s v="Pré-Plantio"/>
    <x v="0"/>
    <x v="8"/>
    <s v="Trabalhador agropecuário em geral"/>
    <n v="4.7"/>
    <s v="H/H"/>
    <n v="13.0666856765747"/>
    <n v="0.23688000000000001"/>
    <n v="3.095236503067015"/>
  </r>
  <r>
    <n v="8108"/>
    <x v="1"/>
    <s v="Floresta Ombrófila Densa"/>
    <s v="Sudeste"/>
    <s v="Campinas"/>
    <s v="ondulado"/>
    <s v="Manual"/>
    <s v="Cereja do rio grande"/>
    <n v="504"/>
    <n v="56"/>
    <s v="fruto"/>
    <x v="0"/>
    <s v="Pré-Plantio"/>
    <x v="0"/>
    <x v="15"/>
    <s v="Motocoveadora 2,5 CV"/>
    <n v="28.27"/>
    <s v="H/H"/>
    <n v="6.0519999999999996"/>
    <n v="1.4248080000000001"/>
    <n v="8.6229380159999991"/>
  </r>
  <r>
    <n v="8108"/>
    <x v="1"/>
    <s v="Floresta Ombrófila Densa"/>
    <s v="Sudeste"/>
    <s v="Campinas"/>
    <s v="ondulado"/>
    <s v="Manual"/>
    <s v="Cereja do rio grande"/>
    <n v="504"/>
    <n v="56"/>
    <s v="fruto"/>
    <x v="0"/>
    <s v="Pré-Plantio"/>
    <x v="0"/>
    <x v="15"/>
    <s v="Trabalhador agropecuário em geral"/>
    <n v="28.27"/>
    <s v="H/H"/>
    <n v="13.0666856765747"/>
    <n v="1.4248080000000001"/>
    <n v="18.617518285469046"/>
  </r>
  <r>
    <n v="8108"/>
    <x v="1"/>
    <s v="Floresta Ombrófila Densa"/>
    <s v="Sudeste"/>
    <s v="Campinas"/>
    <s v="ondulado"/>
    <s v="Manual"/>
    <s v="Cereja do rio grande"/>
    <n v="504"/>
    <n v="56"/>
    <s v="fruto"/>
    <x v="0"/>
    <s v="Pré-Plantio"/>
    <x v="0"/>
    <x v="16"/>
    <s v="Motorroçadeira 2 CV"/>
    <n v="23.55"/>
    <s v="H/H"/>
    <n v="6.4109999999999996"/>
    <n v="1.18692"/>
    <n v="7.6093441199999994"/>
  </r>
  <r>
    <n v="8108"/>
    <x v="1"/>
    <s v="Floresta Ombrófila Densa"/>
    <s v="Sudeste"/>
    <s v="Campinas"/>
    <s v="ondulado"/>
    <s v="Manual"/>
    <s v="Cereja do rio grande"/>
    <n v="504"/>
    <n v="56"/>
    <s v="fruto"/>
    <x v="0"/>
    <s v="Pré-Plantio"/>
    <x v="0"/>
    <x v="16"/>
    <s v="Trabalhador agropecuário em geral"/>
    <n v="23.55"/>
    <s v="H/H"/>
    <n v="13.0666856765747"/>
    <n v="1.18692"/>
    <n v="15.509110563240043"/>
  </r>
  <r>
    <n v="8108"/>
    <x v="1"/>
    <s v="Floresta Ombrófila Densa"/>
    <s v="Sudeste"/>
    <s v="Campinas"/>
    <s v="ondulado"/>
    <s v="Manual"/>
    <s v="Jabuticaba"/>
    <n v="504"/>
    <n v="56"/>
    <s v="fruto"/>
    <x v="0"/>
    <s v="Implantação"/>
    <x v="0"/>
    <x v="0"/>
    <d v="2006-06-30T00:00:00"/>
    <n v="3.3"/>
    <s v="sc de 50 kg"/>
    <n v="273.079986572265"/>
    <n v="0.16632"/>
    <n v="45.418663366699114"/>
  </r>
  <r>
    <n v="8108"/>
    <x v="1"/>
    <s v="Floresta Ombrófila Densa"/>
    <s v="Sudeste"/>
    <s v="Campinas"/>
    <s v="ondulado"/>
    <s v="Manual"/>
    <s v="Jabuticaba"/>
    <n v="504"/>
    <n v="56"/>
    <s v="fruto"/>
    <x v="0"/>
    <s v="Implantação"/>
    <x v="0"/>
    <x v="0"/>
    <s v="Copo dosador"/>
    <n v="12.37"/>
    <s v="H/H"/>
    <n v="1.0999999999999999E-2"/>
    <n v="0.623448"/>
    <n v="6.8579279999999992E-3"/>
  </r>
  <r>
    <n v="8108"/>
    <x v="1"/>
    <s v="Floresta Ombrófila Densa"/>
    <s v="Sudeste"/>
    <s v="Campinas"/>
    <s v="ondulado"/>
    <s v="Manual"/>
    <s v="Jabuticaba"/>
    <n v="504"/>
    <n v="56"/>
    <s v="fruto"/>
    <x v="0"/>
    <s v="Implantação"/>
    <x v="0"/>
    <x v="0"/>
    <s v="Trabalhador agropecuário em geral"/>
    <n v="12.37"/>
    <s v="H/H"/>
    <n v="13.0666856765747"/>
    <n v="0.623448"/>
    <n v="8.1463990516891442"/>
  </r>
  <r>
    <n v="8108"/>
    <x v="1"/>
    <s v="Floresta Ombrófila Densa"/>
    <s v="Sudeste"/>
    <s v="Campinas"/>
    <s v="ondulado"/>
    <s v="Manual"/>
    <s v="Jabuticaba"/>
    <n v="504"/>
    <n v="56"/>
    <s v="fruto"/>
    <x v="0"/>
    <s v="Implantação"/>
    <x v="0"/>
    <x v="1"/>
    <d v="2010-10-20T00:00:00"/>
    <n v="3.3"/>
    <s v="sc de 50 kg"/>
    <n v="200.47999572753901"/>
    <n v="0.16632"/>
    <n v="33.34383288940429"/>
  </r>
  <r>
    <n v="8108"/>
    <x v="1"/>
    <s v="Floresta Ombrófila Densa"/>
    <s v="Sudeste"/>
    <s v="Campinas"/>
    <s v="ondulado"/>
    <s v="Manual"/>
    <s v="Jabuticaba"/>
    <n v="504"/>
    <n v="56"/>
    <s v="fruto"/>
    <x v="0"/>
    <s v="Implantação"/>
    <x v="0"/>
    <x v="1"/>
    <s v="Plantadeira (coveta lateral)"/>
    <n v="14.13"/>
    <s v="H/H"/>
    <n v="7.9000000000000001E-2"/>
    <n v="0.71215200000000001"/>
    <n v="5.6260008E-2"/>
  </r>
  <r>
    <n v="8108"/>
    <x v="1"/>
    <s v="Floresta Ombrófila Densa"/>
    <s v="Sudeste"/>
    <s v="Campinas"/>
    <s v="ondulado"/>
    <s v="Manual"/>
    <s v="Jabuticaba"/>
    <n v="504"/>
    <n v="56"/>
    <s v="fruto"/>
    <x v="0"/>
    <s v="Implantação"/>
    <x v="0"/>
    <x v="1"/>
    <s v="Trabalhador agropecuário em geral"/>
    <n v="14.13"/>
    <s v="H/H"/>
    <n v="13.0666856765747"/>
    <n v="0.71215200000000001"/>
    <n v="9.3054663379440257"/>
  </r>
  <r>
    <n v="8108"/>
    <x v="1"/>
    <s v="Floresta Ombrófila Densa"/>
    <s v="Sudeste"/>
    <s v="Campinas"/>
    <s v="ondulado"/>
    <s v="Manual"/>
    <s v="Jabuticaba"/>
    <n v="504"/>
    <n v="56"/>
    <s v="fruto"/>
    <x v="0"/>
    <s v="Implantação"/>
    <x v="0"/>
    <x v="1"/>
    <s v="Trator 75 - 125 CV + Carreta"/>
    <n v="2.35"/>
    <s v="H/M"/>
    <n v="149.07000732421801"/>
    <n v="0.11844"/>
    <n v="17.65585166748038"/>
  </r>
  <r>
    <n v="8108"/>
    <x v="1"/>
    <s v="Floresta Ombrófila Densa"/>
    <s v="Sudeste"/>
    <s v="Campinas"/>
    <s v="ondulado"/>
    <s v="Manual"/>
    <s v="Jabuticaba"/>
    <n v="504"/>
    <n v="56"/>
    <s v="fruto"/>
    <x v="0"/>
    <s v="Implantação"/>
    <x v="0"/>
    <x v="2"/>
    <s v="Trabalhador agropecuário em geral"/>
    <n v="5.88"/>
    <s v="H/H"/>
    <n v="13.0666856765747"/>
    <n v="0.296352"/>
    <n v="3.8723384336242654"/>
  </r>
  <r>
    <n v="8108"/>
    <x v="1"/>
    <s v="Floresta Ombrófila Densa"/>
    <s v="Sudeste"/>
    <s v="Campinas"/>
    <s v="ondulado"/>
    <s v="Manual"/>
    <s v="Jabuticaba"/>
    <n v="504"/>
    <n v="56"/>
    <s v="fruto"/>
    <x v="0"/>
    <s v="Implantação"/>
    <x v="0"/>
    <x v="2"/>
    <s v="Trator 75 - 125 CV + Tanque para irrigação"/>
    <n v="1.18"/>
    <s v="H/M"/>
    <n v="157.47999572753901"/>
    <n v="5.947199999999999E-2"/>
    <n v="9.3656503059081988"/>
  </r>
  <r>
    <n v="8108"/>
    <x v="1"/>
    <s v="Floresta Ombrófila Densa"/>
    <s v="Sudeste"/>
    <s v="Campinas"/>
    <s v="ondulado"/>
    <s v="Manual"/>
    <s v="Jabuticaba"/>
    <n v="504"/>
    <n v="56"/>
    <s v="fruto"/>
    <x v="0"/>
    <s v="Implantação"/>
    <x v="0"/>
    <x v="3"/>
    <s v="Hidrogel"/>
    <n v="5"/>
    <s v="Kg"/>
    <n v="25.84"/>
    <n v="0.252"/>
    <n v="6.5116800000000001"/>
  </r>
  <r>
    <n v="8108"/>
    <x v="1"/>
    <s v="Floresta Ombrófila Densa"/>
    <s v="Sudeste"/>
    <s v="Campinas"/>
    <s v="ondulado"/>
    <s v="Manual"/>
    <s v="Jabuticaba"/>
    <n v="504"/>
    <n v="56"/>
    <s v="fruto"/>
    <x v="0"/>
    <s v="Implantação"/>
    <x v="0"/>
    <x v="3"/>
    <s v="Trabalhador agropecuário em geral"/>
    <n v="14.13"/>
    <s v="H/H"/>
    <n v="13.0666856765747"/>
    <n v="0.71215200000000001"/>
    <n v="9.3054663379440257"/>
  </r>
  <r>
    <n v="8108"/>
    <x v="1"/>
    <s v="Floresta Ombrófila Densa"/>
    <s v="Sudeste"/>
    <s v="Campinas"/>
    <s v="ondulado"/>
    <s v="Manual"/>
    <s v="Jabuticaba"/>
    <n v="504"/>
    <n v="56"/>
    <s v="fruto"/>
    <x v="0"/>
    <s v="Implantação"/>
    <x v="0"/>
    <x v="3"/>
    <s v="Trator 75 - 125 CV + Tanque para irrigação"/>
    <n v="2.35"/>
    <s v="H/M"/>
    <n v="157.47999572753901"/>
    <n v="0.11844"/>
    <n v="18.651930693969721"/>
  </r>
  <r>
    <n v="8108"/>
    <x v="1"/>
    <s v="Floresta Ombrófila Densa"/>
    <s v="Sudeste"/>
    <s v="Campinas"/>
    <s v="ondulado"/>
    <s v="Manual"/>
    <s v="Jabuticaba"/>
    <n v="504"/>
    <n v="56"/>
    <s v="fruto"/>
    <x v="0"/>
    <s v="Implantação"/>
    <x v="0"/>
    <x v="4"/>
    <s v="Hidrogel"/>
    <n v="1"/>
    <s v="Kg"/>
    <n v="25.84"/>
    <n v="5.04E-2"/>
    <n v="1.3023359999999999"/>
  </r>
  <r>
    <n v="8108"/>
    <x v="1"/>
    <s v="Floresta Ombrófila Densa"/>
    <s v="Sudeste"/>
    <s v="Campinas"/>
    <s v="ondulado"/>
    <s v="Manual"/>
    <s v="Jabuticaba"/>
    <n v="504"/>
    <n v="56"/>
    <s v="fruto"/>
    <x v="0"/>
    <s v="Implantação"/>
    <x v="0"/>
    <x v="4"/>
    <s v="Mudas (biodiversidade)"/>
    <n v="109"/>
    <s v="unidade"/>
    <n v="2"/>
    <n v="5.4935999999999998"/>
    <n v="10.9872"/>
  </r>
  <r>
    <n v="8108"/>
    <x v="1"/>
    <s v="Floresta Ombrófila Densa"/>
    <s v="Sudeste"/>
    <s v="Campinas"/>
    <s v="ondulado"/>
    <s v="Manual"/>
    <s v="Jabuticaba"/>
    <n v="504"/>
    <n v="56"/>
    <s v="fruto"/>
    <x v="0"/>
    <s v="Implantação"/>
    <x v="0"/>
    <x v="4"/>
    <s v="Mudas (econômica)"/>
    <n v="109"/>
    <s v="unidade"/>
    <n v="10"/>
    <n v="5.4935999999999998"/>
    <n v="54.936"/>
  </r>
  <r>
    <n v="8108"/>
    <x v="1"/>
    <s v="Floresta Ombrófila Densa"/>
    <s v="Sudeste"/>
    <s v="Campinas"/>
    <s v="ondulado"/>
    <s v="Manual"/>
    <s v="Jabuticaba"/>
    <n v="504"/>
    <n v="56"/>
    <s v="fruto"/>
    <x v="0"/>
    <s v="Implantação"/>
    <x v="0"/>
    <x v="4"/>
    <s v="Trabalhador agropecuário em geral"/>
    <n v="4.24"/>
    <s v="H/H"/>
    <n v="13.0666856765747"/>
    <n v="0.213696"/>
    <n v="2.7922984623413072"/>
  </r>
  <r>
    <n v="8108"/>
    <x v="1"/>
    <s v="Floresta Ombrófila Densa"/>
    <s v="Sudeste"/>
    <s v="Campinas"/>
    <s v="ondulado"/>
    <s v="Manual"/>
    <s v="Jabuticaba"/>
    <n v="504"/>
    <n v="56"/>
    <s v="fruto"/>
    <x v="0"/>
    <s v="Implantação"/>
    <x v="0"/>
    <x v="5"/>
    <s v="Mudas (biodiversidade)"/>
    <n v="545"/>
    <s v="unidade"/>
    <n v="2"/>
    <n v="27.468"/>
    <n v="54.936"/>
  </r>
  <r>
    <n v="8108"/>
    <x v="1"/>
    <s v="Floresta Ombrófila Densa"/>
    <s v="Sudeste"/>
    <s v="Campinas"/>
    <s v="ondulado"/>
    <s v="Manual"/>
    <s v="Jabuticaba"/>
    <n v="504"/>
    <n v="56"/>
    <s v="fruto"/>
    <x v="0"/>
    <s v="Implantação"/>
    <x v="0"/>
    <x v="5"/>
    <s v="Mudas (econômica)"/>
    <n v="544"/>
    <s v="unidade"/>
    <n v="10"/>
    <n v="27.4176"/>
    <n v="274.17599999999999"/>
  </r>
  <r>
    <n v="8108"/>
    <x v="1"/>
    <s v="Floresta Ombrófila Densa"/>
    <s v="Sudeste"/>
    <s v="Campinas"/>
    <s v="ondulado"/>
    <s v="Manual"/>
    <s v="Jabuticaba"/>
    <n v="504"/>
    <n v="56"/>
    <s v="fruto"/>
    <x v="0"/>
    <s v="Implantação"/>
    <x v="0"/>
    <x v="5"/>
    <s v="Trabalhador agropecuário em geral"/>
    <n v="10.6"/>
    <s v="H/H"/>
    <n v="13.0666856765747"/>
    <n v="0.53423999999999994"/>
    <n v="6.9807461558532671"/>
  </r>
  <r>
    <n v="8108"/>
    <x v="1"/>
    <s v="Floresta Ombrófila Densa"/>
    <s v="Sudeste"/>
    <s v="Campinas"/>
    <s v="ondulado"/>
    <s v="Manual"/>
    <s v="Jabuticaba"/>
    <n v="504"/>
    <n v="56"/>
    <s v="fruto"/>
    <x v="0"/>
    <s v="Implantação"/>
    <x v="0"/>
    <x v="5"/>
    <s v="Trator 75 - 125 CV + Carreta"/>
    <n v="1.77"/>
    <s v="H/M"/>
    <n v="149.07000732421801"/>
    <n v="8.920800000000001E-2"/>
    <n v="13.298237213378842"/>
  </r>
  <r>
    <n v="8108"/>
    <x v="1"/>
    <s v="Floresta Ombrófila Densa"/>
    <s v="Sudeste"/>
    <s v="Campinas"/>
    <s v="ondulado"/>
    <s v="Manual"/>
    <s v="Jabuticaba"/>
    <n v="504"/>
    <n v="56"/>
    <s v="fruto"/>
    <x v="0"/>
    <s v="Manutenção"/>
    <x v="1"/>
    <x v="6"/>
    <s v="18-06-24"/>
    <n v="2.6"/>
    <s v="sc de 50 kg"/>
    <n v="268.25"/>
    <n v="0.13104000000000002"/>
    <n v="35.151480000000006"/>
  </r>
  <r>
    <n v="8108"/>
    <x v="1"/>
    <s v="Floresta Ombrófila Densa"/>
    <s v="Sudeste"/>
    <s v="Campinas"/>
    <s v="ondulado"/>
    <s v="Manual"/>
    <s v="Jabuticaba"/>
    <n v="504"/>
    <n v="56"/>
    <s v="fruto"/>
    <x v="0"/>
    <s v="Manutenção"/>
    <x v="1"/>
    <x v="6"/>
    <s v="Copo dosador"/>
    <n v="9.42"/>
    <s v="H/H"/>
    <n v="1.0999999999999999E-2"/>
    <n v="0.47476800000000002"/>
    <n v="5.2224480000000002E-3"/>
  </r>
  <r>
    <n v="8108"/>
    <x v="1"/>
    <s v="Floresta Ombrófila Densa"/>
    <s v="Sudeste"/>
    <s v="Campinas"/>
    <s v="ondulado"/>
    <s v="Manual"/>
    <s v="Jabuticaba"/>
    <n v="504"/>
    <n v="56"/>
    <s v="fruto"/>
    <x v="0"/>
    <s v="Manutenção"/>
    <x v="1"/>
    <x v="6"/>
    <s v="Trabalhador agropecuário em geral"/>
    <n v="9.42"/>
    <s v="H/H"/>
    <n v="13.0666856765747"/>
    <n v="0.47476800000000002"/>
    <n v="6.2036442252960171"/>
  </r>
  <r>
    <n v="8108"/>
    <x v="1"/>
    <s v="Floresta Ombrófila Densa"/>
    <s v="Sudeste"/>
    <s v="Campinas"/>
    <s v="ondulado"/>
    <s v="Manual"/>
    <s v="Jabuticaba"/>
    <n v="504"/>
    <n v="56"/>
    <s v="fruto"/>
    <x v="0"/>
    <s v="Manutenção"/>
    <x v="1"/>
    <x v="6"/>
    <s v="Trator 75 - 125 CV + Carreta"/>
    <n v="1.18"/>
    <s v="H/M"/>
    <n v="149.07000732421801"/>
    <n v="5.947199999999999E-2"/>
    <n v="8.8654914755858929"/>
  </r>
  <r>
    <n v="8108"/>
    <x v="1"/>
    <s v="Floresta Ombrófila Densa"/>
    <s v="Sudeste"/>
    <s v="Campinas"/>
    <s v="ondulado"/>
    <s v="Manual"/>
    <s v="Jabuticaba"/>
    <n v="504"/>
    <n v="56"/>
    <s v="fruto"/>
    <x v="0"/>
    <s v="Manutenção"/>
    <x v="1"/>
    <x v="7"/>
    <s v="Enxada"/>
    <n v="38.51"/>
    <s v="H/H"/>
    <n v="1.6E-2"/>
    <n v="1.9409039999999997"/>
    <n v="3.1054463999999997E-2"/>
  </r>
  <r>
    <n v="8108"/>
    <x v="1"/>
    <s v="Floresta Ombrófila Densa"/>
    <s v="Sudeste"/>
    <s v="Campinas"/>
    <s v="ondulado"/>
    <s v="Manual"/>
    <s v="Jabuticaba"/>
    <n v="504"/>
    <n v="56"/>
    <s v="fruto"/>
    <x v="0"/>
    <s v="Manutenção"/>
    <x v="1"/>
    <x v="7"/>
    <s v="Trabalhador agropecuário em geral"/>
    <n v="38.51"/>
    <s v="H/H"/>
    <n v="13.0666856765747"/>
    <n v="1.9409039999999997"/>
    <n v="25.361182496406538"/>
  </r>
  <r>
    <n v="8108"/>
    <x v="1"/>
    <s v="Floresta Ombrófila Densa"/>
    <s v="Sudeste"/>
    <s v="Campinas"/>
    <s v="ondulado"/>
    <s v="Manual"/>
    <s v="Jabuticaba"/>
    <n v="504"/>
    <n v="56"/>
    <s v="fruto"/>
    <x v="0"/>
    <s v="Manutenção"/>
    <x v="1"/>
    <x v="8"/>
    <s v="Aplicador manual"/>
    <n v="2.35"/>
    <s v="H/H"/>
    <n v="9.9000000000000005E-2"/>
    <n v="0.11844"/>
    <n v="1.1725560000000001E-2"/>
  </r>
  <r>
    <n v="8108"/>
    <x v="1"/>
    <s v="Floresta Ombrófila Densa"/>
    <s v="Sudeste"/>
    <s v="Campinas"/>
    <s v="ondulado"/>
    <s v="Manual"/>
    <s v="Jabuticaba"/>
    <n v="504"/>
    <n v="56"/>
    <s v="fruto"/>
    <x v="0"/>
    <s v="Manutenção"/>
    <x v="1"/>
    <x v="8"/>
    <s v="Sulfluramida"/>
    <n v="2"/>
    <s v="Kg"/>
    <n v="16.2399997711181"/>
    <n v="0.1008"/>
    <n v="1.6369919769287045"/>
  </r>
  <r>
    <n v="8108"/>
    <x v="1"/>
    <s v="Floresta Ombrófila Densa"/>
    <s v="Sudeste"/>
    <s v="Campinas"/>
    <s v="ondulado"/>
    <s v="Manual"/>
    <s v="Jabuticaba"/>
    <n v="504"/>
    <n v="56"/>
    <s v="fruto"/>
    <x v="0"/>
    <s v="Manutenção"/>
    <x v="1"/>
    <x v="8"/>
    <s v="Trabalhador agropecuário em geral"/>
    <n v="2.35"/>
    <s v="H/H"/>
    <n v="13.0666856765747"/>
    <n v="0.11844"/>
    <n v="1.5476182515335075"/>
  </r>
  <r>
    <n v="8108"/>
    <x v="1"/>
    <s v="Floresta Ombrófila Densa"/>
    <s v="Sudeste"/>
    <s v="Campinas"/>
    <s v="ondulado"/>
    <s v="Manual"/>
    <s v="Jabuticaba"/>
    <n v="504"/>
    <n v="56"/>
    <s v="fruto"/>
    <x v="0"/>
    <s v="Manutenção"/>
    <x v="1"/>
    <x v="9"/>
    <s v="Trabalhador agropecuário em geral"/>
    <n v="1.18"/>
    <s v="H/H"/>
    <n v="13.0666856765747"/>
    <n v="5.947199999999999E-2"/>
    <n v="0.77710193055725041"/>
  </r>
  <r>
    <n v="8108"/>
    <x v="1"/>
    <s v="Floresta Ombrófila Densa"/>
    <s v="Sudeste"/>
    <s v="Campinas"/>
    <s v="ondulado"/>
    <s v="Manual"/>
    <s v="Jabuticaba"/>
    <n v="504"/>
    <n v="56"/>
    <s v="fruto"/>
    <x v="0"/>
    <s v="Manutenção"/>
    <x v="1"/>
    <x v="10"/>
    <s v="Motorroçadeira 2 CV"/>
    <n v="14.13"/>
    <s v="H/H"/>
    <n v="6.4109999999999996"/>
    <n v="0.71215200000000001"/>
    <n v="4.5656064719999998"/>
  </r>
  <r>
    <n v="8108"/>
    <x v="1"/>
    <s v="Floresta Ombrófila Densa"/>
    <s v="Sudeste"/>
    <s v="Campinas"/>
    <s v="ondulado"/>
    <s v="Manual"/>
    <s v="Jabuticaba"/>
    <n v="504"/>
    <n v="56"/>
    <s v="fruto"/>
    <x v="0"/>
    <s v="Manutenção"/>
    <x v="1"/>
    <x v="10"/>
    <s v="Trabalhador agropecuário em geral"/>
    <n v="14.13"/>
    <s v="H/H"/>
    <n v="13.0666856765747"/>
    <n v="0.71215200000000001"/>
    <n v="9.3054663379440257"/>
  </r>
  <r>
    <n v="8108"/>
    <x v="1"/>
    <s v="Floresta Ombrófila Densa"/>
    <s v="Sudeste"/>
    <s v="Campinas"/>
    <s v="ondulado"/>
    <s v="Manual"/>
    <s v="Jabuticaba"/>
    <n v="504"/>
    <n v="56"/>
    <s v="fruto"/>
    <x v="0"/>
    <s v="Manutenção"/>
    <x v="2"/>
    <x v="11"/>
    <s v="18-06-24"/>
    <n v="2.6"/>
    <s v="sc de 50 kg"/>
    <n v="268.25"/>
    <n v="0.13104000000000002"/>
    <n v="35.151480000000006"/>
  </r>
  <r>
    <n v="8108"/>
    <x v="1"/>
    <s v="Floresta Ombrófila Densa"/>
    <s v="Sudeste"/>
    <s v="Campinas"/>
    <s v="ondulado"/>
    <s v="Manual"/>
    <s v="Jabuticaba"/>
    <n v="504"/>
    <n v="56"/>
    <s v="fruto"/>
    <x v="0"/>
    <s v="Manutenção"/>
    <x v="2"/>
    <x v="11"/>
    <s v="Copo dosador"/>
    <n v="9.42"/>
    <s v="H/H"/>
    <n v="1.0999999999999999E-2"/>
    <n v="0.47476800000000002"/>
    <n v="5.2224480000000002E-3"/>
  </r>
  <r>
    <n v="8108"/>
    <x v="1"/>
    <s v="Floresta Ombrófila Densa"/>
    <s v="Sudeste"/>
    <s v="Campinas"/>
    <s v="ondulado"/>
    <s v="Manual"/>
    <s v="Jabuticaba"/>
    <n v="504"/>
    <n v="56"/>
    <s v="fruto"/>
    <x v="0"/>
    <s v="Manutenção"/>
    <x v="2"/>
    <x v="11"/>
    <s v="Trabalhador agropecuário em geral"/>
    <n v="9.42"/>
    <s v="H/H"/>
    <n v="13.0666856765747"/>
    <n v="0.47476800000000002"/>
    <n v="6.2036442252960171"/>
  </r>
  <r>
    <n v="8108"/>
    <x v="1"/>
    <s v="Floresta Ombrófila Densa"/>
    <s v="Sudeste"/>
    <s v="Campinas"/>
    <s v="ondulado"/>
    <s v="Manual"/>
    <s v="Jabuticaba"/>
    <n v="504"/>
    <n v="56"/>
    <s v="fruto"/>
    <x v="0"/>
    <s v="Manutenção"/>
    <x v="2"/>
    <x v="11"/>
    <s v="Trator 75 - 125 CV + Carreta"/>
    <n v="1.18"/>
    <s v="H/M"/>
    <n v="149.07000732421801"/>
    <n v="5.947199999999999E-2"/>
    <n v="8.8654914755858929"/>
  </r>
  <r>
    <n v="8108"/>
    <x v="1"/>
    <s v="Floresta Ombrófila Densa"/>
    <s v="Sudeste"/>
    <s v="Campinas"/>
    <s v="ondulado"/>
    <s v="Manual"/>
    <s v="Jabuticaba"/>
    <n v="504"/>
    <n v="56"/>
    <s v="fruto"/>
    <x v="0"/>
    <s v="Manutenção"/>
    <x v="2"/>
    <x v="8"/>
    <s v="Aplicador manual"/>
    <n v="2.35"/>
    <s v="H/H"/>
    <n v="9.9000000000000005E-2"/>
    <n v="0.11844"/>
    <n v="1.1725560000000001E-2"/>
  </r>
  <r>
    <n v="8108"/>
    <x v="1"/>
    <s v="Floresta Ombrófila Densa"/>
    <s v="Sudeste"/>
    <s v="Campinas"/>
    <s v="ondulado"/>
    <s v="Manual"/>
    <s v="Jabuticaba"/>
    <n v="504"/>
    <n v="56"/>
    <s v="fruto"/>
    <x v="0"/>
    <s v="Manutenção"/>
    <x v="2"/>
    <x v="8"/>
    <s v="Sulfluramida"/>
    <n v="2"/>
    <s v="Kg"/>
    <n v="16.2399997711181"/>
    <n v="0.1008"/>
    <n v="1.6369919769287045"/>
  </r>
  <r>
    <n v="8108"/>
    <x v="1"/>
    <s v="Floresta Ombrófila Densa"/>
    <s v="Sudeste"/>
    <s v="Campinas"/>
    <s v="ondulado"/>
    <s v="Manual"/>
    <s v="Jabuticaba"/>
    <n v="504"/>
    <n v="56"/>
    <s v="fruto"/>
    <x v="0"/>
    <s v="Manutenção"/>
    <x v="2"/>
    <x v="8"/>
    <s v="Trabalhador agropecuário em geral"/>
    <n v="2.35"/>
    <s v="H/H"/>
    <n v="13.0666856765747"/>
    <n v="0.11844"/>
    <n v="1.5476182515335075"/>
  </r>
  <r>
    <n v="8108"/>
    <x v="1"/>
    <s v="Floresta Ombrófila Densa"/>
    <s v="Sudeste"/>
    <s v="Campinas"/>
    <s v="ondulado"/>
    <s v="Manual"/>
    <s v="Jabuticaba"/>
    <n v="504"/>
    <n v="56"/>
    <s v="fruto"/>
    <x v="0"/>
    <s v="Manutenção"/>
    <x v="2"/>
    <x v="12"/>
    <s v="Técnico florestal"/>
    <n v="23.55"/>
    <s v="H/H"/>
    <n v="5.9209642410278303"/>
    <n v="1.18692"/>
    <n v="7.0277108769607519"/>
  </r>
  <r>
    <n v="8108"/>
    <x v="1"/>
    <s v="Floresta Ombrófila Densa"/>
    <s v="Sudeste"/>
    <s v="Campinas"/>
    <s v="ondulado"/>
    <s v="Manual"/>
    <s v="Jabuticaba"/>
    <n v="504"/>
    <n v="56"/>
    <s v="fruto"/>
    <x v="0"/>
    <s v="Manutenção"/>
    <x v="2"/>
    <x v="9"/>
    <s v="Trabalhador agropecuário em geral"/>
    <n v="1.18"/>
    <s v="H/H"/>
    <n v="13.0666856765747"/>
    <n v="5.947199999999999E-2"/>
    <n v="0.77710193055725041"/>
  </r>
  <r>
    <n v="8108"/>
    <x v="1"/>
    <s v="Floresta Ombrófila Densa"/>
    <s v="Sudeste"/>
    <s v="Campinas"/>
    <s v="ondulado"/>
    <s v="Manual"/>
    <s v="Jabuticaba"/>
    <n v="504"/>
    <n v="56"/>
    <s v="fruto"/>
    <x v="0"/>
    <s v="Manutenção"/>
    <x v="3"/>
    <x v="8"/>
    <s v="Aplicador manual"/>
    <n v="2.35"/>
    <s v="H/H"/>
    <n v="9.9000000000000005E-2"/>
    <n v="0.11844"/>
    <n v="1.1725560000000001E-2"/>
  </r>
  <r>
    <n v="8108"/>
    <x v="1"/>
    <s v="Floresta Ombrófila Densa"/>
    <s v="Sudeste"/>
    <s v="Campinas"/>
    <s v="ondulado"/>
    <s v="Manual"/>
    <s v="Jabuticaba"/>
    <n v="504"/>
    <n v="56"/>
    <s v="fruto"/>
    <x v="0"/>
    <s v="Manutenção"/>
    <x v="3"/>
    <x v="8"/>
    <s v="Sulfluramida"/>
    <n v="2"/>
    <s v="Kg"/>
    <n v="16.2399997711181"/>
    <n v="0.1008"/>
    <n v="1.6369919769287045"/>
  </r>
  <r>
    <n v="8108"/>
    <x v="1"/>
    <s v="Floresta Ombrófila Densa"/>
    <s v="Sudeste"/>
    <s v="Campinas"/>
    <s v="ondulado"/>
    <s v="Manual"/>
    <s v="Jabuticaba"/>
    <n v="504"/>
    <n v="56"/>
    <s v="fruto"/>
    <x v="0"/>
    <s v="Manutenção"/>
    <x v="3"/>
    <x v="8"/>
    <s v="Trabalhador agropecuário em geral"/>
    <n v="2.35"/>
    <s v="H/H"/>
    <n v="13.0666856765747"/>
    <n v="0.11844"/>
    <n v="1.5476182515335075"/>
  </r>
  <r>
    <n v="8108"/>
    <x v="1"/>
    <s v="Floresta Ombrófila Densa"/>
    <s v="Sudeste"/>
    <s v="Campinas"/>
    <s v="ondulado"/>
    <s v="Manual"/>
    <s v="Jabuticaba"/>
    <n v="504"/>
    <n v="56"/>
    <s v="fruto"/>
    <x v="0"/>
    <s v="Manutenção"/>
    <x v="3"/>
    <x v="9"/>
    <s v="Trabalhador agropecuário em geral"/>
    <n v="1.18"/>
    <s v="H/H"/>
    <n v="13.0666856765747"/>
    <n v="5.947199999999999E-2"/>
    <n v="0.77710193055725041"/>
  </r>
  <r>
    <n v="8108"/>
    <x v="1"/>
    <s v="Floresta Ombrófila Densa"/>
    <s v="Sudeste"/>
    <s v="Campinas"/>
    <s v="ondulado"/>
    <s v="Manual"/>
    <s v="Jabuticaba"/>
    <n v="504"/>
    <n v="56"/>
    <s v="fruto"/>
    <x v="0"/>
    <s v="Manutenção"/>
    <x v="4"/>
    <x v="8"/>
    <s v="Aplicador manual"/>
    <n v="2.35"/>
    <s v="H/H"/>
    <n v="9.9000000000000005E-2"/>
    <n v="0.11844"/>
    <n v="1.1725560000000001E-2"/>
  </r>
  <r>
    <n v="8108"/>
    <x v="1"/>
    <s v="Floresta Ombrófila Densa"/>
    <s v="Sudeste"/>
    <s v="Campinas"/>
    <s v="ondulado"/>
    <s v="Manual"/>
    <s v="Jabuticaba"/>
    <n v="504"/>
    <n v="56"/>
    <s v="fruto"/>
    <x v="0"/>
    <s v="Manutenção"/>
    <x v="4"/>
    <x v="8"/>
    <s v="Sulfluramida"/>
    <n v="2"/>
    <s v="Kg"/>
    <n v="16.2399997711181"/>
    <n v="0.1008"/>
    <n v="1.6369919769287045"/>
  </r>
  <r>
    <n v="8108"/>
    <x v="1"/>
    <s v="Floresta Ombrófila Densa"/>
    <s v="Sudeste"/>
    <s v="Campinas"/>
    <s v="ondulado"/>
    <s v="Manual"/>
    <s v="Jabuticaba"/>
    <n v="504"/>
    <n v="56"/>
    <s v="fruto"/>
    <x v="0"/>
    <s v="Manutenção"/>
    <x v="4"/>
    <x v="8"/>
    <s v="Trabalhador agropecuário em geral"/>
    <n v="2.35"/>
    <s v="H/H"/>
    <n v="13.0666856765747"/>
    <n v="0.11844"/>
    <n v="1.5476182515335075"/>
  </r>
  <r>
    <n v="8108"/>
    <x v="1"/>
    <s v="Floresta Ombrófila Densa"/>
    <s v="Sudeste"/>
    <s v="Campinas"/>
    <s v="ondulado"/>
    <s v="Manual"/>
    <s v="Jabuticaba"/>
    <n v="504"/>
    <n v="56"/>
    <s v="fruto"/>
    <x v="0"/>
    <s v="Manutenção"/>
    <x v="4"/>
    <x v="12"/>
    <s v="Técnico florestal"/>
    <n v="23.55"/>
    <s v="H/H"/>
    <n v="5.9209642410278303"/>
    <n v="1.18692"/>
    <n v="7.0277108769607519"/>
  </r>
  <r>
    <n v="8108"/>
    <x v="1"/>
    <s v="Floresta Ombrófila Densa"/>
    <s v="Sudeste"/>
    <s v="Campinas"/>
    <s v="ondulado"/>
    <s v="Manual"/>
    <s v="Jabuticaba"/>
    <n v="504"/>
    <n v="56"/>
    <s v="fruto"/>
    <x v="0"/>
    <s v="Manutenção"/>
    <x v="4"/>
    <x v="9"/>
    <s v="Trabalhador agropecuário em geral"/>
    <n v="1.18"/>
    <s v="H/H"/>
    <n v="13.0666856765747"/>
    <n v="5.947199999999999E-2"/>
    <n v="0.77710193055725041"/>
  </r>
  <r>
    <n v="8108"/>
    <x v="1"/>
    <s v="Floresta Ombrófila Densa"/>
    <s v="Sudeste"/>
    <s v="Campinas"/>
    <s v="ondulado"/>
    <s v="Manual"/>
    <s v="Jabuticaba"/>
    <n v="504"/>
    <n v="56"/>
    <s v="fruto"/>
    <x v="0"/>
    <s v="Manutenção"/>
    <x v="5"/>
    <x v="8"/>
    <s v="Aplicador manual"/>
    <n v="2.35"/>
    <s v="H/H"/>
    <n v="9.9000000000000005E-2"/>
    <n v="0.11844"/>
    <n v="1.1725560000000001E-2"/>
  </r>
  <r>
    <n v="8108"/>
    <x v="1"/>
    <s v="Floresta Ombrófila Densa"/>
    <s v="Sudeste"/>
    <s v="Campinas"/>
    <s v="ondulado"/>
    <s v="Manual"/>
    <s v="Jabuticaba"/>
    <n v="504"/>
    <n v="56"/>
    <s v="fruto"/>
    <x v="0"/>
    <s v="Manutenção"/>
    <x v="5"/>
    <x v="8"/>
    <s v="Sulfluramida"/>
    <n v="2"/>
    <s v="Kg"/>
    <n v="16.2399997711181"/>
    <n v="0.1008"/>
    <n v="1.6369919769287045"/>
  </r>
  <r>
    <n v="8108"/>
    <x v="1"/>
    <s v="Floresta Ombrófila Densa"/>
    <s v="Sudeste"/>
    <s v="Campinas"/>
    <s v="ondulado"/>
    <s v="Manual"/>
    <s v="Jabuticaba"/>
    <n v="504"/>
    <n v="56"/>
    <s v="fruto"/>
    <x v="0"/>
    <s v="Manutenção"/>
    <x v="5"/>
    <x v="8"/>
    <s v="Trabalhador agropecuário em geral"/>
    <n v="2.35"/>
    <s v="H/H"/>
    <n v="13.0666856765747"/>
    <n v="0.11844"/>
    <n v="1.5476182515335075"/>
  </r>
  <r>
    <n v="8108"/>
    <x v="1"/>
    <s v="Floresta Ombrófila Densa"/>
    <s v="Sudeste"/>
    <s v="Campinas"/>
    <s v="ondulado"/>
    <s v="Manual"/>
    <s v="Jabuticaba"/>
    <n v="504"/>
    <n v="56"/>
    <s v="fruto"/>
    <x v="0"/>
    <s v="Manutenção"/>
    <x v="5"/>
    <x v="9"/>
    <s v="Trabalhador agropecuário em geral"/>
    <n v="1.18"/>
    <s v="H/H"/>
    <n v="13.0666856765747"/>
    <n v="5.947199999999999E-2"/>
    <n v="0.77710193055725041"/>
  </r>
  <r>
    <n v="8108"/>
    <x v="1"/>
    <s v="Floresta Ombrófila Densa"/>
    <s v="Sudeste"/>
    <s v="Campinas"/>
    <s v="ondulado"/>
    <s v="Manual"/>
    <s v="Jabuticaba"/>
    <n v="504"/>
    <n v="56"/>
    <s v="fruto"/>
    <x v="0"/>
    <s v="Manutenção"/>
    <x v="6"/>
    <x v="8"/>
    <s v="Aplicador manual"/>
    <n v="2.35"/>
    <s v="H/H"/>
    <n v="9.9000000000000005E-2"/>
    <n v="0.11844"/>
    <n v="1.1725560000000001E-2"/>
  </r>
  <r>
    <n v="8108"/>
    <x v="1"/>
    <s v="Floresta Ombrófila Densa"/>
    <s v="Sudeste"/>
    <s v="Campinas"/>
    <s v="ondulado"/>
    <s v="Manual"/>
    <s v="Jabuticaba"/>
    <n v="504"/>
    <n v="56"/>
    <s v="fruto"/>
    <x v="0"/>
    <s v="Manutenção"/>
    <x v="6"/>
    <x v="8"/>
    <s v="Sulfluramida"/>
    <n v="2"/>
    <s v="Kg"/>
    <n v="16.2399997711181"/>
    <n v="0.1008"/>
    <n v="1.6369919769287045"/>
  </r>
  <r>
    <n v="8108"/>
    <x v="1"/>
    <s v="Floresta Ombrófila Densa"/>
    <s v="Sudeste"/>
    <s v="Campinas"/>
    <s v="ondulado"/>
    <s v="Manual"/>
    <s v="Jabuticaba"/>
    <n v="504"/>
    <n v="56"/>
    <s v="fruto"/>
    <x v="0"/>
    <s v="Manutenção"/>
    <x v="6"/>
    <x v="8"/>
    <s v="Trabalhador agropecuário em geral"/>
    <n v="2.35"/>
    <s v="H/H"/>
    <n v="13.0666856765747"/>
    <n v="0.11844"/>
    <n v="1.5476182515335075"/>
  </r>
  <r>
    <n v="8108"/>
    <x v="1"/>
    <s v="Floresta Ombrófila Densa"/>
    <s v="Sudeste"/>
    <s v="Campinas"/>
    <s v="ondulado"/>
    <s v="Manual"/>
    <s v="Jabuticaba"/>
    <n v="504"/>
    <n v="56"/>
    <s v="fruto"/>
    <x v="0"/>
    <s v="Manutenção"/>
    <x v="6"/>
    <x v="9"/>
    <s v="Trabalhador agropecuário em geral"/>
    <n v="1.18"/>
    <s v="H/H"/>
    <n v="13.0666856765747"/>
    <n v="5.947199999999999E-2"/>
    <n v="0.77710193055725041"/>
  </r>
  <r>
    <n v="8108"/>
    <x v="1"/>
    <s v="Floresta Ombrófila Densa"/>
    <s v="Sudeste"/>
    <s v="Campinas"/>
    <s v="ondulado"/>
    <s v="Manual"/>
    <s v="Jabuticaba"/>
    <n v="504"/>
    <n v="56"/>
    <s v="fruto"/>
    <x v="0"/>
    <s v="Manutenção"/>
    <x v="7"/>
    <x v="8"/>
    <s v="Aplicador manual"/>
    <n v="2.35"/>
    <s v="H/H"/>
    <n v="9.9000000000000005E-2"/>
    <n v="0.11844"/>
    <n v="1.1725560000000001E-2"/>
  </r>
  <r>
    <n v="8108"/>
    <x v="1"/>
    <s v="Floresta Ombrófila Densa"/>
    <s v="Sudeste"/>
    <s v="Campinas"/>
    <s v="ondulado"/>
    <s v="Manual"/>
    <s v="Jabuticaba"/>
    <n v="504"/>
    <n v="56"/>
    <s v="fruto"/>
    <x v="0"/>
    <s v="Manutenção"/>
    <x v="7"/>
    <x v="8"/>
    <s v="Sulfluramida"/>
    <n v="2"/>
    <s v="Kg"/>
    <n v="16.2399997711181"/>
    <n v="0.1008"/>
    <n v="1.6369919769287045"/>
  </r>
  <r>
    <n v="8108"/>
    <x v="1"/>
    <s v="Floresta Ombrófila Densa"/>
    <s v="Sudeste"/>
    <s v="Campinas"/>
    <s v="ondulado"/>
    <s v="Manual"/>
    <s v="Jabuticaba"/>
    <n v="504"/>
    <n v="56"/>
    <s v="fruto"/>
    <x v="0"/>
    <s v="Manutenção"/>
    <x v="7"/>
    <x v="8"/>
    <s v="Trabalhador agropecuário em geral"/>
    <n v="2.35"/>
    <s v="H/H"/>
    <n v="13.0666856765747"/>
    <n v="0.11844"/>
    <n v="1.5476182515335075"/>
  </r>
  <r>
    <n v="8108"/>
    <x v="1"/>
    <s v="Floresta Ombrófila Densa"/>
    <s v="Sudeste"/>
    <s v="Campinas"/>
    <s v="ondulado"/>
    <s v="Manual"/>
    <s v="Jabuticaba"/>
    <n v="504"/>
    <n v="56"/>
    <s v="fruto"/>
    <x v="0"/>
    <s v="Manutenção"/>
    <x v="7"/>
    <x v="9"/>
    <s v="Trabalhador agropecuário em geral"/>
    <n v="1.18"/>
    <s v="H/H"/>
    <n v="13.0666856765747"/>
    <n v="5.947199999999999E-2"/>
    <n v="0.77710193055725041"/>
  </r>
  <r>
    <n v="8108"/>
    <x v="1"/>
    <s v="Floresta Ombrófila Densa"/>
    <s v="Sudeste"/>
    <s v="Campinas"/>
    <s v="ondulado"/>
    <s v="Manual"/>
    <s v="Jabuticaba"/>
    <n v="504"/>
    <n v="56"/>
    <s v="fruto"/>
    <x v="0"/>
    <s v="Manutenção"/>
    <x v="8"/>
    <x v="8"/>
    <s v="Aplicador manual"/>
    <n v="2.35"/>
    <s v="H/H"/>
    <n v="9.9000000000000005E-2"/>
    <n v="0.11844"/>
    <n v="1.1725560000000001E-2"/>
  </r>
  <r>
    <n v="8108"/>
    <x v="1"/>
    <s v="Floresta Ombrófila Densa"/>
    <s v="Sudeste"/>
    <s v="Campinas"/>
    <s v="ondulado"/>
    <s v="Manual"/>
    <s v="Jabuticaba"/>
    <n v="504"/>
    <n v="56"/>
    <s v="fruto"/>
    <x v="0"/>
    <s v="Manutenção"/>
    <x v="8"/>
    <x v="8"/>
    <s v="Sulfluramida"/>
    <n v="2"/>
    <s v="Kg"/>
    <n v="16.2399997711181"/>
    <n v="0.1008"/>
    <n v="1.6369919769287045"/>
  </r>
  <r>
    <n v="8108"/>
    <x v="1"/>
    <s v="Floresta Ombrófila Densa"/>
    <s v="Sudeste"/>
    <s v="Campinas"/>
    <s v="ondulado"/>
    <s v="Manual"/>
    <s v="Jabuticaba"/>
    <n v="504"/>
    <n v="56"/>
    <s v="fruto"/>
    <x v="0"/>
    <s v="Manutenção"/>
    <x v="8"/>
    <x v="8"/>
    <s v="Trabalhador agropecuário em geral"/>
    <n v="2.35"/>
    <s v="H/H"/>
    <n v="13.0666856765747"/>
    <n v="0.11844"/>
    <n v="1.5476182515335075"/>
  </r>
  <r>
    <n v="8108"/>
    <x v="1"/>
    <s v="Floresta Ombrófila Densa"/>
    <s v="Sudeste"/>
    <s v="Campinas"/>
    <s v="ondulado"/>
    <s v="Manual"/>
    <s v="Jabuticaba"/>
    <n v="504"/>
    <n v="56"/>
    <s v="fruto"/>
    <x v="0"/>
    <s v="Manutenção"/>
    <x v="8"/>
    <x v="9"/>
    <s v="Trabalhador agropecuário em geral"/>
    <n v="1.18"/>
    <s v="H/H"/>
    <n v="13.0666856765747"/>
    <n v="5.947199999999999E-2"/>
    <n v="0.77710193055725041"/>
  </r>
  <r>
    <n v="8108"/>
    <x v="1"/>
    <s v="Floresta Ombrófila Densa"/>
    <s v="Sudeste"/>
    <s v="Campinas"/>
    <s v="ondulado"/>
    <s v="Manual"/>
    <s v="Jabuticaba"/>
    <n v="504"/>
    <n v="56"/>
    <s v="fruto"/>
    <x v="0"/>
    <s v="Manutenção"/>
    <x v="9"/>
    <x v="8"/>
    <s v="Aplicador manual"/>
    <n v="2.35"/>
    <s v="H/H"/>
    <n v="9.9000000000000005E-2"/>
    <n v="0.11844"/>
    <n v="1.1725560000000001E-2"/>
  </r>
  <r>
    <n v="8108"/>
    <x v="1"/>
    <s v="Floresta Ombrófila Densa"/>
    <s v="Sudeste"/>
    <s v="Campinas"/>
    <s v="ondulado"/>
    <s v="Manual"/>
    <s v="Jabuticaba"/>
    <n v="504"/>
    <n v="56"/>
    <s v="fruto"/>
    <x v="0"/>
    <s v="Manutenção"/>
    <x v="9"/>
    <x v="8"/>
    <s v="Sulfluramida"/>
    <n v="2"/>
    <s v="Kg"/>
    <n v="16.2399997711181"/>
    <n v="0.1008"/>
    <n v="1.6369919769287045"/>
  </r>
  <r>
    <n v="8108"/>
    <x v="1"/>
    <s v="Floresta Ombrófila Densa"/>
    <s v="Sudeste"/>
    <s v="Campinas"/>
    <s v="ondulado"/>
    <s v="Manual"/>
    <s v="Jabuticaba"/>
    <n v="504"/>
    <n v="56"/>
    <s v="fruto"/>
    <x v="0"/>
    <s v="Manutenção"/>
    <x v="9"/>
    <x v="8"/>
    <s v="Trabalhador agropecuário em geral"/>
    <n v="2.35"/>
    <s v="H/H"/>
    <n v="13.0666856765747"/>
    <n v="0.11844"/>
    <n v="1.5476182515335075"/>
  </r>
  <r>
    <n v="8108"/>
    <x v="1"/>
    <s v="Floresta Ombrófila Densa"/>
    <s v="Sudeste"/>
    <s v="Campinas"/>
    <s v="ondulado"/>
    <s v="Manual"/>
    <s v="Jabuticaba"/>
    <n v="504"/>
    <n v="56"/>
    <s v="fruto"/>
    <x v="0"/>
    <s v="Manutenção"/>
    <x v="9"/>
    <x v="12"/>
    <s v="Técnico florestal"/>
    <n v="23.55"/>
    <s v="H/H"/>
    <n v="5.9209642410278303"/>
    <n v="1.18692"/>
    <n v="7.0277108769607519"/>
  </r>
  <r>
    <n v="8108"/>
    <x v="1"/>
    <s v="Floresta Ombrófila Densa"/>
    <s v="Sudeste"/>
    <s v="Campinas"/>
    <s v="ondulado"/>
    <s v="Manual"/>
    <s v="Jabuticaba"/>
    <n v="504"/>
    <n v="56"/>
    <s v="fruto"/>
    <x v="0"/>
    <s v="Manutenção"/>
    <x v="9"/>
    <x v="9"/>
    <s v="Trabalhador agropecuário em geral"/>
    <n v="1.18"/>
    <s v="H/H"/>
    <n v="13.0666856765747"/>
    <n v="5.947199999999999E-2"/>
    <n v="0.77710193055725041"/>
  </r>
  <r>
    <n v="8108"/>
    <x v="1"/>
    <s v="Floresta Ombrófila Densa"/>
    <s v="Sudeste"/>
    <s v="Campinas"/>
    <s v="ondulado"/>
    <s v="Manual"/>
    <s v="Jabuticaba"/>
    <n v="504"/>
    <n v="56"/>
    <s v="fruto"/>
    <x v="0"/>
    <s v="Manutenção"/>
    <x v="10"/>
    <x v="8"/>
    <s v="Aplicador manual"/>
    <n v="2.35"/>
    <s v="H/H"/>
    <n v="9.9000000000000005E-2"/>
    <n v="0.11844"/>
    <n v="1.1725560000000001E-2"/>
  </r>
  <r>
    <n v="8108"/>
    <x v="1"/>
    <s v="Floresta Ombrófila Densa"/>
    <s v="Sudeste"/>
    <s v="Campinas"/>
    <s v="ondulado"/>
    <s v="Manual"/>
    <s v="Jabuticaba"/>
    <n v="504"/>
    <n v="56"/>
    <s v="fruto"/>
    <x v="0"/>
    <s v="Manutenção"/>
    <x v="10"/>
    <x v="8"/>
    <s v="Sulfluramida"/>
    <n v="2"/>
    <s v="Kg"/>
    <n v="16.2399997711181"/>
    <n v="0.1008"/>
    <n v="1.6369919769287045"/>
  </r>
  <r>
    <n v="8108"/>
    <x v="1"/>
    <s v="Floresta Ombrófila Densa"/>
    <s v="Sudeste"/>
    <s v="Campinas"/>
    <s v="ondulado"/>
    <s v="Manual"/>
    <s v="Jabuticaba"/>
    <n v="504"/>
    <n v="56"/>
    <s v="fruto"/>
    <x v="0"/>
    <s v="Manutenção"/>
    <x v="10"/>
    <x v="8"/>
    <s v="Trabalhador agropecuário em geral"/>
    <n v="2.35"/>
    <s v="H/H"/>
    <n v="13.0666856765747"/>
    <n v="0.11844"/>
    <n v="1.5476182515335075"/>
  </r>
  <r>
    <n v="8108"/>
    <x v="1"/>
    <s v="Floresta Ombrófila Densa"/>
    <s v="Sudeste"/>
    <s v="Campinas"/>
    <s v="ondulado"/>
    <s v="Manual"/>
    <s v="Jabuticaba"/>
    <n v="504"/>
    <n v="56"/>
    <s v="fruto"/>
    <x v="0"/>
    <s v="Manutenção"/>
    <x v="10"/>
    <x v="9"/>
    <s v="Trabalhador agropecuário em geral"/>
    <n v="1.18"/>
    <s v="H/H"/>
    <n v="13.0666856765747"/>
    <n v="5.947199999999999E-2"/>
    <n v="0.77710193055725041"/>
  </r>
  <r>
    <n v="8108"/>
    <x v="1"/>
    <s v="Floresta Ombrófila Densa"/>
    <s v="Sudeste"/>
    <s v="Campinas"/>
    <s v="ondulado"/>
    <s v="Manual"/>
    <s v="Jabuticaba"/>
    <n v="504"/>
    <n v="56"/>
    <s v="fruto"/>
    <x v="0"/>
    <s v="Manutenção"/>
    <x v="11"/>
    <x v="8"/>
    <s v="Aplicador manual"/>
    <n v="2.35"/>
    <s v="H/H"/>
    <n v="9.9000000000000005E-2"/>
    <n v="0.11844"/>
    <n v="1.1725560000000001E-2"/>
  </r>
  <r>
    <n v="8108"/>
    <x v="1"/>
    <s v="Floresta Ombrófila Densa"/>
    <s v="Sudeste"/>
    <s v="Campinas"/>
    <s v="ondulado"/>
    <s v="Manual"/>
    <s v="Jabuticaba"/>
    <n v="504"/>
    <n v="56"/>
    <s v="fruto"/>
    <x v="0"/>
    <s v="Manutenção"/>
    <x v="11"/>
    <x v="8"/>
    <s v="Sulfluramida"/>
    <n v="2"/>
    <s v="Kg"/>
    <n v="16.2399997711181"/>
    <n v="0.1008"/>
    <n v="1.6369919769287045"/>
  </r>
  <r>
    <n v="8108"/>
    <x v="1"/>
    <s v="Floresta Ombrófila Densa"/>
    <s v="Sudeste"/>
    <s v="Campinas"/>
    <s v="ondulado"/>
    <s v="Manual"/>
    <s v="Jabuticaba"/>
    <n v="504"/>
    <n v="56"/>
    <s v="fruto"/>
    <x v="0"/>
    <s v="Manutenção"/>
    <x v="11"/>
    <x v="8"/>
    <s v="Trabalhador agropecuário em geral"/>
    <n v="2.35"/>
    <s v="H/H"/>
    <n v="13.0666856765747"/>
    <n v="0.11844"/>
    <n v="1.5476182515335075"/>
  </r>
  <r>
    <n v="8108"/>
    <x v="1"/>
    <s v="Floresta Ombrófila Densa"/>
    <s v="Sudeste"/>
    <s v="Campinas"/>
    <s v="ondulado"/>
    <s v="Manual"/>
    <s v="Jabuticaba"/>
    <n v="504"/>
    <n v="56"/>
    <s v="fruto"/>
    <x v="0"/>
    <s v="Manutenção"/>
    <x v="11"/>
    <x v="9"/>
    <s v="Trabalhador agropecuário em geral"/>
    <n v="1.18"/>
    <s v="H/H"/>
    <n v="13.0666856765747"/>
    <n v="5.947199999999999E-2"/>
    <n v="0.77710193055725041"/>
  </r>
  <r>
    <n v="8108"/>
    <x v="1"/>
    <s v="Floresta Ombrófila Densa"/>
    <s v="Sudeste"/>
    <s v="Campinas"/>
    <s v="ondulado"/>
    <s v="Manual"/>
    <s v="Jabuticaba"/>
    <n v="504"/>
    <n v="56"/>
    <s v="fruto"/>
    <x v="0"/>
    <s v="Manutenção"/>
    <x v="12"/>
    <x v="8"/>
    <s v="Aplicador manual"/>
    <n v="2.35"/>
    <s v="H/H"/>
    <n v="9.9000000000000005E-2"/>
    <n v="0.11844"/>
    <n v="1.1725560000000001E-2"/>
  </r>
  <r>
    <n v="8108"/>
    <x v="1"/>
    <s v="Floresta Ombrófila Densa"/>
    <s v="Sudeste"/>
    <s v="Campinas"/>
    <s v="ondulado"/>
    <s v="Manual"/>
    <s v="Jabuticaba"/>
    <n v="504"/>
    <n v="56"/>
    <s v="fruto"/>
    <x v="0"/>
    <s v="Manutenção"/>
    <x v="12"/>
    <x v="8"/>
    <s v="Sulfluramida"/>
    <n v="2"/>
    <s v="Kg"/>
    <n v="16.2399997711181"/>
    <n v="0.1008"/>
    <n v="1.6369919769287045"/>
  </r>
  <r>
    <n v="8108"/>
    <x v="1"/>
    <s v="Floresta Ombrófila Densa"/>
    <s v="Sudeste"/>
    <s v="Campinas"/>
    <s v="ondulado"/>
    <s v="Manual"/>
    <s v="Jabuticaba"/>
    <n v="504"/>
    <n v="56"/>
    <s v="fruto"/>
    <x v="0"/>
    <s v="Manutenção"/>
    <x v="12"/>
    <x v="8"/>
    <s v="Trabalhador agropecuário em geral"/>
    <n v="2.35"/>
    <s v="H/H"/>
    <n v="13.0666856765747"/>
    <n v="0.11844"/>
    <n v="1.5476182515335075"/>
  </r>
  <r>
    <n v="8108"/>
    <x v="1"/>
    <s v="Floresta Ombrófila Densa"/>
    <s v="Sudeste"/>
    <s v="Campinas"/>
    <s v="ondulado"/>
    <s v="Manual"/>
    <s v="Jabuticaba"/>
    <n v="504"/>
    <n v="56"/>
    <s v="fruto"/>
    <x v="0"/>
    <s v="Manutenção"/>
    <x v="12"/>
    <x v="9"/>
    <s v="Trabalhador agropecuário em geral"/>
    <n v="1.18"/>
    <s v="H/H"/>
    <n v="13.0666856765747"/>
    <n v="5.947199999999999E-2"/>
    <n v="0.77710193055725041"/>
  </r>
  <r>
    <n v="8108"/>
    <x v="1"/>
    <s v="Floresta Ombrófila Densa"/>
    <s v="Sudeste"/>
    <s v="Campinas"/>
    <s v="ondulado"/>
    <s v="Manual"/>
    <s v="Jabuticaba"/>
    <n v="504"/>
    <n v="56"/>
    <s v="fruto"/>
    <x v="0"/>
    <s v="Manutenção"/>
    <x v="13"/>
    <x v="8"/>
    <s v="Aplicador manual"/>
    <n v="2.35"/>
    <s v="H/H"/>
    <n v="9.9000000000000005E-2"/>
    <n v="0.11844"/>
    <n v="1.1725560000000001E-2"/>
  </r>
  <r>
    <n v="8108"/>
    <x v="1"/>
    <s v="Floresta Ombrófila Densa"/>
    <s v="Sudeste"/>
    <s v="Campinas"/>
    <s v="ondulado"/>
    <s v="Manual"/>
    <s v="Jabuticaba"/>
    <n v="504"/>
    <n v="56"/>
    <s v="fruto"/>
    <x v="0"/>
    <s v="Manutenção"/>
    <x v="13"/>
    <x v="8"/>
    <s v="Sulfluramida"/>
    <n v="2"/>
    <s v="Kg"/>
    <n v="16.2399997711181"/>
    <n v="0.1008"/>
    <n v="1.6369919769287045"/>
  </r>
  <r>
    <n v="8108"/>
    <x v="1"/>
    <s v="Floresta Ombrófila Densa"/>
    <s v="Sudeste"/>
    <s v="Campinas"/>
    <s v="ondulado"/>
    <s v="Manual"/>
    <s v="Jabuticaba"/>
    <n v="504"/>
    <n v="56"/>
    <s v="fruto"/>
    <x v="0"/>
    <s v="Manutenção"/>
    <x v="13"/>
    <x v="8"/>
    <s v="Trabalhador agropecuário em geral"/>
    <n v="2.35"/>
    <s v="H/H"/>
    <n v="13.0666856765747"/>
    <n v="0.11844"/>
    <n v="1.5476182515335075"/>
  </r>
  <r>
    <n v="8108"/>
    <x v="1"/>
    <s v="Floresta Ombrófila Densa"/>
    <s v="Sudeste"/>
    <s v="Campinas"/>
    <s v="ondulado"/>
    <s v="Manual"/>
    <s v="Jabuticaba"/>
    <n v="504"/>
    <n v="56"/>
    <s v="fruto"/>
    <x v="0"/>
    <s v="Manutenção"/>
    <x v="13"/>
    <x v="9"/>
    <s v="Trabalhador agropecuário em geral"/>
    <n v="1.18"/>
    <s v="H/H"/>
    <n v="13.0666856765747"/>
    <n v="5.947199999999999E-2"/>
    <n v="0.77710193055725041"/>
  </r>
  <r>
    <n v="8108"/>
    <x v="1"/>
    <s v="Floresta Ombrófila Densa"/>
    <s v="Sudeste"/>
    <s v="Campinas"/>
    <s v="ondulado"/>
    <s v="Manual"/>
    <s v="Jabuticaba"/>
    <n v="504"/>
    <n v="56"/>
    <s v="fruto"/>
    <x v="0"/>
    <s v="Manutenção"/>
    <x v="14"/>
    <x v="8"/>
    <s v="Aplicador manual"/>
    <n v="2.35"/>
    <s v="H/H"/>
    <n v="9.9000000000000005E-2"/>
    <n v="0.11844"/>
    <n v="1.1725560000000001E-2"/>
  </r>
  <r>
    <n v="8108"/>
    <x v="1"/>
    <s v="Floresta Ombrófila Densa"/>
    <s v="Sudeste"/>
    <s v="Campinas"/>
    <s v="ondulado"/>
    <s v="Manual"/>
    <s v="Jabuticaba"/>
    <n v="504"/>
    <n v="56"/>
    <s v="fruto"/>
    <x v="0"/>
    <s v="Manutenção"/>
    <x v="14"/>
    <x v="8"/>
    <s v="Sulfluramida"/>
    <n v="2"/>
    <s v="Kg"/>
    <n v="16.2399997711181"/>
    <n v="0.1008"/>
    <n v="1.6369919769287045"/>
  </r>
  <r>
    <n v="8108"/>
    <x v="1"/>
    <s v="Floresta Ombrófila Densa"/>
    <s v="Sudeste"/>
    <s v="Campinas"/>
    <s v="ondulado"/>
    <s v="Manual"/>
    <s v="Jabuticaba"/>
    <n v="504"/>
    <n v="56"/>
    <s v="fruto"/>
    <x v="0"/>
    <s v="Manutenção"/>
    <x v="14"/>
    <x v="8"/>
    <s v="Trabalhador agropecuário em geral"/>
    <n v="2.35"/>
    <s v="H/H"/>
    <n v="13.0666856765747"/>
    <n v="0.11844"/>
    <n v="1.5476182515335075"/>
  </r>
  <r>
    <n v="8108"/>
    <x v="1"/>
    <s v="Floresta Ombrófila Densa"/>
    <s v="Sudeste"/>
    <s v="Campinas"/>
    <s v="ondulado"/>
    <s v="Manual"/>
    <s v="Jabuticaba"/>
    <n v="504"/>
    <n v="56"/>
    <s v="fruto"/>
    <x v="0"/>
    <s v="Manutenção"/>
    <x v="14"/>
    <x v="12"/>
    <s v="Técnico florestal"/>
    <n v="23.55"/>
    <s v="H/H"/>
    <n v="5.9209642410278303"/>
    <n v="1.18692"/>
    <n v="7.0277108769607519"/>
  </r>
  <r>
    <n v="8108"/>
    <x v="1"/>
    <s v="Floresta Ombrófila Densa"/>
    <s v="Sudeste"/>
    <s v="Campinas"/>
    <s v="ondulado"/>
    <s v="Manual"/>
    <s v="Jabuticaba"/>
    <n v="504"/>
    <n v="56"/>
    <s v="fruto"/>
    <x v="0"/>
    <s v="Manutenção"/>
    <x v="14"/>
    <x v="9"/>
    <s v="Trabalhador agropecuário em geral"/>
    <n v="1.18"/>
    <s v="H/H"/>
    <n v="13.0666856765747"/>
    <n v="5.947199999999999E-2"/>
    <n v="0.77710193055725041"/>
  </r>
  <r>
    <n v="8108"/>
    <x v="1"/>
    <s v="Floresta Ombrófila Densa"/>
    <s v="Sudeste"/>
    <s v="Campinas"/>
    <s v="ondulado"/>
    <s v="Manual"/>
    <s v="Jabuticaba"/>
    <n v="504"/>
    <n v="56"/>
    <s v="fruto"/>
    <x v="0"/>
    <s v="Manutenção"/>
    <x v="15"/>
    <x v="8"/>
    <s v="Aplicador manual"/>
    <n v="2.35"/>
    <s v="H/H"/>
    <n v="9.9000000000000005E-2"/>
    <n v="0.11844"/>
    <n v="1.1725560000000001E-2"/>
  </r>
  <r>
    <n v="8108"/>
    <x v="1"/>
    <s v="Floresta Ombrófila Densa"/>
    <s v="Sudeste"/>
    <s v="Campinas"/>
    <s v="ondulado"/>
    <s v="Manual"/>
    <s v="Jabuticaba"/>
    <n v="504"/>
    <n v="56"/>
    <s v="fruto"/>
    <x v="0"/>
    <s v="Manutenção"/>
    <x v="15"/>
    <x v="8"/>
    <s v="Sulfluramida"/>
    <n v="2"/>
    <s v="Kg"/>
    <n v="16.2399997711181"/>
    <n v="0.1008"/>
    <n v="1.6369919769287045"/>
  </r>
  <r>
    <n v="8108"/>
    <x v="1"/>
    <s v="Floresta Ombrófila Densa"/>
    <s v="Sudeste"/>
    <s v="Campinas"/>
    <s v="ondulado"/>
    <s v="Manual"/>
    <s v="Jabuticaba"/>
    <n v="504"/>
    <n v="56"/>
    <s v="fruto"/>
    <x v="0"/>
    <s v="Manutenção"/>
    <x v="15"/>
    <x v="8"/>
    <s v="Trabalhador agropecuário em geral"/>
    <n v="2.35"/>
    <s v="H/H"/>
    <n v="13.0666856765747"/>
    <n v="0.11844"/>
    <n v="1.5476182515335075"/>
  </r>
  <r>
    <n v="8108"/>
    <x v="1"/>
    <s v="Floresta Ombrófila Densa"/>
    <s v="Sudeste"/>
    <s v="Campinas"/>
    <s v="ondulado"/>
    <s v="Manual"/>
    <s v="Jabuticaba"/>
    <n v="504"/>
    <n v="56"/>
    <s v="fruto"/>
    <x v="0"/>
    <s v="Manutenção"/>
    <x v="15"/>
    <x v="9"/>
    <s v="Trabalhador agropecuário em geral"/>
    <n v="1.18"/>
    <s v="H/H"/>
    <n v="13.0666856765747"/>
    <n v="5.947199999999999E-2"/>
    <n v="0.77710193055725041"/>
  </r>
  <r>
    <n v="8108"/>
    <x v="1"/>
    <s v="Floresta Ombrófila Densa"/>
    <s v="Sudeste"/>
    <s v="Campinas"/>
    <s v="ondulado"/>
    <s v="Manual"/>
    <s v="Jabuticaba"/>
    <n v="504"/>
    <n v="56"/>
    <s v="fruto"/>
    <x v="0"/>
    <s v="Manutenção"/>
    <x v="16"/>
    <x v="8"/>
    <s v="Aplicador manual"/>
    <n v="2.35"/>
    <s v="H/H"/>
    <n v="9.9000000000000005E-2"/>
    <n v="0.11844"/>
    <n v="1.1725560000000001E-2"/>
  </r>
  <r>
    <n v="8108"/>
    <x v="1"/>
    <s v="Floresta Ombrófila Densa"/>
    <s v="Sudeste"/>
    <s v="Campinas"/>
    <s v="ondulado"/>
    <s v="Manual"/>
    <s v="Jabuticaba"/>
    <n v="504"/>
    <n v="56"/>
    <s v="fruto"/>
    <x v="0"/>
    <s v="Manutenção"/>
    <x v="16"/>
    <x v="8"/>
    <s v="Sulfluramida"/>
    <n v="2"/>
    <s v="Kg"/>
    <n v="16.2399997711181"/>
    <n v="0.1008"/>
    <n v="1.6369919769287045"/>
  </r>
  <r>
    <n v="8108"/>
    <x v="1"/>
    <s v="Floresta Ombrófila Densa"/>
    <s v="Sudeste"/>
    <s v="Campinas"/>
    <s v="ondulado"/>
    <s v="Manual"/>
    <s v="Jabuticaba"/>
    <n v="504"/>
    <n v="56"/>
    <s v="fruto"/>
    <x v="0"/>
    <s v="Manutenção"/>
    <x v="16"/>
    <x v="8"/>
    <s v="Trabalhador agropecuário em geral"/>
    <n v="2.35"/>
    <s v="H/H"/>
    <n v="13.0666856765747"/>
    <n v="0.11844"/>
    <n v="1.5476182515335075"/>
  </r>
  <r>
    <n v="8108"/>
    <x v="1"/>
    <s v="Floresta Ombrófila Densa"/>
    <s v="Sudeste"/>
    <s v="Campinas"/>
    <s v="ondulado"/>
    <s v="Manual"/>
    <s v="Jabuticaba"/>
    <n v="504"/>
    <n v="56"/>
    <s v="fruto"/>
    <x v="0"/>
    <s v="Manutenção"/>
    <x v="16"/>
    <x v="9"/>
    <s v="Trabalhador agropecuário em geral"/>
    <n v="1.18"/>
    <s v="H/H"/>
    <n v="13.0666856765747"/>
    <n v="5.947199999999999E-2"/>
    <n v="0.77710193055725041"/>
  </r>
  <r>
    <n v="8108"/>
    <x v="1"/>
    <s v="Floresta Ombrófila Densa"/>
    <s v="Sudeste"/>
    <s v="Campinas"/>
    <s v="ondulado"/>
    <s v="Manual"/>
    <s v="Jabuticaba"/>
    <n v="504"/>
    <n v="56"/>
    <s v="fruto"/>
    <x v="0"/>
    <s v="Manutenção"/>
    <x v="17"/>
    <x v="8"/>
    <s v="Aplicador manual"/>
    <n v="2.35"/>
    <s v="H/H"/>
    <n v="9.9000000000000005E-2"/>
    <n v="0.11844"/>
    <n v="1.1725560000000001E-2"/>
  </r>
  <r>
    <n v="8108"/>
    <x v="1"/>
    <s v="Floresta Ombrófila Densa"/>
    <s v="Sudeste"/>
    <s v="Campinas"/>
    <s v="ondulado"/>
    <s v="Manual"/>
    <s v="Jabuticaba"/>
    <n v="504"/>
    <n v="56"/>
    <s v="fruto"/>
    <x v="0"/>
    <s v="Manutenção"/>
    <x v="17"/>
    <x v="8"/>
    <s v="Sulfluramida"/>
    <n v="2"/>
    <s v="Kg"/>
    <n v="16.2399997711181"/>
    <n v="0.1008"/>
    <n v="1.6369919769287045"/>
  </r>
  <r>
    <n v="8108"/>
    <x v="1"/>
    <s v="Floresta Ombrófila Densa"/>
    <s v="Sudeste"/>
    <s v="Campinas"/>
    <s v="ondulado"/>
    <s v="Manual"/>
    <s v="Jabuticaba"/>
    <n v="504"/>
    <n v="56"/>
    <s v="fruto"/>
    <x v="0"/>
    <s v="Manutenção"/>
    <x v="17"/>
    <x v="8"/>
    <s v="Trabalhador agropecuário em geral"/>
    <n v="2.35"/>
    <s v="H/H"/>
    <n v="13.0666856765747"/>
    <n v="0.11844"/>
    <n v="1.5476182515335075"/>
  </r>
  <r>
    <n v="8108"/>
    <x v="1"/>
    <s v="Floresta Ombrófila Densa"/>
    <s v="Sudeste"/>
    <s v="Campinas"/>
    <s v="ondulado"/>
    <s v="Manual"/>
    <s v="Jabuticaba"/>
    <n v="504"/>
    <n v="56"/>
    <s v="fruto"/>
    <x v="0"/>
    <s v="Manutenção"/>
    <x v="17"/>
    <x v="9"/>
    <s v="Trabalhador agropecuário em geral"/>
    <n v="1.18"/>
    <s v="H/H"/>
    <n v="13.0666856765747"/>
    <n v="5.947199999999999E-2"/>
    <n v="0.77710193055725041"/>
  </r>
  <r>
    <n v="8108"/>
    <x v="1"/>
    <s v="Floresta Ombrófila Densa"/>
    <s v="Sudeste"/>
    <s v="Campinas"/>
    <s v="ondulado"/>
    <s v="Manual"/>
    <s v="Jabuticaba"/>
    <n v="504"/>
    <n v="56"/>
    <s v="fruto"/>
    <x v="0"/>
    <s v="Manutenção"/>
    <x v="18"/>
    <x v="8"/>
    <s v="Aplicador manual"/>
    <n v="2.35"/>
    <s v="H/H"/>
    <n v="9.9000000000000005E-2"/>
    <n v="0.11844"/>
    <n v="1.1725560000000001E-2"/>
  </r>
  <r>
    <n v="8108"/>
    <x v="1"/>
    <s v="Floresta Ombrófila Densa"/>
    <s v="Sudeste"/>
    <s v="Campinas"/>
    <s v="ondulado"/>
    <s v="Manual"/>
    <s v="Jabuticaba"/>
    <n v="504"/>
    <n v="56"/>
    <s v="fruto"/>
    <x v="0"/>
    <s v="Manutenção"/>
    <x v="18"/>
    <x v="8"/>
    <s v="Sulfluramida"/>
    <n v="2"/>
    <s v="Kg"/>
    <n v="16.2399997711181"/>
    <n v="0.1008"/>
    <n v="1.6369919769287045"/>
  </r>
  <r>
    <n v="8108"/>
    <x v="1"/>
    <s v="Floresta Ombrófila Densa"/>
    <s v="Sudeste"/>
    <s v="Campinas"/>
    <s v="ondulado"/>
    <s v="Manual"/>
    <s v="Jabuticaba"/>
    <n v="504"/>
    <n v="56"/>
    <s v="fruto"/>
    <x v="0"/>
    <s v="Manutenção"/>
    <x v="18"/>
    <x v="8"/>
    <s v="Trabalhador agropecuário em geral"/>
    <n v="2.35"/>
    <s v="H/H"/>
    <n v="13.0666856765747"/>
    <n v="0.11844"/>
    <n v="1.5476182515335075"/>
  </r>
  <r>
    <n v="8108"/>
    <x v="1"/>
    <s v="Floresta Ombrófila Densa"/>
    <s v="Sudeste"/>
    <s v="Campinas"/>
    <s v="ondulado"/>
    <s v="Manual"/>
    <s v="Jabuticaba"/>
    <n v="504"/>
    <n v="56"/>
    <s v="fruto"/>
    <x v="0"/>
    <s v="Manutenção"/>
    <x v="18"/>
    <x v="9"/>
    <s v="Trabalhador agropecuário em geral"/>
    <n v="1.18"/>
    <s v="H/H"/>
    <n v="13.0666856765747"/>
    <n v="5.947199999999999E-2"/>
    <n v="0.77710193055725041"/>
  </r>
  <r>
    <n v="8108"/>
    <x v="1"/>
    <s v="Floresta Ombrófila Densa"/>
    <s v="Sudeste"/>
    <s v="Campinas"/>
    <s v="ondulado"/>
    <s v="Manual"/>
    <s v="Jabuticaba"/>
    <n v="504"/>
    <n v="56"/>
    <s v="fruto"/>
    <x v="0"/>
    <s v="Manutenção"/>
    <x v="19"/>
    <x v="8"/>
    <s v="Aplicador manual"/>
    <n v="2.35"/>
    <s v="H/H"/>
    <n v="9.9000000000000005E-2"/>
    <n v="0.11844"/>
    <n v="1.1725560000000001E-2"/>
  </r>
  <r>
    <n v="8108"/>
    <x v="1"/>
    <s v="Floresta Ombrófila Densa"/>
    <s v="Sudeste"/>
    <s v="Campinas"/>
    <s v="ondulado"/>
    <s v="Manual"/>
    <s v="Jabuticaba"/>
    <n v="504"/>
    <n v="56"/>
    <s v="fruto"/>
    <x v="0"/>
    <s v="Manutenção"/>
    <x v="19"/>
    <x v="8"/>
    <s v="Sulfluramida"/>
    <n v="2"/>
    <s v="Kg"/>
    <n v="16.2399997711181"/>
    <n v="0.1008"/>
    <n v="1.6369919769287045"/>
  </r>
  <r>
    <n v="8108"/>
    <x v="1"/>
    <s v="Floresta Ombrófila Densa"/>
    <s v="Sudeste"/>
    <s v="Campinas"/>
    <s v="ondulado"/>
    <s v="Manual"/>
    <s v="Jabuticaba"/>
    <n v="504"/>
    <n v="56"/>
    <s v="fruto"/>
    <x v="0"/>
    <s v="Manutenção"/>
    <x v="19"/>
    <x v="8"/>
    <s v="Trabalhador agropecuário em geral"/>
    <n v="2.35"/>
    <s v="H/H"/>
    <n v="13.0666856765747"/>
    <n v="0.11844"/>
    <n v="1.5476182515335075"/>
  </r>
  <r>
    <n v="8108"/>
    <x v="1"/>
    <s v="Floresta Ombrófila Densa"/>
    <s v="Sudeste"/>
    <s v="Campinas"/>
    <s v="ondulado"/>
    <s v="Manual"/>
    <s v="Jabuticaba"/>
    <n v="504"/>
    <n v="56"/>
    <s v="fruto"/>
    <x v="0"/>
    <s v="Manutenção"/>
    <x v="19"/>
    <x v="12"/>
    <s v="Técnico florestal"/>
    <n v="23.55"/>
    <s v="H/H"/>
    <n v="5.9209642410278303"/>
    <n v="1.18692"/>
    <n v="7.0277108769607519"/>
  </r>
  <r>
    <n v="8108"/>
    <x v="1"/>
    <s v="Floresta Ombrófila Densa"/>
    <s v="Sudeste"/>
    <s v="Campinas"/>
    <s v="ondulado"/>
    <s v="Manual"/>
    <s v="Jabuticaba"/>
    <n v="504"/>
    <n v="56"/>
    <s v="fruto"/>
    <x v="0"/>
    <s v="Manutenção"/>
    <x v="19"/>
    <x v="9"/>
    <s v="Trabalhador agropecuário em geral"/>
    <n v="1.18"/>
    <s v="H/H"/>
    <n v="13.0666856765747"/>
    <n v="5.947199999999999E-2"/>
    <n v="0.77710193055725041"/>
  </r>
  <r>
    <n v="8108"/>
    <x v="1"/>
    <s v="Floresta Ombrófila Densa"/>
    <s v="Sudeste"/>
    <s v="Campinas"/>
    <s v="ondulado"/>
    <s v="Manual"/>
    <s v="Jabuticaba"/>
    <n v="504"/>
    <n v="56"/>
    <s v="fruto"/>
    <x v="0"/>
    <s v="Manutenção"/>
    <x v="20"/>
    <x v="8"/>
    <s v="Aplicador manual"/>
    <n v="2.35"/>
    <s v="H/H"/>
    <n v="9.9000000000000005E-2"/>
    <n v="0.11844"/>
    <n v="1.1725560000000001E-2"/>
  </r>
  <r>
    <n v="8108"/>
    <x v="1"/>
    <s v="Floresta Ombrófila Densa"/>
    <s v="Sudeste"/>
    <s v="Campinas"/>
    <s v="ondulado"/>
    <s v="Manual"/>
    <s v="Jabuticaba"/>
    <n v="504"/>
    <n v="56"/>
    <s v="fruto"/>
    <x v="0"/>
    <s v="Manutenção"/>
    <x v="20"/>
    <x v="8"/>
    <s v="Sulfluramida"/>
    <n v="2"/>
    <s v="Kg"/>
    <n v="16.2399997711181"/>
    <n v="0.1008"/>
    <n v="1.6369919769287045"/>
  </r>
  <r>
    <n v="8108"/>
    <x v="1"/>
    <s v="Floresta Ombrófila Densa"/>
    <s v="Sudeste"/>
    <s v="Campinas"/>
    <s v="ondulado"/>
    <s v="Manual"/>
    <s v="Jabuticaba"/>
    <n v="504"/>
    <n v="56"/>
    <s v="fruto"/>
    <x v="0"/>
    <s v="Manutenção"/>
    <x v="20"/>
    <x v="8"/>
    <s v="Trabalhador agropecuário em geral"/>
    <n v="2.35"/>
    <s v="H/H"/>
    <n v="13.0666856765747"/>
    <n v="0.11844"/>
    <n v="1.5476182515335075"/>
  </r>
  <r>
    <n v="8108"/>
    <x v="1"/>
    <s v="Floresta Ombrófila Densa"/>
    <s v="Sudeste"/>
    <s v="Campinas"/>
    <s v="ondulado"/>
    <s v="Manual"/>
    <s v="Jabuticaba"/>
    <n v="504"/>
    <n v="56"/>
    <s v="fruto"/>
    <x v="0"/>
    <s v="Manutenção"/>
    <x v="20"/>
    <x v="9"/>
    <s v="Trabalhador agropecuário em geral"/>
    <n v="1.18"/>
    <s v="H/H"/>
    <n v="13.0666856765747"/>
    <n v="5.947199999999999E-2"/>
    <n v="0.77710193055725041"/>
  </r>
  <r>
    <n v="8108"/>
    <x v="1"/>
    <s v="Floresta Ombrófila Densa"/>
    <s v="Sudeste"/>
    <s v="Campinas"/>
    <s v="ondulado"/>
    <s v="Manual"/>
    <s v="Jabuticaba"/>
    <n v="504"/>
    <n v="56"/>
    <s v="fruto"/>
    <x v="0"/>
    <s v="Manutenção"/>
    <x v="21"/>
    <x v="8"/>
    <s v="Aplicador manual"/>
    <n v="2.35"/>
    <s v="H/H"/>
    <n v="9.9000000000000005E-2"/>
    <n v="0.11844"/>
    <n v="1.1725560000000001E-2"/>
  </r>
  <r>
    <n v="8108"/>
    <x v="1"/>
    <s v="Floresta Ombrófila Densa"/>
    <s v="Sudeste"/>
    <s v="Campinas"/>
    <s v="ondulado"/>
    <s v="Manual"/>
    <s v="Jabuticaba"/>
    <n v="504"/>
    <n v="56"/>
    <s v="fruto"/>
    <x v="0"/>
    <s v="Manutenção"/>
    <x v="21"/>
    <x v="8"/>
    <s v="Sulfluramida"/>
    <n v="2"/>
    <s v="Kg"/>
    <n v="16.2399997711181"/>
    <n v="0.1008"/>
    <n v="1.6369919769287045"/>
  </r>
  <r>
    <n v="8108"/>
    <x v="1"/>
    <s v="Floresta Ombrófila Densa"/>
    <s v="Sudeste"/>
    <s v="Campinas"/>
    <s v="ondulado"/>
    <s v="Manual"/>
    <s v="Jabuticaba"/>
    <n v="504"/>
    <n v="56"/>
    <s v="fruto"/>
    <x v="0"/>
    <s v="Manutenção"/>
    <x v="21"/>
    <x v="8"/>
    <s v="Trabalhador agropecuário em geral"/>
    <n v="2.35"/>
    <s v="H/H"/>
    <n v="13.0666856765747"/>
    <n v="0.11844"/>
    <n v="1.5476182515335075"/>
  </r>
  <r>
    <n v="8108"/>
    <x v="1"/>
    <s v="Floresta Ombrófila Densa"/>
    <s v="Sudeste"/>
    <s v="Campinas"/>
    <s v="ondulado"/>
    <s v="Manual"/>
    <s v="Jabuticaba"/>
    <n v="504"/>
    <n v="56"/>
    <s v="fruto"/>
    <x v="0"/>
    <s v="Manutenção"/>
    <x v="21"/>
    <x v="9"/>
    <s v="Trabalhador agropecuário em geral"/>
    <n v="1.18"/>
    <s v="H/H"/>
    <n v="13.0666856765747"/>
    <n v="5.947199999999999E-2"/>
    <n v="0.77710193055725041"/>
  </r>
  <r>
    <n v="8108"/>
    <x v="1"/>
    <s v="Floresta Ombrófila Densa"/>
    <s v="Sudeste"/>
    <s v="Campinas"/>
    <s v="ondulado"/>
    <s v="Manual"/>
    <s v="Jabuticaba"/>
    <n v="504"/>
    <n v="56"/>
    <s v="fruto"/>
    <x v="0"/>
    <s v="Manutenção"/>
    <x v="22"/>
    <x v="8"/>
    <s v="Aplicador manual"/>
    <n v="2.35"/>
    <s v="H/H"/>
    <n v="9.9000000000000005E-2"/>
    <n v="0.11844"/>
    <n v="1.1725560000000001E-2"/>
  </r>
  <r>
    <n v="8108"/>
    <x v="1"/>
    <s v="Floresta Ombrófila Densa"/>
    <s v="Sudeste"/>
    <s v="Campinas"/>
    <s v="ondulado"/>
    <s v="Manual"/>
    <s v="Jabuticaba"/>
    <n v="504"/>
    <n v="56"/>
    <s v="fruto"/>
    <x v="0"/>
    <s v="Manutenção"/>
    <x v="22"/>
    <x v="8"/>
    <s v="Sulfluramida"/>
    <n v="2"/>
    <s v="Kg"/>
    <n v="16.2399997711181"/>
    <n v="0.1008"/>
    <n v="1.6369919769287045"/>
  </r>
  <r>
    <n v="8108"/>
    <x v="1"/>
    <s v="Floresta Ombrófila Densa"/>
    <s v="Sudeste"/>
    <s v="Campinas"/>
    <s v="ondulado"/>
    <s v="Manual"/>
    <s v="Jabuticaba"/>
    <n v="504"/>
    <n v="56"/>
    <s v="fruto"/>
    <x v="0"/>
    <s v="Manutenção"/>
    <x v="22"/>
    <x v="8"/>
    <s v="Trabalhador agropecuário em geral"/>
    <n v="2.35"/>
    <s v="H/H"/>
    <n v="13.0666856765747"/>
    <n v="0.11844"/>
    <n v="1.5476182515335075"/>
  </r>
  <r>
    <n v="8108"/>
    <x v="1"/>
    <s v="Floresta Ombrófila Densa"/>
    <s v="Sudeste"/>
    <s v="Campinas"/>
    <s v="ondulado"/>
    <s v="Manual"/>
    <s v="Jabuticaba"/>
    <n v="504"/>
    <n v="56"/>
    <s v="fruto"/>
    <x v="0"/>
    <s v="Manutenção"/>
    <x v="22"/>
    <x v="9"/>
    <s v="Trabalhador agropecuário em geral"/>
    <n v="1.18"/>
    <s v="H/H"/>
    <n v="13.0666856765747"/>
    <n v="5.947199999999999E-2"/>
    <n v="0.77710193055725041"/>
  </r>
  <r>
    <n v="8108"/>
    <x v="1"/>
    <s v="Floresta Ombrófila Densa"/>
    <s v="Sudeste"/>
    <s v="Campinas"/>
    <s v="ondulado"/>
    <s v="Manual"/>
    <s v="Jabuticaba"/>
    <n v="504"/>
    <n v="56"/>
    <s v="fruto"/>
    <x v="0"/>
    <s v="Manutenção"/>
    <x v="23"/>
    <x v="8"/>
    <s v="Aplicador manual"/>
    <n v="2.35"/>
    <s v="H/H"/>
    <n v="9.9000000000000005E-2"/>
    <n v="0.11844"/>
    <n v="1.1725560000000001E-2"/>
  </r>
  <r>
    <n v="8108"/>
    <x v="1"/>
    <s v="Floresta Ombrófila Densa"/>
    <s v="Sudeste"/>
    <s v="Campinas"/>
    <s v="ondulado"/>
    <s v="Manual"/>
    <s v="Jabuticaba"/>
    <n v="504"/>
    <n v="56"/>
    <s v="fruto"/>
    <x v="0"/>
    <s v="Manutenção"/>
    <x v="23"/>
    <x v="8"/>
    <s v="Sulfluramida"/>
    <n v="2"/>
    <s v="Kg"/>
    <n v="16.2399997711181"/>
    <n v="0.1008"/>
    <n v="1.6369919769287045"/>
  </r>
  <r>
    <n v="8108"/>
    <x v="1"/>
    <s v="Floresta Ombrófila Densa"/>
    <s v="Sudeste"/>
    <s v="Campinas"/>
    <s v="ondulado"/>
    <s v="Manual"/>
    <s v="Jabuticaba"/>
    <n v="504"/>
    <n v="56"/>
    <s v="fruto"/>
    <x v="0"/>
    <s v="Manutenção"/>
    <x v="23"/>
    <x v="8"/>
    <s v="Trabalhador agropecuário em geral"/>
    <n v="2.35"/>
    <s v="H/H"/>
    <n v="13.0666856765747"/>
    <n v="0.11844"/>
    <n v="1.5476182515335075"/>
  </r>
  <r>
    <n v="8108"/>
    <x v="1"/>
    <s v="Floresta Ombrófila Densa"/>
    <s v="Sudeste"/>
    <s v="Campinas"/>
    <s v="ondulado"/>
    <s v="Manual"/>
    <s v="Jabuticaba"/>
    <n v="504"/>
    <n v="56"/>
    <s v="fruto"/>
    <x v="0"/>
    <s v="Manutenção"/>
    <x v="23"/>
    <x v="9"/>
    <s v="Trabalhador agropecuário em geral"/>
    <n v="1.18"/>
    <s v="H/H"/>
    <n v="13.0666856765747"/>
    <n v="5.947199999999999E-2"/>
    <n v="0.77710193055725041"/>
  </r>
  <r>
    <n v="8108"/>
    <x v="1"/>
    <s v="Floresta Ombrófila Densa"/>
    <s v="Sudeste"/>
    <s v="Campinas"/>
    <s v="ondulado"/>
    <s v="Manual"/>
    <s v="Jabuticaba"/>
    <n v="504"/>
    <n v="56"/>
    <s v="fruto"/>
    <x v="0"/>
    <s v="Manutenção"/>
    <x v="24"/>
    <x v="8"/>
    <s v="Aplicador manual"/>
    <n v="2.35"/>
    <s v="H/H"/>
    <n v="9.9000000000000005E-2"/>
    <n v="0.11844"/>
    <n v="1.1725560000000001E-2"/>
  </r>
  <r>
    <n v="8108"/>
    <x v="1"/>
    <s v="Floresta Ombrófila Densa"/>
    <s v="Sudeste"/>
    <s v="Campinas"/>
    <s v="ondulado"/>
    <s v="Manual"/>
    <s v="Jabuticaba"/>
    <n v="504"/>
    <n v="56"/>
    <s v="fruto"/>
    <x v="0"/>
    <s v="Manutenção"/>
    <x v="24"/>
    <x v="8"/>
    <s v="Sulfluramida"/>
    <n v="2"/>
    <s v="Kg"/>
    <n v="16.2399997711181"/>
    <n v="0.1008"/>
    <n v="1.6369919769287045"/>
  </r>
  <r>
    <n v="8108"/>
    <x v="1"/>
    <s v="Floresta Ombrófila Densa"/>
    <s v="Sudeste"/>
    <s v="Campinas"/>
    <s v="ondulado"/>
    <s v="Manual"/>
    <s v="Jabuticaba"/>
    <n v="504"/>
    <n v="56"/>
    <s v="fruto"/>
    <x v="0"/>
    <s v="Manutenção"/>
    <x v="24"/>
    <x v="8"/>
    <s v="Trabalhador agropecuário em geral"/>
    <n v="2.35"/>
    <s v="H/H"/>
    <n v="13.0666856765747"/>
    <n v="0.11844"/>
    <n v="1.5476182515335075"/>
  </r>
  <r>
    <n v="8108"/>
    <x v="1"/>
    <s v="Floresta Ombrófila Densa"/>
    <s v="Sudeste"/>
    <s v="Campinas"/>
    <s v="ondulado"/>
    <s v="Manual"/>
    <s v="Jabuticaba"/>
    <n v="504"/>
    <n v="56"/>
    <s v="fruto"/>
    <x v="0"/>
    <s v="Manutenção"/>
    <x v="24"/>
    <x v="9"/>
    <s v="Trabalhador agropecuário em geral"/>
    <n v="1.18"/>
    <s v="H/H"/>
    <n v="13.0666856765747"/>
    <n v="5.947199999999999E-2"/>
    <n v="0.77710193055725041"/>
  </r>
  <r>
    <n v="8108"/>
    <x v="1"/>
    <s v="Floresta Ombrófila Densa"/>
    <s v="Sudeste"/>
    <s v="Campinas"/>
    <s v="ondulado"/>
    <s v="Manual"/>
    <s v="Jabuticaba"/>
    <n v="504"/>
    <n v="56"/>
    <s v="fruto"/>
    <x v="0"/>
    <s v="Manutenção"/>
    <x v="25"/>
    <x v="8"/>
    <s v="Aplicador manual"/>
    <n v="2.35"/>
    <s v="H/H"/>
    <n v="9.9000000000000005E-2"/>
    <n v="0.11844"/>
    <n v="1.1725560000000001E-2"/>
  </r>
  <r>
    <n v="8108"/>
    <x v="1"/>
    <s v="Floresta Ombrófila Densa"/>
    <s v="Sudeste"/>
    <s v="Campinas"/>
    <s v="ondulado"/>
    <s v="Manual"/>
    <s v="Jabuticaba"/>
    <n v="504"/>
    <n v="56"/>
    <s v="fruto"/>
    <x v="0"/>
    <s v="Manutenção"/>
    <x v="25"/>
    <x v="8"/>
    <s v="Sulfluramida"/>
    <n v="2"/>
    <s v="Kg"/>
    <n v="16.2399997711181"/>
    <n v="0.1008"/>
    <n v="1.6369919769287045"/>
  </r>
  <r>
    <n v="8108"/>
    <x v="1"/>
    <s v="Floresta Ombrófila Densa"/>
    <s v="Sudeste"/>
    <s v="Campinas"/>
    <s v="ondulado"/>
    <s v="Manual"/>
    <s v="Jabuticaba"/>
    <n v="504"/>
    <n v="56"/>
    <s v="fruto"/>
    <x v="0"/>
    <s v="Manutenção"/>
    <x v="25"/>
    <x v="8"/>
    <s v="Trabalhador agropecuário em geral"/>
    <n v="2.35"/>
    <s v="H/H"/>
    <n v="13.0666856765747"/>
    <n v="0.11844"/>
    <n v="1.5476182515335075"/>
  </r>
  <r>
    <n v="8108"/>
    <x v="1"/>
    <s v="Floresta Ombrófila Densa"/>
    <s v="Sudeste"/>
    <s v="Campinas"/>
    <s v="ondulado"/>
    <s v="Manual"/>
    <s v="Jabuticaba"/>
    <n v="504"/>
    <n v="56"/>
    <s v="fruto"/>
    <x v="0"/>
    <s v="Manutenção"/>
    <x v="25"/>
    <x v="9"/>
    <s v="Trabalhador agropecuário em geral"/>
    <n v="1.18"/>
    <s v="H/H"/>
    <n v="13.0666856765747"/>
    <n v="5.947199999999999E-2"/>
    <n v="0.77710193055725041"/>
  </r>
  <r>
    <n v="8108"/>
    <x v="1"/>
    <s v="Floresta Ombrófila Densa"/>
    <s v="Sudeste"/>
    <s v="Campinas"/>
    <s v="ondulado"/>
    <s v="Manual"/>
    <s v="Jabuticaba"/>
    <n v="504"/>
    <n v="56"/>
    <s v="fruto"/>
    <x v="0"/>
    <s v="Manutenção"/>
    <x v="26"/>
    <x v="8"/>
    <s v="Aplicador manual"/>
    <n v="2.35"/>
    <s v="H/H"/>
    <n v="9.9000000000000005E-2"/>
    <n v="0.11844"/>
    <n v="1.1725560000000001E-2"/>
  </r>
  <r>
    <n v="8108"/>
    <x v="1"/>
    <s v="Floresta Ombrófila Densa"/>
    <s v="Sudeste"/>
    <s v="Campinas"/>
    <s v="ondulado"/>
    <s v="Manual"/>
    <s v="Jabuticaba"/>
    <n v="504"/>
    <n v="56"/>
    <s v="fruto"/>
    <x v="0"/>
    <s v="Manutenção"/>
    <x v="26"/>
    <x v="8"/>
    <s v="Sulfluramida"/>
    <n v="2"/>
    <s v="Kg"/>
    <n v="16.2399997711181"/>
    <n v="0.1008"/>
    <n v="1.6369919769287045"/>
  </r>
  <r>
    <n v="8108"/>
    <x v="1"/>
    <s v="Floresta Ombrófila Densa"/>
    <s v="Sudeste"/>
    <s v="Campinas"/>
    <s v="ondulado"/>
    <s v="Manual"/>
    <s v="Jabuticaba"/>
    <n v="504"/>
    <n v="56"/>
    <s v="fruto"/>
    <x v="0"/>
    <s v="Manutenção"/>
    <x v="26"/>
    <x v="8"/>
    <s v="Trabalhador agropecuário em geral"/>
    <n v="2.35"/>
    <s v="H/H"/>
    <n v="13.0666856765747"/>
    <n v="0.11844"/>
    <n v="1.5476182515335075"/>
  </r>
  <r>
    <n v="8108"/>
    <x v="1"/>
    <s v="Floresta Ombrófila Densa"/>
    <s v="Sudeste"/>
    <s v="Campinas"/>
    <s v="ondulado"/>
    <s v="Manual"/>
    <s v="Jabuticaba"/>
    <n v="504"/>
    <n v="56"/>
    <s v="fruto"/>
    <x v="0"/>
    <s v="Manutenção"/>
    <x v="26"/>
    <x v="9"/>
    <s v="Trabalhador agropecuário em geral"/>
    <n v="1.18"/>
    <s v="H/H"/>
    <n v="13.0666856765747"/>
    <n v="5.947199999999999E-2"/>
    <n v="0.77710193055725041"/>
  </r>
  <r>
    <n v="8108"/>
    <x v="1"/>
    <s v="Floresta Ombrófila Densa"/>
    <s v="Sudeste"/>
    <s v="Campinas"/>
    <s v="ondulado"/>
    <s v="Manual"/>
    <s v="Jabuticaba"/>
    <n v="504"/>
    <n v="56"/>
    <s v="fruto"/>
    <x v="0"/>
    <s v="Manutenção"/>
    <x v="27"/>
    <x v="8"/>
    <s v="Aplicador manual"/>
    <n v="2.35"/>
    <s v="H/H"/>
    <n v="9.9000000000000005E-2"/>
    <n v="0.11844"/>
    <n v="1.1725560000000001E-2"/>
  </r>
  <r>
    <n v="8108"/>
    <x v="1"/>
    <s v="Floresta Ombrófila Densa"/>
    <s v="Sudeste"/>
    <s v="Campinas"/>
    <s v="ondulado"/>
    <s v="Manual"/>
    <s v="Jabuticaba"/>
    <n v="504"/>
    <n v="56"/>
    <s v="fruto"/>
    <x v="0"/>
    <s v="Manutenção"/>
    <x v="27"/>
    <x v="8"/>
    <s v="Sulfluramida"/>
    <n v="2"/>
    <s v="Kg"/>
    <n v="16.2399997711181"/>
    <n v="0.1008"/>
    <n v="1.6369919769287045"/>
  </r>
  <r>
    <n v="8108"/>
    <x v="1"/>
    <s v="Floresta Ombrófila Densa"/>
    <s v="Sudeste"/>
    <s v="Campinas"/>
    <s v="ondulado"/>
    <s v="Manual"/>
    <s v="Jabuticaba"/>
    <n v="504"/>
    <n v="56"/>
    <s v="fruto"/>
    <x v="0"/>
    <s v="Manutenção"/>
    <x v="27"/>
    <x v="8"/>
    <s v="Trabalhador agropecuário em geral"/>
    <n v="2.35"/>
    <s v="H/H"/>
    <n v="13.0666856765747"/>
    <n v="0.11844"/>
    <n v="1.5476182515335075"/>
  </r>
  <r>
    <n v="8108"/>
    <x v="1"/>
    <s v="Floresta Ombrófila Densa"/>
    <s v="Sudeste"/>
    <s v="Campinas"/>
    <s v="ondulado"/>
    <s v="Manual"/>
    <s v="Jabuticaba"/>
    <n v="504"/>
    <n v="56"/>
    <s v="fruto"/>
    <x v="0"/>
    <s v="Manutenção"/>
    <x v="27"/>
    <x v="9"/>
    <s v="Trabalhador agropecuário em geral"/>
    <n v="1.18"/>
    <s v="H/H"/>
    <n v="13.0666856765747"/>
    <n v="5.947199999999999E-2"/>
    <n v="0.77710193055725041"/>
  </r>
  <r>
    <n v="8108"/>
    <x v="1"/>
    <s v="Floresta Ombrófila Densa"/>
    <s v="Sudeste"/>
    <s v="Campinas"/>
    <s v="ondulado"/>
    <s v="Manual"/>
    <s v="Jabuticaba"/>
    <n v="504"/>
    <n v="56"/>
    <s v="fruto"/>
    <x v="0"/>
    <s v="Manutenção"/>
    <x v="28"/>
    <x v="8"/>
    <s v="Aplicador manual"/>
    <n v="2.35"/>
    <s v="H/H"/>
    <n v="9.9000000000000005E-2"/>
    <n v="0.11844"/>
    <n v="1.1725560000000001E-2"/>
  </r>
  <r>
    <n v="8108"/>
    <x v="1"/>
    <s v="Floresta Ombrófila Densa"/>
    <s v="Sudeste"/>
    <s v="Campinas"/>
    <s v="ondulado"/>
    <s v="Manual"/>
    <s v="Jabuticaba"/>
    <n v="504"/>
    <n v="56"/>
    <s v="fruto"/>
    <x v="0"/>
    <s v="Manutenção"/>
    <x v="28"/>
    <x v="8"/>
    <s v="Sulfluramida"/>
    <n v="2"/>
    <s v="Kg"/>
    <n v="16.2399997711181"/>
    <n v="0.1008"/>
    <n v="1.6369919769287045"/>
  </r>
  <r>
    <n v="8108"/>
    <x v="1"/>
    <s v="Floresta Ombrófila Densa"/>
    <s v="Sudeste"/>
    <s v="Campinas"/>
    <s v="ondulado"/>
    <s v="Manual"/>
    <s v="Jabuticaba"/>
    <n v="504"/>
    <n v="56"/>
    <s v="fruto"/>
    <x v="0"/>
    <s v="Manutenção"/>
    <x v="28"/>
    <x v="8"/>
    <s v="Trabalhador agropecuário em geral"/>
    <n v="2.35"/>
    <s v="H/H"/>
    <n v="13.0666856765747"/>
    <n v="0.11844"/>
    <n v="1.5476182515335075"/>
  </r>
  <r>
    <n v="8108"/>
    <x v="1"/>
    <s v="Floresta Ombrófila Densa"/>
    <s v="Sudeste"/>
    <s v="Campinas"/>
    <s v="ondulado"/>
    <s v="Manual"/>
    <s v="Jabuticaba"/>
    <n v="504"/>
    <n v="56"/>
    <s v="fruto"/>
    <x v="0"/>
    <s v="Manutenção"/>
    <x v="28"/>
    <x v="9"/>
    <s v="Trabalhador agropecuário em geral"/>
    <n v="1.18"/>
    <s v="H/H"/>
    <n v="13.0666856765747"/>
    <n v="5.947199999999999E-2"/>
    <n v="0.77710193055725041"/>
  </r>
  <r>
    <n v="8108"/>
    <x v="1"/>
    <s v="Floresta Ombrófila Densa"/>
    <s v="Sudeste"/>
    <s v="Campinas"/>
    <s v="ondulado"/>
    <s v="Manual"/>
    <s v="Jabuticaba"/>
    <n v="504"/>
    <n v="56"/>
    <s v="fruto"/>
    <x v="0"/>
    <s v="Manutenção"/>
    <x v="29"/>
    <x v="8"/>
    <s v="Aplicador manual"/>
    <n v="2.35"/>
    <s v="H/H"/>
    <n v="9.9000000000000005E-2"/>
    <n v="0.11844"/>
    <n v="1.1725560000000001E-2"/>
  </r>
  <r>
    <n v="8108"/>
    <x v="1"/>
    <s v="Floresta Ombrófila Densa"/>
    <s v="Sudeste"/>
    <s v="Campinas"/>
    <s v="ondulado"/>
    <s v="Manual"/>
    <s v="Jabuticaba"/>
    <n v="504"/>
    <n v="56"/>
    <s v="fruto"/>
    <x v="0"/>
    <s v="Manutenção"/>
    <x v="29"/>
    <x v="8"/>
    <s v="Sulfluramida"/>
    <n v="2"/>
    <s v="Kg"/>
    <n v="16.2399997711181"/>
    <n v="0.1008"/>
    <n v="1.6369919769287045"/>
  </r>
  <r>
    <n v="8108"/>
    <x v="1"/>
    <s v="Floresta Ombrófila Densa"/>
    <s v="Sudeste"/>
    <s v="Campinas"/>
    <s v="ondulado"/>
    <s v="Manual"/>
    <s v="Jabuticaba"/>
    <n v="504"/>
    <n v="56"/>
    <s v="fruto"/>
    <x v="0"/>
    <s v="Manutenção"/>
    <x v="29"/>
    <x v="8"/>
    <s v="Trabalhador agropecuário em geral"/>
    <n v="2.35"/>
    <s v="H/H"/>
    <n v="13.0666856765747"/>
    <n v="0.11844"/>
    <n v="1.5476182515335075"/>
  </r>
  <r>
    <n v="8108"/>
    <x v="1"/>
    <s v="Floresta Ombrófila Densa"/>
    <s v="Sudeste"/>
    <s v="Campinas"/>
    <s v="ondulado"/>
    <s v="Manual"/>
    <s v="Jabuticaba"/>
    <n v="504"/>
    <n v="56"/>
    <s v="fruto"/>
    <x v="0"/>
    <s v="Manutenção"/>
    <x v="29"/>
    <x v="9"/>
    <s v="Trabalhador agropecuário em geral"/>
    <n v="1.18"/>
    <s v="H/H"/>
    <n v="13.0666856765747"/>
    <n v="5.947199999999999E-2"/>
    <n v="0.77710193055725041"/>
  </r>
  <r>
    <n v="8108"/>
    <x v="1"/>
    <s v="Floresta Ombrófila Densa"/>
    <s v="Sudeste"/>
    <s v="Campinas"/>
    <s v="ondulado"/>
    <s v="Manual"/>
    <s v="Jabuticaba"/>
    <n v="504"/>
    <n v="56"/>
    <s v="fruto"/>
    <x v="0"/>
    <s v="Pós-Plantio"/>
    <x v="0"/>
    <x v="7"/>
    <s v="Enxada"/>
    <n v="38.51"/>
    <s v="H/H"/>
    <n v="1.6E-2"/>
    <n v="1.9409039999999997"/>
    <n v="3.1054463999999997E-2"/>
  </r>
  <r>
    <n v="8108"/>
    <x v="1"/>
    <s v="Floresta Ombrófila Densa"/>
    <s v="Sudeste"/>
    <s v="Campinas"/>
    <s v="ondulado"/>
    <s v="Manual"/>
    <s v="Jabuticaba"/>
    <n v="504"/>
    <n v="56"/>
    <s v="fruto"/>
    <x v="0"/>
    <s v="Pós-Plantio"/>
    <x v="0"/>
    <x v="7"/>
    <s v="Trabalhador agropecuário em geral"/>
    <n v="38.51"/>
    <s v="H/H"/>
    <n v="13.0666856765747"/>
    <n v="1.9409039999999997"/>
    <n v="25.361182496406538"/>
  </r>
  <r>
    <n v="8108"/>
    <x v="1"/>
    <s v="Floresta Ombrófila Densa"/>
    <s v="Sudeste"/>
    <s v="Campinas"/>
    <s v="ondulado"/>
    <s v="Manual"/>
    <s v="Jabuticaba"/>
    <n v="504"/>
    <n v="56"/>
    <s v="fruto"/>
    <x v="0"/>
    <s v="Pós-Plantio"/>
    <x v="0"/>
    <x v="8"/>
    <s v="Aplicador manual"/>
    <n v="2.35"/>
    <s v="H/H"/>
    <n v="9.9000000000000005E-2"/>
    <n v="0.11844"/>
    <n v="1.1725560000000001E-2"/>
  </r>
  <r>
    <n v="8108"/>
    <x v="1"/>
    <s v="Floresta Ombrófila Densa"/>
    <s v="Sudeste"/>
    <s v="Campinas"/>
    <s v="ondulado"/>
    <s v="Manual"/>
    <s v="Jabuticaba"/>
    <n v="504"/>
    <n v="56"/>
    <s v="fruto"/>
    <x v="0"/>
    <s v="Pós-Plantio"/>
    <x v="0"/>
    <x v="8"/>
    <s v="Sulfluramida"/>
    <n v="2"/>
    <s v="Kg"/>
    <n v="16.2399997711181"/>
    <n v="0.1008"/>
    <n v="1.6369919769287045"/>
  </r>
  <r>
    <n v="8108"/>
    <x v="1"/>
    <s v="Floresta Ombrófila Densa"/>
    <s v="Sudeste"/>
    <s v="Campinas"/>
    <s v="ondulado"/>
    <s v="Manual"/>
    <s v="Jabuticaba"/>
    <n v="504"/>
    <n v="56"/>
    <s v="fruto"/>
    <x v="0"/>
    <s v="Pós-Plantio"/>
    <x v="0"/>
    <x v="8"/>
    <s v="Trabalhador agropecuário em geral"/>
    <n v="2.35"/>
    <s v="H/H"/>
    <n v="13.0666856765747"/>
    <n v="0.11844"/>
    <n v="1.5476182515335075"/>
  </r>
  <r>
    <n v="8108"/>
    <x v="1"/>
    <s v="Floresta Ombrófila Densa"/>
    <s v="Sudeste"/>
    <s v="Campinas"/>
    <s v="ondulado"/>
    <s v="Manual"/>
    <s v="Jabuticaba"/>
    <n v="504"/>
    <n v="56"/>
    <s v="fruto"/>
    <x v="0"/>
    <s v="Pós-Plantio"/>
    <x v="0"/>
    <x v="9"/>
    <s v="Trabalhador agropecuário em geral"/>
    <n v="1.18"/>
    <s v="H/H"/>
    <n v="13.0666856765747"/>
    <n v="5.947199999999999E-2"/>
    <n v="0.77710193055725041"/>
  </r>
  <r>
    <n v="8108"/>
    <x v="1"/>
    <s v="Floresta Ombrófila Densa"/>
    <s v="Sudeste"/>
    <s v="Campinas"/>
    <s v="ondulado"/>
    <s v="Manual"/>
    <s v="Jabuticaba"/>
    <n v="504"/>
    <n v="56"/>
    <s v="fruto"/>
    <x v="0"/>
    <s v="Pré-Plantio"/>
    <x v="0"/>
    <x v="0"/>
    <s v="Trator 75 - 125 CV + Carreta"/>
    <n v="2.06"/>
    <s v="H/M"/>
    <n v="149.07000732421801"/>
    <n v="0.103824"/>
    <n v="15.47704444042961"/>
  </r>
  <r>
    <n v="8108"/>
    <x v="1"/>
    <s v="Floresta Ombrófila Densa"/>
    <s v="Sudeste"/>
    <s v="Campinas"/>
    <s v="ondulado"/>
    <s v="Manual"/>
    <s v="Jabuticaba"/>
    <n v="504"/>
    <n v="56"/>
    <s v="fruto"/>
    <x v="0"/>
    <s v="Pré-Plantio"/>
    <x v="0"/>
    <x v="13"/>
    <s v="Enxadão (alinhamento)"/>
    <n v="28.27"/>
    <s v="H/H"/>
    <n v="1.0999999999999999E-2"/>
    <n v="1.4248080000000001"/>
    <n v="1.5672887999999999E-2"/>
  </r>
  <r>
    <n v="8108"/>
    <x v="1"/>
    <s v="Floresta Ombrófila Densa"/>
    <s v="Sudeste"/>
    <s v="Campinas"/>
    <s v="ondulado"/>
    <s v="Manual"/>
    <s v="Jabuticaba"/>
    <n v="504"/>
    <n v="56"/>
    <s v="fruto"/>
    <x v="0"/>
    <s v="Pré-Plantio"/>
    <x v="0"/>
    <x v="13"/>
    <s v="Trabalhador agropecuário em geral"/>
    <n v="28.27"/>
    <s v="H/H"/>
    <n v="13.0666856765747"/>
    <n v="1.4248080000000001"/>
    <n v="18.617518285469046"/>
  </r>
  <r>
    <n v="8108"/>
    <x v="1"/>
    <s v="Floresta Ombrófila Densa"/>
    <s v="Sudeste"/>
    <s v="Campinas"/>
    <s v="ondulado"/>
    <s v="Manual"/>
    <s v="Jabuticaba"/>
    <n v="504"/>
    <n v="56"/>
    <s v="fruto"/>
    <x v="0"/>
    <s v="Pré-Plantio"/>
    <x v="0"/>
    <x v="14"/>
    <s v="Calcário dolomítico"/>
    <n v="0.5"/>
    <s v="t"/>
    <n v="206.169998168945"/>
    <n v="2.52E-2"/>
    <n v="5.1954839538574138"/>
  </r>
  <r>
    <n v="8108"/>
    <x v="1"/>
    <s v="Floresta Ombrófila Densa"/>
    <s v="Sudeste"/>
    <s v="Campinas"/>
    <s v="ondulado"/>
    <s v="Manual"/>
    <s v="Jabuticaba"/>
    <n v="504"/>
    <n v="56"/>
    <s v="fruto"/>
    <x v="0"/>
    <s v="Pré-Plantio"/>
    <x v="0"/>
    <x v="14"/>
    <s v="Trabalhador agropecuário em geral"/>
    <n v="11.78"/>
    <s v="H/H"/>
    <n v="13.0666856765747"/>
    <n v="0.59371200000000002"/>
    <n v="7.7578480864105188"/>
  </r>
  <r>
    <n v="8108"/>
    <x v="1"/>
    <s v="Floresta Ombrófila Densa"/>
    <s v="Sudeste"/>
    <s v="Campinas"/>
    <s v="ondulado"/>
    <s v="Manual"/>
    <s v="Jabuticaba"/>
    <n v="504"/>
    <n v="56"/>
    <s v="fruto"/>
    <x v="0"/>
    <s v="Pré-Plantio"/>
    <x v="0"/>
    <x v="14"/>
    <s v="Trator 75 - 125 CV + Carreta"/>
    <n v="1.94"/>
    <s v="H/M"/>
    <n v="149.07000732421801"/>
    <n v="9.7776000000000002E-2"/>
    <n v="14.575469036132741"/>
  </r>
  <r>
    <n v="8108"/>
    <x v="1"/>
    <s v="Floresta Ombrófila Densa"/>
    <s v="Sudeste"/>
    <s v="Campinas"/>
    <s v="ondulado"/>
    <s v="Manual"/>
    <s v="Jabuticaba"/>
    <n v="504"/>
    <n v="56"/>
    <s v="fruto"/>
    <x v="0"/>
    <s v="Pré-Plantio"/>
    <x v="0"/>
    <x v="8"/>
    <s v="Aplicador manual"/>
    <n v="4.7"/>
    <s v="H/H"/>
    <n v="9.9000000000000005E-2"/>
    <n v="0.23688000000000001"/>
    <n v="2.3451120000000002E-2"/>
  </r>
  <r>
    <n v="8108"/>
    <x v="1"/>
    <s v="Floresta Ombrófila Densa"/>
    <s v="Sudeste"/>
    <s v="Campinas"/>
    <s v="ondulado"/>
    <s v="Manual"/>
    <s v="Jabuticaba"/>
    <n v="504"/>
    <n v="56"/>
    <s v="fruto"/>
    <x v="0"/>
    <s v="Pré-Plantio"/>
    <x v="0"/>
    <x v="8"/>
    <s v="Sulfluramida"/>
    <n v="3.5"/>
    <s v="Kg"/>
    <n v="16.2399997711181"/>
    <n v="0.1764"/>
    <n v="2.8647359596252331"/>
  </r>
  <r>
    <n v="8108"/>
    <x v="1"/>
    <s v="Floresta Ombrófila Densa"/>
    <s v="Sudeste"/>
    <s v="Campinas"/>
    <s v="ondulado"/>
    <s v="Manual"/>
    <s v="Jabuticaba"/>
    <n v="504"/>
    <n v="56"/>
    <s v="fruto"/>
    <x v="0"/>
    <s v="Pré-Plantio"/>
    <x v="0"/>
    <x v="8"/>
    <s v="Trabalhador agropecuário em geral"/>
    <n v="4.7"/>
    <s v="H/H"/>
    <n v="13.0666856765747"/>
    <n v="0.23688000000000001"/>
    <n v="3.095236503067015"/>
  </r>
  <r>
    <n v="8108"/>
    <x v="1"/>
    <s v="Floresta Ombrófila Densa"/>
    <s v="Sudeste"/>
    <s v="Campinas"/>
    <s v="ondulado"/>
    <s v="Manual"/>
    <s v="Jabuticaba"/>
    <n v="504"/>
    <n v="56"/>
    <s v="fruto"/>
    <x v="0"/>
    <s v="Pré-Plantio"/>
    <x v="0"/>
    <x v="15"/>
    <s v="Motocoveadora 2,5 CV"/>
    <n v="28.27"/>
    <s v="H/H"/>
    <n v="6.0519999999999996"/>
    <n v="1.4248080000000001"/>
    <n v="8.6229380159999991"/>
  </r>
  <r>
    <n v="8108"/>
    <x v="1"/>
    <s v="Floresta Ombrófila Densa"/>
    <s v="Sudeste"/>
    <s v="Campinas"/>
    <s v="ondulado"/>
    <s v="Manual"/>
    <s v="Jabuticaba"/>
    <n v="504"/>
    <n v="56"/>
    <s v="fruto"/>
    <x v="0"/>
    <s v="Pré-Plantio"/>
    <x v="0"/>
    <x v="15"/>
    <s v="Trabalhador agropecuário em geral"/>
    <n v="28.27"/>
    <s v="H/H"/>
    <n v="13.0666856765747"/>
    <n v="1.4248080000000001"/>
    <n v="18.617518285469046"/>
  </r>
  <r>
    <n v="8108"/>
    <x v="1"/>
    <s v="Floresta Ombrófila Densa"/>
    <s v="Sudeste"/>
    <s v="Campinas"/>
    <s v="ondulado"/>
    <s v="Manual"/>
    <s v="Jabuticaba"/>
    <n v="504"/>
    <n v="56"/>
    <s v="fruto"/>
    <x v="0"/>
    <s v="Pré-Plantio"/>
    <x v="0"/>
    <x v="16"/>
    <s v="Motorroçadeira 2 CV"/>
    <n v="23.55"/>
    <s v="H/H"/>
    <n v="6.4109999999999996"/>
    <n v="1.18692"/>
    <n v="7.6093441199999994"/>
  </r>
  <r>
    <n v="8108"/>
    <x v="1"/>
    <s v="Floresta Ombrófila Densa"/>
    <s v="Sudeste"/>
    <s v="Campinas"/>
    <s v="ondulado"/>
    <s v="Manual"/>
    <s v="Jabuticaba"/>
    <n v="504"/>
    <n v="56"/>
    <s v="fruto"/>
    <x v="0"/>
    <s v="Pré-Plantio"/>
    <x v="0"/>
    <x v="16"/>
    <s v="Trabalhador agropecuário em geral"/>
    <n v="23.55"/>
    <s v="H/H"/>
    <n v="13.0666856765747"/>
    <n v="1.18692"/>
    <n v="15.509110563240043"/>
  </r>
  <r>
    <n v="8108"/>
    <x v="1"/>
    <s v="Floresta Ombrófila Densa"/>
    <s v="Sudeste"/>
    <s v="Campinas"/>
    <s v="ondulado"/>
    <s v="Manual"/>
    <s v="Macaúba"/>
    <n v="783"/>
    <n v="87"/>
    <s v="fruto"/>
    <x v="0"/>
    <s v="Implantação"/>
    <x v="0"/>
    <x v="0"/>
    <d v="2006-06-30T00:00:00"/>
    <n v="3.3"/>
    <s v="sc de 50 kg"/>
    <n v="273.079986572265"/>
    <n v="0.25838999999999995"/>
    <n v="70.561137730407538"/>
  </r>
  <r>
    <n v="8108"/>
    <x v="1"/>
    <s v="Floresta Ombrófila Densa"/>
    <s v="Sudeste"/>
    <s v="Campinas"/>
    <s v="ondulado"/>
    <s v="Manual"/>
    <s v="Macaúba"/>
    <n v="783"/>
    <n v="87"/>
    <s v="fruto"/>
    <x v="0"/>
    <s v="Implantação"/>
    <x v="0"/>
    <x v="0"/>
    <s v="Copo dosador"/>
    <n v="12.37"/>
    <s v="H/H"/>
    <n v="1.0999999999999999E-2"/>
    <n v="0.96857099999999996"/>
    <n v="1.0654280999999998E-2"/>
  </r>
  <r>
    <n v="8108"/>
    <x v="1"/>
    <s v="Floresta Ombrófila Densa"/>
    <s v="Sudeste"/>
    <s v="Campinas"/>
    <s v="ondulado"/>
    <s v="Manual"/>
    <s v="Macaúba"/>
    <n v="783"/>
    <n v="87"/>
    <s v="fruto"/>
    <x v="0"/>
    <s v="Implantação"/>
    <x v="0"/>
    <x v="0"/>
    <s v="Trabalhador agropecuário em geral"/>
    <n v="12.37"/>
    <s v="H/H"/>
    <n v="13.0666856765747"/>
    <n v="0.96857099999999996"/>
    <n v="12.656012812445633"/>
  </r>
  <r>
    <n v="8108"/>
    <x v="1"/>
    <s v="Floresta Ombrófila Densa"/>
    <s v="Sudeste"/>
    <s v="Campinas"/>
    <s v="ondulado"/>
    <s v="Manual"/>
    <s v="Macaúba"/>
    <n v="783"/>
    <n v="87"/>
    <s v="fruto"/>
    <x v="0"/>
    <s v="Implantação"/>
    <x v="0"/>
    <x v="1"/>
    <d v="2010-10-20T00:00:00"/>
    <n v="3.3"/>
    <s v="sc de 50 kg"/>
    <n v="200.47999572753901"/>
    <n v="0.25838999999999995"/>
    <n v="51.802026096038794"/>
  </r>
  <r>
    <n v="8108"/>
    <x v="1"/>
    <s v="Floresta Ombrófila Densa"/>
    <s v="Sudeste"/>
    <s v="Campinas"/>
    <s v="ondulado"/>
    <s v="Manual"/>
    <s v="Macaúba"/>
    <n v="783"/>
    <n v="87"/>
    <s v="fruto"/>
    <x v="0"/>
    <s v="Implantação"/>
    <x v="0"/>
    <x v="1"/>
    <s v="Plantadeira (coveta lateral)"/>
    <n v="14.13"/>
    <s v="H/H"/>
    <n v="7.9000000000000001E-2"/>
    <n v="1.106379"/>
    <n v="8.7403940999999999E-2"/>
  </r>
  <r>
    <n v="8108"/>
    <x v="1"/>
    <s v="Floresta Ombrófila Densa"/>
    <s v="Sudeste"/>
    <s v="Campinas"/>
    <s v="ondulado"/>
    <s v="Manual"/>
    <s v="Macaúba"/>
    <n v="783"/>
    <n v="87"/>
    <s v="fruto"/>
    <x v="0"/>
    <s v="Implantação"/>
    <x v="0"/>
    <x v="1"/>
    <s v="Trabalhador agropecuário em geral"/>
    <n v="14.13"/>
    <s v="H/H"/>
    <n v="13.0666856765747"/>
    <n v="1.106379"/>
    <n v="14.456706632163041"/>
  </r>
  <r>
    <n v="8108"/>
    <x v="1"/>
    <s v="Floresta Ombrófila Densa"/>
    <s v="Sudeste"/>
    <s v="Campinas"/>
    <s v="ondulado"/>
    <s v="Manual"/>
    <s v="Macaúba"/>
    <n v="783"/>
    <n v="87"/>
    <s v="fruto"/>
    <x v="0"/>
    <s v="Implantação"/>
    <x v="0"/>
    <x v="1"/>
    <s v="Trator 75 - 125 CV + Carreta"/>
    <n v="2.35"/>
    <s v="H/M"/>
    <n v="149.07000732421801"/>
    <n v="0.18400500000000003"/>
    <n v="27.42962669769274"/>
  </r>
  <r>
    <n v="8108"/>
    <x v="1"/>
    <s v="Floresta Ombrófila Densa"/>
    <s v="Sudeste"/>
    <s v="Campinas"/>
    <s v="ondulado"/>
    <s v="Manual"/>
    <s v="Macaúba"/>
    <n v="783"/>
    <n v="87"/>
    <s v="fruto"/>
    <x v="0"/>
    <s v="Implantação"/>
    <x v="0"/>
    <x v="2"/>
    <s v="Trabalhador agropecuário em geral"/>
    <n v="5.88"/>
    <s v="H/H"/>
    <n v="13.0666856765747"/>
    <n v="0.46040399999999998"/>
    <n v="6.0159543522376975"/>
  </r>
  <r>
    <n v="8108"/>
    <x v="1"/>
    <s v="Floresta Ombrófila Densa"/>
    <s v="Sudeste"/>
    <s v="Campinas"/>
    <s v="ondulado"/>
    <s v="Manual"/>
    <s v="Macaúba"/>
    <n v="783"/>
    <n v="87"/>
    <s v="fruto"/>
    <x v="0"/>
    <s v="Implantação"/>
    <x v="0"/>
    <x v="2"/>
    <s v="Trator 75 - 125 CV + Tanque para irrigação"/>
    <n v="1.18"/>
    <s v="H/M"/>
    <n v="157.47999572753901"/>
    <n v="9.239399999999999E-2"/>
    <n v="14.550206725250238"/>
  </r>
  <r>
    <n v="8108"/>
    <x v="1"/>
    <s v="Floresta Ombrófila Densa"/>
    <s v="Sudeste"/>
    <s v="Campinas"/>
    <s v="ondulado"/>
    <s v="Manual"/>
    <s v="Macaúba"/>
    <n v="783"/>
    <n v="87"/>
    <s v="fruto"/>
    <x v="0"/>
    <s v="Implantação"/>
    <x v="0"/>
    <x v="3"/>
    <s v="Hidrogel"/>
    <n v="5"/>
    <s v="Kg"/>
    <n v="25.84"/>
    <n v="0.39150000000000001"/>
    <n v="10.11636"/>
  </r>
  <r>
    <n v="8108"/>
    <x v="1"/>
    <s v="Floresta Ombrófila Densa"/>
    <s v="Sudeste"/>
    <s v="Campinas"/>
    <s v="ondulado"/>
    <s v="Manual"/>
    <s v="Macaúba"/>
    <n v="783"/>
    <n v="87"/>
    <s v="fruto"/>
    <x v="0"/>
    <s v="Implantação"/>
    <x v="0"/>
    <x v="3"/>
    <s v="Trabalhador agropecuário em geral"/>
    <n v="14.13"/>
    <s v="H/H"/>
    <n v="13.0666856765747"/>
    <n v="1.106379"/>
    <n v="14.456706632163041"/>
  </r>
  <r>
    <n v="8108"/>
    <x v="1"/>
    <s v="Floresta Ombrófila Densa"/>
    <s v="Sudeste"/>
    <s v="Campinas"/>
    <s v="ondulado"/>
    <s v="Manual"/>
    <s v="Macaúba"/>
    <n v="783"/>
    <n v="87"/>
    <s v="fruto"/>
    <x v="0"/>
    <s v="Implantação"/>
    <x v="0"/>
    <x v="3"/>
    <s v="Trator 75 - 125 CV + Tanque para irrigação"/>
    <n v="2.35"/>
    <s v="H/M"/>
    <n v="157.47999572753901"/>
    <n v="0.18400500000000003"/>
    <n v="28.97710661384582"/>
  </r>
  <r>
    <n v="8108"/>
    <x v="1"/>
    <s v="Floresta Ombrófila Densa"/>
    <s v="Sudeste"/>
    <s v="Campinas"/>
    <s v="ondulado"/>
    <s v="Manual"/>
    <s v="Macaúba"/>
    <n v="783"/>
    <n v="87"/>
    <s v="fruto"/>
    <x v="0"/>
    <s v="Implantação"/>
    <x v="0"/>
    <x v="4"/>
    <s v="Hidrogel"/>
    <n v="1"/>
    <s v="Kg"/>
    <n v="25.84"/>
    <n v="7.8299999999999995E-2"/>
    <n v="2.023272"/>
  </r>
  <r>
    <n v="8108"/>
    <x v="1"/>
    <s v="Floresta Ombrófila Densa"/>
    <s v="Sudeste"/>
    <s v="Campinas"/>
    <s v="ondulado"/>
    <s v="Manual"/>
    <s v="Macaúba"/>
    <n v="783"/>
    <n v="87"/>
    <s v="fruto"/>
    <x v="0"/>
    <s v="Implantação"/>
    <x v="0"/>
    <x v="4"/>
    <s v="Mudas (biodiversidade)"/>
    <n v="109"/>
    <s v="unidade"/>
    <n v="2"/>
    <n v="8.5347000000000008"/>
    <n v="17.069400000000002"/>
  </r>
  <r>
    <n v="8108"/>
    <x v="1"/>
    <s v="Floresta Ombrófila Densa"/>
    <s v="Sudeste"/>
    <s v="Campinas"/>
    <s v="ondulado"/>
    <s v="Manual"/>
    <s v="Macaúba"/>
    <n v="783"/>
    <n v="87"/>
    <s v="fruto"/>
    <x v="0"/>
    <s v="Implantação"/>
    <x v="0"/>
    <x v="4"/>
    <s v="Mudas (econômica)"/>
    <n v="109"/>
    <s v="unidade"/>
    <n v="10"/>
    <n v="8.5347000000000008"/>
    <n v="85.347000000000008"/>
  </r>
  <r>
    <n v="8108"/>
    <x v="1"/>
    <s v="Floresta Ombrófila Densa"/>
    <s v="Sudeste"/>
    <s v="Campinas"/>
    <s v="ondulado"/>
    <s v="Manual"/>
    <s v="Macaúba"/>
    <n v="783"/>
    <n v="87"/>
    <s v="fruto"/>
    <x v="0"/>
    <s v="Implantação"/>
    <x v="0"/>
    <x v="4"/>
    <s v="Trabalhador agropecuário em geral"/>
    <n v="4.24"/>
    <s v="H/H"/>
    <n v="13.0666856765747"/>
    <n v="0.33199200000000001"/>
    <n v="4.3380351111373878"/>
  </r>
  <r>
    <n v="8108"/>
    <x v="1"/>
    <s v="Floresta Ombrófila Densa"/>
    <s v="Sudeste"/>
    <s v="Campinas"/>
    <s v="ondulado"/>
    <s v="Manual"/>
    <s v="Macaúba"/>
    <n v="783"/>
    <n v="87"/>
    <s v="fruto"/>
    <x v="0"/>
    <s v="Implantação"/>
    <x v="0"/>
    <x v="5"/>
    <s v="Mudas (biodiversidade)"/>
    <n v="545"/>
    <s v="unidade"/>
    <n v="2"/>
    <n v="42.673499999999997"/>
    <n v="85.346999999999994"/>
  </r>
  <r>
    <n v="8108"/>
    <x v="1"/>
    <s v="Floresta Ombrófila Densa"/>
    <s v="Sudeste"/>
    <s v="Campinas"/>
    <s v="ondulado"/>
    <s v="Manual"/>
    <s v="Macaúba"/>
    <n v="783"/>
    <n v="87"/>
    <s v="fruto"/>
    <x v="0"/>
    <s v="Implantação"/>
    <x v="0"/>
    <x v="5"/>
    <s v="Mudas (econômica)"/>
    <n v="544"/>
    <s v="unidade"/>
    <n v="10"/>
    <n v="42.595199999999998"/>
    <n v="425.952"/>
  </r>
  <r>
    <n v="8108"/>
    <x v="1"/>
    <s v="Floresta Ombrófila Densa"/>
    <s v="Sudeste"/>
    <s v="Campinas"/>
    <s v="ondulado"/>
    <s v="Manual"/>
    <s v="Macaúba"/>
    <n v="783"/>
    <n v="87"/>
    <s v="fruto"/>
    <x v="0"/>
    <s v="Implantação"/>
    <x v="0"/>
    <x v="5"/>
    <s v="Trabalhador agropecuário em geral"/>
    <n v="10.6"/>
    <s v="H/H"/>
    <n v="13.0666856765747"/>
    <n v="0.82997999999999994"/>
    <n v="10.845087777843469"/>
  </r>
  <r>
    <n v="8108"/>
    <x v="1"/>
    <s v="Floresta Ombrófila Densa"/>
    <s v="Sudeste"/>
    <s v="Campinas"/>
    <s v="ondulado"/>
    <s v="Manual"/>
    <s v="Macaúba"/>
    <n v="783"/>
    <n v="87"/>
    <s v="fruto"/>
    <x v="0"/>
    <s v="Implantação"/>
    <x v="0"/>
    <x v="5"/>
    <s v="Trator 75 - 125 CV + Carreta"/>
    <n v="1.77"/>
    <s v="H/M"/>
    <n v="149.07000732421801"/>
    <n v="0.13859100000000002"/>
    <n v="20.659761385070702"/>
  </r>
  <r>
    <n v="8108"/>
    <x v="1"/>
    <s v="Floresta Ombrófila Densa"/>
    <s v="Sudeste"/>
    <s v="Campinas"/>
    <s v="ondulado"/>
    <s v="Manual"/>
    <s v="Macaúba"/>
    <n v="783"/>
    <n v="87"/>
    <s v="fruto"/>
    <x v="0"/>
    <s v="Manutenção"/>
    <x v="1"/>
    <x v="6"/>
    <s v="18-06-24"/>
    <n v="2.6"/>
    <s v="sc de 50 kg"/>
    <n v="268.25"/>
    <n v="0.20358000000000001"/>
    <n v="54.610335000000006"/>
  </r>
  <r>
    <n v="8108"/>
    <x v="1"/>
    <s v="Floresta Ombrófila Densa"/>
    <s v="Sudeste"/>
    <s v="Campinas"/>
    <s v="ondulado"/>
    <s v="Manual"/>
    <s v="Macaúba"/>
    <n v="783"/>
    <n v="87"/>
    <s v="fruto"/>
    <x v="0"/>
    <s v="Manutenção"/>
    <x v="1"/>
    <x v="6"/>
    <s v="Copo dosador"/>
    <n v="9.42"/>
    <s v="H/H"/>
    <n v="1.0999999999999999E-2"/>
    <n v="0.73758599999999996"/>
    <n v="8.1134459999999999E-3"/>
  </r>
  <r>
    <n v="8108"/>
    <x v="1"/>
    <s v="Floresta Ombrófila Densa"/>
    <s v="Sudeste"/>
    <s v="Campinas"/>
    <s v="ondulado"/>
    <s v="Manual"/>
    <s v="Macaúba"/>
    <n v="783"/>
    <n v="87"/>
    <s v="fruto"/>
    <x v="0"/>
    <s v="Manutenção"/>
    <x v="1"/>
    <x v="6"/>
    <s v="Trabalhador agropecuário em geral"/>
    <n v="9.42"/>
    <s v="H/H"/>
    <n v="13.0666856765747"/>
    <n v="0.73758599999999996"/>
    <n v="9.6378044214420253"/>
  </r>
  <r>
    <n v="8108"/>
    <x v="1"/>
    <s v="Floresta Ombrófila Densa"/>
    <s v="Sudeste"/>
    <s v="Campinas"/>
    <s v="ondulado"/>
    <s v="Manual"/>
    <s v="Macaúba"/>
    <n v="783"/>
    <n v="87"/>
    <s v="fruto"/>
    <x v="0"/>
    <s v="Manutenção"/>
    <x v="1"/>
    <x v="6"/>
    <s v="Trator 75 - 125 CV + Carreta"/>
    <n v="1.18"/>
    <s v="H/M"/>
    <n v="149.07000732421801"/>
    <n v="9.239399999999999E-2"/>
    <n v="13.773174256713798"/>
  </r>
  <r>
    <n v="8108"/>
    <x v="1"/>
    <s v="Floresta Ombrófila Densa"/>
    <s v="Sudeste"/>
    <s v="Campinas"/>
    <s v="ondulado"/>
    <s v="Manual"/>
    <s v="Macaúba"/>
    <n v="783"/>
    <n v="87"/>
    <s v="fruto"/>
    <x v="0"/>
    <s v="Manutenção"/>
    <x v="1"/>
    <x v="7"/>
    <s v="Enxada"/>
    <n v="38.51"/>
    <s v="H/H"/>
    <n v="1.6E-2"/>
    <n v="3.0153329999999996"/>
    <n v="4.8245327999999997E-2"/>
  </r>
  <r>
    <n v="8108"/>
    <x v="1"/>
    <s v="Floresta Ombrófila Densa"/>
    <s v="Sudeste"/>
    <s v="Campinas"/>
    <s v="ondulado"/>
    <s v="Manual"/>
    <s v="Macaúba"/>
    <n v="783"/>
    <n v="87"/>
    <s v="fruto"/>
    <x v="0"/>
    <s v="Manutenção"/>
    <x v="1"/>
    <x v="7"/>
    <s v="Trabalhador agropecuário em geral"/>
    <n v="38.51"/>
    <s v="H/H"/>
    <n v="13.0666856765747"/>
    <n v="3.0153329999999996"/>
    <n v="39.400408521203012"/>
  </r>
  <r>
    <n v="8108"/>
    <x v="1"/>
    <s v="Floresta Ombrófila Densa"/>
    <s v="Sudeste"/>
    <s v="Campinas"/>
    <s v="ondulado"/>
    <s v="Manual"/>
    <s v="Macaúba"/>
    <n v="783"/>
    <n v="87"/>
    <s v="fruto"/>
    <x v="0"/>
    <s v="Manutenção"/>
    <x v="1"/>
    <x v="8"/>
    <s v="Aplicador manual"/>
    <n v="2.35"/>
    <s v="H/H"/>
    <n v="9.9000000000000005E-2"/>
    <n v="0.18400500000000003"/>
    <n v="1.8216495000000003E-2"/>
  </r>
  <r>
    <n v="8108"/>
    <x v="1"/>
    <s v="Floresta Ombrófila Densa"/>
    <s v="Sudeste"/>
    <s v="Campinas"/>
    <s v="ondulado"/>
    <s v="Manual"/>
    <s v="Macaúba"/>
    <n v="783"/>
    <n v="87"/>
    <s v="fruto"/>
    <x v="0"/>
    <s v="Manutenção"/>
    <x v="1"/>
    <x v="8"/>
    <s v="Sulfluramida"/>
    <n v="2"/>
    <s v="Kg"/>
    <n v="16.2399997711181"/>
    <n v="0.15659999999999999"/>
    <n v="2.5431839641570941"/>
  </r>
  <r>
    <n v="8108"/>
    <x v="1"/>
    <s v="Floresta Ombrófila Densa"/>
    <s v="Sudeste"/>
    <s v="Campinas"/>
    <s v="ondulado"/>
    <s v="Manual"/>
    <s v="Macaúba"/>
    <n v="783"/>
    <n v="87"/>
    <s v="fruto"/>
    <x v="0"/>
    <s v="Manutenção"/>
    <x v="1"/>
    <x v="8"/>
    <s v="Trabalhador agropecuário em geral"/>
    <n v="2.35"/>
    <s v="H/H"/>
    <n v="13.0666856765747"/>
    <n v="0.18400500000000003"/>
    <n v="2.4043354979181282"/>
  </r>
  <r>
    <n v="8108"/>
    <x v="1"/>
    <s v="Floresta Ombrófila Densa"/>
    <s v="Sudeste"/>
    <s v="Campinas"/>
    <s v="ondulado"/>
    <s v="Manual"/>
    <s v="Macaúba"/>
    <n v="783"/>
    <n v="87"/>
    <s v="fruto"/>
    <x v="0"/>
    <s v="Manutenção"/>
    <x v="1"/>
    <x v="9"/>
    <s v="Trabalhador agropecuário em geral"/>
    <n v="1.18"/>
    <s v="H/H"/>
    <n v="13.0666856765747"/>
    <n v="9.239399999999999E-2"/>
    <n v="1.2072833564014427"/>
  </r>
  <r>
    <n v="8108"/>
    <x v="1"/>
    <s v="Floresta Ombrófila Densa"/>
    <s v="Sudeste"/>
    <s v="Campinas"/>
    <s v="ondulado"/>
    <s v="Manual"/>
    <s v="Macaúba"/>
    <n v="783"/>
    <n v="87"/>
    <s v="fruto"/>
    <x v="0"/>
    <s v="Manutenção"/>
    <x v="1"/>
    <x v="10"/>
    <s v="Motorroçadeira 2 CV"/>
    <n v="14.13"/>
    <s v="H/H"/>
    <n v="6.4109999999999996"/>
    <n v="1.106379"/>
    <n v="7.0929957689999998"/>
  </r>
  <r>
    <n v="8108"/>
    <x v="1"/>
    <s v="Floresta Ombrófila Densa"/>
    <s v="Sudeste"/>
    <s v="Campinas"/>
    <s v="ondulado"/>
    <s v="Manual"/>
    <s v="Macaúba"/>
    <n v="783"/>
    <n v="87"/>
    <s v="fruto"/>
    <x v="0"/>
    <s v="Manutenção"/>
    <x v="1"/>
    <x v="10"/>
    <s v="Trabalhador agropecuário em geral"/>
    <n v="14.13"/>
    <s v="H/H"/>
    <n v="13.0666856765747"/>
    <n v="1.106379"/>
    <n v="14.456706632163041"/>
  </r>
  <r>
    <n v="8108"/>
    <x v="1"/>
    <s v="Floresta Ombrófila Densa"/>
    <s v="Sudeste"/>
    <s v="Campinas"/>
    <s v="ondulado"/>
    <s v="Manual"/>
    <s v="Macaúba"/>
    <n v="783"/>
    <n v="87"/>
    <s v="fruto"/>
    <x v="0"/>
    <s v="Manutenção"/>
    <x v="2"/>
    <x v="11"/>
    <s v="18-06-24"/>
    <n v="2.6"/>
    <s v="sc de 50 kg"/>
    <n v="268.25"/>
    <n v="0.20358000000000001"/>
    <n v="54.610335000000006"/>
  </r>
  <r>
    <n v="8108"/>
    <x v="1"/>
    <s v="Floresta Ombrófila Densa"/>
    <s v="Sudeste"/>
    <s v="Campinas"/>
    <s v="ondulado"/>
    <s v="Manual"/>
    <s v="Macaúba"/>
    <n v="783"/>
    <n v="87"/>
    <s v="fruto"/>
    <x v="0"/>
    <s v="Manutenção"/>
    <x v="2"/>
    <x v="11"/>
    <s v="Copo dosador"/>
    <n v="9.42"/>
    <s v="H/H"/>
    <n v="1.0999999999999999E-2"/>
    <n v="0.73758599999999996"/>
    <n v="8.1134459999999999E-3"/>
  </r>
  <r>
    <n v="8108"/>
    <x v="1"/>
    <s v="Floresta Ombrófila Densa"/>
    <s v="Sudeste"/>
    <s v="Campinas"/>
    <s v="ondulado"/>
    <s v="Manual"/>
    <s v="Macaúba"/>
    <n v="783"/>
    <n v="87"/>
    <s v="fruto"/>
    <x v="0"/>
    <s v="Manutenção"/>
    <x v="2"/>
    <x v="11"/>
    <s v="Trabalhador agropecuário em geral"/>
    <n v="9.42"/>
    <s v="H/H"/>
    <n v="13.0666856765747"/>
    <n v="0.73758599999999996"/>
    <n v="9.6378044214420253"/>
  </r>
  <r>
    <n v="8108"/>
    <x v="1"/>
    <s v="Floresta Ombrófila Densa"/>
    <s v="Sudeste"/>
    <s v="Campinas"/>
    <s v="ondulado"/>
    <s v="Manual"/>
    <s v="Macaúba"/>
    <n v="783"/>
    <n v="87"/>
    <s v="fruto"/>
    <x v="0"/>
    <s v="Manutenção"/>
    <x v="2"/>
    <x v="11"/>
    <s v="Trator 75 - 125 CV + Carreta"/>
    <n v="1.18"/>
    <s v="H/M"/>
    <n v="149.07000732421801"/>
    <n v="9.239399999999999E-2"/>
    <n v="13.773174256713798"/>
  </r>
  <r>
    <n v="8108"/>
    <x v="1"/>
    <s v="Floresta Ombrófila Densa"/>
    <s v="Sudeste"/>
    <s v="Campinas"/>
    <s v="ondulado"/>
    <s v="Manual"/>
    <s v="Macaúba"/>
    <n v="783"/>
    <n v="87"/>
    <s v="fruto"/>
    <x v="0"/>
    <s v="Manutenção"/>
    <x v="2"/>
    <x v="8"/>
    <s v="Aplicador manual"/>
    <n v="2.35"/>
    <s v="H/H"/>
    <n v="9.9000000000000005E-2"/>
    <n v="0.18400500000000003"/>
    <n v="1.8216495000000003E-2"/>
  </r>
  <r>
    <n v="8108"/>
    <x v="1"/>
    <s v="Floresta Ombrófila Densa"/>
    <s v="Sudeste"/>
    <s v="Campinas"/>
    <s v="ondulado"/>
    <s v="Manual"/>
    <s v="Macaúba"/>
    <n v="783"/>
    <n v="87"/>
    <s v="fruto"/>
    <x v="0"/>
    <s v="Manutenção"/>
    <x v="2"/>
    <x v="8"/>
    <s v="Sulfluramida"/>
    <n v="2"/>
    <s v="Kg"/>
    <n v="16.2399997711181"/>
    <n v="0.15659999999999999"/>
    <n v="2.5431839641570941"/>
  </r>
  <r>
    <n v="8108"/>
    <x v="1"/>
    <s v="Floresta Ombrófila Densa"/>
    <s v="Sudeste"/>
    <s v="Campinas"/>
    <s v="ondulado"/>
    <s v="Manual"/>
    <s v="Macaúba"/>
    <n v="783"/>
    <n v="87"/>
    <s v="fruto"/>
    <x v="0"/>
    <s v="Manutenção"/>
    <x v="2"/>
    <x v="8"/>
    <s v="Trabalhador agropecuário em geral"/>
    <n v="2.35"/>
    <s v="H/H"/>
    <n v="13.0666856765747"/>
    <n v="0.18400500000000003"/>
    <n v="2.4043354979181282"/>
  </r>
  <r>
    <n v="8108"/>
    <x v="1"/>
    <s v="Floresta Ombrófila Densa"/>
    <s v="Sudeste"/>
    <s v="Campinas"/>
    <s v="ondulado"/>
    <s v="Manual"/>
    <s v="Macaúba"/>
    <n v="783"/>
    <n v="87"/>
    <s v="fruto"/>
    <x v="0"/>
    <s v="Manutenção"/>
    <x v="2"/>
    <x v="12"/>
    <s v="Técnico florestal"/>
    <n v="23.55"/>
    <s v="H/H"/>
    <n v="5.9209642410278303"/>
    <n v="1.8439650000000001"/>
    <n v="10.918050826706883"/>
  </r>
  <r>
    <n v="8108"/>
    <x v="1"/>
    <s v="Floresta Ombrófila Densa"/>
    <s v="Sudeste"/>
    <s v="Campinas"/>
    <s v="ondulado"/>
    <s v="Manual"/>
    <s v="Macaúba"/>
    <n v="783"/>
    <n v="87"/>
    <s v="fruto"/>
    <x v="0"/>
    <s v="Manutenção"/>
    <x v="2"/>
    <x v="9"/>
    <s v="Trabalhador agropecuário em geral"/>
    <n v="1.18"/>
    <s v="H/H"/>
    <n v="13.0666856765747"/>
    <n v="9.239399999999999E-2"/>
    <n v="1.2072833564014427"/>
  </r>
  <r>
    <n v="8108"/>
    <x v="1"/>
    <s v="Floresta Ombrófila Densa"/>
    <s v="Sudeste"/>
    <s v="Campinas"/>
    <s v="ondulado"/>
    <s v="Manual"/>
    <s v="Macaúba"/>
    <n v="783"/>
    <n v="87"/>
    <s v="fruto"/>
    <x v="0"/>
    <s v="Manutenção"/>
    <x v="3"/>
    <x v="8"/>
    <s v="Aplicador manual"/>
    <n v="2.35"/>
    <s v="H/H"/>
    <n v="9.9000000000000005E-2"/>
    <n v="0.18400500000000003"/>
    <n v="1.8216495000000003E-2"/>
  </r>
  <r>
    <n v="8108"/>
    <x v="1"/>
    <s v="Floresta Ombrófila Densa"/>
    <s v="Sudeste"/>
    <s v="Campinas"/>
    <s v="ondulado"/>
    <s v="Manual"/>
    <s v="Macaúba"/>
    <n v="783"/>
    <n v="87"/>
    <s v="fruto"/>
    <x v="0"/>
    <s v="Manutenção"/>
    <x v="3"/>
    <x v="8"/>
    <s v="Sulfluramida"/>
    <n v="2"/>
    <s v="Kg"/>
    <n v="16.2399997711181"/>
    <n v="0.15659999999999999"/>
    <n v="2.5431839641570941"/>
  </r>
  <r>
    <n v="8108"/>
    <x v="1"/>
    <s v="Floresta Ombrófila Densa"/>
    <s v="Sudeste"/>
    <s v="Campinas"/>
    <s v="ondulado"/>
    <s v="Manual"/>
    <s v="Macaúba"/>
    <n v="783"/>
    <n v="87"/>
    <s v="fruto"/>
    <x v="0"/>
    <s v="Manutenção"/>
    <x v="3"/>
    <x v="8"/>
    <s v="Trabalhador agropecuário em geral"/>
    <n v="2.35"/>
    <s v="H/H"/>
    <n v="13.0666856765747"/>
    <n v="0.18400500000000003"/>
    <n v="2.4043354979181282"/>
  </r>
  <r>
    <n v="8108"/>
    <x v="1"/>
    <s v="Floresta Ombrófila Densa"/>
    <s v="Sudeste"/>
    <s v="Campinas"/>
    <s v="ondulado"/>
    <s v="Manual"/>
    <s v="Macaúba"/>
    <n v="783"/>
    <n v="87"/>
    <s v="fruto"/>
    <x v="0"/>
    <s v="Manutenção"/>
    <x v="3"/>
    <x v="9"/>
    <s v="Trabalhador agropecuário em geral"/>
    <n v="1.18"/>
    <s v="H/H"/>
    <n v="13.0666856765747"/>
    <n v="9.239399999999999E-2"/>
    <n v="1.2072833564014427"/>
  </r>
  <r>
    <n v="8108"/>
    <x v="1"/>
    <s v="Floresta Ombrófila Densa"/>
    <s v="Sudeste"/>
    <s v="Campinas"/>
    <s v="ondulado"/>
    <s v="Manual"/>
    <s v="Macaúba"/>
    <n v="783"/>
    <n v="87"/>
    <s v="fruto"/>
    <x v="0"/>
    <s v="Manutenção"/>
    <x v="4"/>
    <x v="8"/>
    <s v="Aplicador manual"/>
    <n v="2.35"/>
    <s v="H/H"/>
    <n v="9.9000000000000005E-2"/>
    <n v="0.18400500000000003"/>
    <n v="1.8216495000000003E-2"/>
  </r>
  <r>
    <n v="8108"/>
    <x v="1"/>
    <s v="Floresta Ombrófila Densa"/>
    <s v="Sudeste"/>
    <s v="Campinas"/>
    <s v="ondulado"/>
    <s v="Manual"/>
    <s v="Macaúba"/>
    <n v="783"/>
    <n v="87"/>
    <s v="fruto"/>
    <x v="0"/>
    <s v="Manutenção"/>
    <x v="4"/>
    <x v="8"/>
    <s v="Sulfluramida"/>
    <n v="2"/>
    <s v="Kg"/>
    <n v="16.2399997711181"/>
    <n v="0.15659999999999999"/>
    <n v="2.5431839641570941"/>
  </r>
  <r>
    <n v="8108"/>
    <x v="1"/>
    <s v="Floresta Ombrófila Densa"/>
    <s v="Sudeste"/>
    <s v="Campinas"/>
    <s v="ondulado"/>
    <s v="Manual"/>
    <s v="Macaúba"/>
    <n v="783"/>
    <n v="87"/>
    <s v="fruto"/>
    <x v="0"/>
    <s v="Manutenção"/>
    <x v="4"/>
    <x v="8"/>
    <s v="Trabalhador agropecuário em geral"/>
    <n v="2.35"/>
    <s v="H/H"/>
    <n v="13.0666856765747"/>
    <n v="0.18400500000000003"/>
    <n v="2.4043354979181282"/>
  </r>
  <r>
    <n v="8108"/>
    <x v="1"/>
    <s v="Floresta Ombrófila Densa"/>
    <s v="Sudeste"/>
    <s v="Campinas"/>
    <s v="ondulado"/>
    <s v="Manual"/>
    <s v="Macaúba"/>
    <n v="783"/>
    <n v="87"/>
    <s v="fruto"/>
    <x v="0"/>
    <s v="Manutenção"/>
    <x v="4"/>
    <x v="12"/>
    <s v="Técnico florestal"/>
    <n v="23.55"/>
    <s v="H/H"/>
    <n v="5.9209642410278303"/>
    <n v="1.8439650000000001"/>
    <n v="10.918050826706883"/>
  </r>
  <r>
    <n v="8108"/>
    <x v="1"/>
    <s v="Floresta Ombrófila Densa"/>
    <s v="Sudeste"/>
    <s v="Campinas"/>
    <s v="ondulado"/>
    <s v="Manual"/>
    <s v="Macaúba"/>
    <n v="783"/>
    <n v="87"/>
    <s v="fruto"/>
    <x v="0"/>
    <s v="Manutenção"/>
    <x v="4"/>
    <x v="9"/>
    <s v="Trabalhador agropecuário em geral"/>
    <n v="1.18"/>
    <s v="H/H"/>
    <n v="13.0666856765747"/>
    <n v="9.239399999999999E-2"/>
    <n v="1.2072833564014427"/>
  </r>
  <r>
    <n v="8108"/>
    <x v="1"/>
    <s v="Floresta Ombrófila Densa"/>
    <s v="Sudeste"/>
    <s v="Campinas"/>
    <s v="ondulado"/>
    <s v="Manual"/>
    <s v="Macaúba"/>
    <n v="783"/>
    <n v="87"/>
    <s v="fruto"/>
    <x v="0"/>
    <s v="Manutenção"/>
    <x v="5"/>
    <x v="8"/>
    <s v="Aplicador manual"/>
    <n v="2.35"/>
    <s v="H/H"/>
    <n v="9.9000000000000005E-2"/>
    <n v="0.18400500000000003"/>
    <n v="1.8216495000000003E-2"/>
  </r>
  <r>
    <n v="8108"/>
    <x v="1"/>
    <s v="Floresta Ombrófila Densa"/>
    <s v="Sudeste"/>
    <s v="Campinas"/>
    <s v="ondulado"/>
    <s v="Manual"/>
    <s v="Macaúba"/>
    <n v="783"/>
    <n v="87"/>
    <s v="fruto"/>
    <x v="0"/>
    <s v="Manutenção"/>
    <x v="5"/>
    <x v="8"/>
    <s v="Sulfluramida"/>
    <n v="2"/>
    <s v="Kg"/>
    <n v="16.2399997711181"/>
    <n v="0.15659999999999999"/>
    <n v="2.5431839641570941"/>
  </r>
  <r>
    <n v="8108"/>
    <x v="1"/>
    <s v="Floresta Ombrófila Densa"/>
    <s v="Sudeste"/>
    <s v="Campinas"/>
    <s v="ondulado"/>
    <s v="Manual"/>
    <s v="Macaúba"/>
    <n v="783"/>
    <n v="87"/>
    <s v="fruto"/>
    <x v="0"/>
    <s v="Manutenção"/>
    <x v="5"/>
    <x v="8"/>
    <s v="Trabalhador agropecuário em geral"/>
    <n v="2.35"/>
    <s v="H/H"/>
    <n v="13.0666856765747"/>
    <n v="0.18400500000000003"/>
    <n v="2.4043354979181282"/>
  </r>
  <r>
    <n v="8108"/>
    <x v="1"/>
    <s v="Floresta Ombrófila Densa"/>
    <s v="Sudeste"/>
    <s v="Campinas"/>
    <s v="ondulado"/>
    <s v="Manual"/>
    <s v="Macaúba"/>
    <n v="783"/>
    <n v="87"/>
    <s v="fruto"/>
    <x v="0"/>
    <s v="Manutenção"/>
    <x v="5"/>
    <x v="9"/>
    <s v="Trabalhador agropecuário em geral"/>
    <n v="1.18"/>
    <s v="H/H"/>
    <n v="13.0666856765747"/>
    <n v="9.239399999999999E-2"/>
    <n v="1.2072833564014427"/>
  </r>
  <r>
    <n v="8108"/>
    <x v="1"/>
    <s v="Floresta Ombrófila Densa"/>
    <s v="Sudeste"/>
    <s v="Campinas"/>
    <s v="ondulado"/>
    <s v="Manual"/>
    <s v="Macaúba"/>
    <n v="783"/>
    <n v="87"/>
    <s v="fruto"/>
    <x v="0"/>
    <s v="Manutenção"/>
    <x v="6"/>
    <x v="8"/>
    <s v="Aplicador manual"/>
    <n v="2.35"/>
    <s v="H/H"/>
    <n v="9.9000000000000005E-2"/>
    <n v="0.18400500000000003"/>
    <n v="1.8216495000000003E-2"/>
  </r>
  <r>
    <n v="8108"/>
    <x v="1"/>
    <s v="Floresta Ombrófila Densa"/>
    <s v="Sudeste"/>
    <s v="Campinas"/>
    <s v="ondulado"/>
    <s v="Manual"/>
    <s v="Macaúba"/>
    <n v="783"/>
    <n v="87"/>
    <s v="fruto"/>
    <x v="0"/>
    <s v="Manutenção"/>
    <x v="6"/>
    <x v="8"/>
    <s v="Sulfluramida"/>
    <n v="2"/>
    <s v="Kg"/>
    <n v="16.2399997711181"/>
    <n v="0.15659999999999999"/>
    <n v="2.5431839641570941"/>
  </r>
  <r>
    <n v="8108"/>
    <x v="1"/>
    <s v="Floresta Ombrófila Densa"/>
    <s v="Sudeste"/>
    <s v="Campinas"/>
    <s v="ondulado"/>
    <s v="Manual"/>
    <s v="Macaúba"/>
    <n v="783"/>
    <n v="87"/>
    <s v="fruto"/>
    <x v="0"/>
    <s v="Manutenção"/>
    <x v="6"/>
    <x v="8"/>
    <s v="Trabalhador agropecuário em geral"/>
    <n v="2.35"/>
    <s v="H/H"/>
    <n v="13.0666856765747"/>
    <n v="0.18400500000000003"/>
    <n v="2.4043354979181282"/>
  </r>
  <r>
    <n v="8108"/>
    <x v="1"/>
    <s v="Floresta Ombrófila Densa"/>
    <s v="Sudeste"/>
    <s v="Campinas"/>
    <s v="ondulado"/>
    <s v="Manual"/>
    <s v="Macaúba"/>
    <n v="783"/>
    <n v="87"/>
    <s v="fruto"/>
    <x v="0"/>
    <s v="Manutenção"/>
    <x v="6"/>
    <x v="9"/>
    <s v="Trabalhador agropecuário em geral"/>
    <n v="1.18"/>
    <s v="H/H"/>
    <n v="13.0666856765747"/>
    <n v="9.239399999999999E-2"/>
    <n v="1.2072833564014427"/>
  </r>
  <r>
    <n v="8108"/>
    <x v="1"/>
    <s v="Floresta Ombrófila Densa"/>
    <s v="Sudeste"/>
    <s v="Campinas"/>
    <s v="ondulado"/>
    <s v="Manual"/>
    <s v="Macaúba"/>
    <n v="783"/>
    <n v="87"/>
    <s v="fruto"/>
    <x v="0"/>
    <s v="Manutenção"/>
    <x v="7"/>
    <x v="8"/>
    <s v="Aplicador manual"/>
    <n v="2.35"/>
    <s v="H/H"/>
    <n v="9.9000000000000005E-2"/>
    <n v="0.18400500000000003"/>
    <n v="1.8216495000000003E-2"/>
  </r>
  <r>
    <n v="8108"/>
    <x v="1"/>
    <s v="Floresta Ombrófila Densa"/>
    <s v="Sudeste"/>
    <s v="Campinas"/>
    <s v="ondulado"/>
    <s v="Manual"/>
    <s v="Macaúba"/>
    <n v="783"/>
    <n v="87"/>
    <s v="fruto"/>
    <x v="0"/>
    <s v="Manutenção"/>
    <x v="7"/>
    <x v="8"/>
    <s v="Sulfluramida"/>
    <n v="2"/>
    <s v="Kg"/>
    <n v="16.2399997711181"/>
    <n v="0.15659999999999999"/>
    <n v="2.5431839641570941"/>
  </r>
  <r>
    <n v="8108"/>
    <x v="1"/>
    <s v="Floresta Ombrófila Densa"/>
    <s v="Sudeste"/>
    <s v="Campinas"/>
    <s v="ondulado"/>
    <s v="Manual"/>
    <s v="Macaúba"/>
    <n v="783"/>
    <n v="87"/>
    <s v="fruto"/>
    <x v="0"/>
    <s v="Manutenção"/>
    <x v="7"/>
    <x v="8"/>
    <s v="Trabalhador agropecuário em geral"/>
    <n v="2.35"/>
    <s v="H/H"/>
    <n v="13.0666856765747"/>
    <n v="0.18400500000000003"/>
    <n v="2.4043354979181282"/>
  </r>
  <r>
    <n v="8108"/>
    <x v="1"/>
    <s v="Floresta Ombrófila Densa"/>
    <s v="Sudeste"/>
    <s v="Campinas"/>
    <s v="ondulado"/>
    <s v="Manual"/>
    <s v="Macaúba"/>
    <n v="783"/>
    <n v="87"/>
    <s v="fruto"/>
    <x v="0"/>
    <s v="Manutenção"/>
    <x v="7"/>
    <x v="9"/>
    <s v="Trabalhador agropecuário em geral"/>
    <n v="1.18"/>
    <s v="H/H"/>
    <n v="13.0666856765747"/>
    <n v="9.239399999999999E-2"/>
    <n v="1.2072833564014427"/>
  </r>
  <r>
    <n v="8108"/>
    <x v="1"/>
    <s v="Floresta Ombrófila Densa"/>
    <s v="Sudeste"/>
    <s v="Campinas"/>
    <s v="ondulado"/>
    <s v="Manual"/>
    <s v="Macaúba"/>
    <n v="783"/>
    <n v="87"/>
    <s v="fruto"/>
    <x v="0"/>
    <s v="Manutenção"/>
    <x v="8"/>
    <x v="8"/>
    <s v="Aplicador manual"/>
    <n v="2.35"/>
    <s v="H/H"/>
    <n v="9.9000000000000005E-2"/>
    <n v="0.18400500000000003"/>
    <n v="1.8216495000000003E-2"/>
  </r>
  <r>
    <n v="8108"/>
    <x v="1"/>
    <s v="Floresta Ombrófila Densa"/>
    <s v="Sudeste"/>
    <s v="Campinas"/>
    <s v="ondulado"/>
    <s v="Manual"/>
    <s v="Macaúba"/>
    <n v="783"/>
    <n v="87"/>
    <s v="fruto"/>
    <x v="0"/>
    <s v="Manutenção"/>
    <x v="8"/>
    <x v="8"/>
    <s v="Sulfluramida"/>
    <n v="2"/>
    <s v="Kg"/>
    <n v="16.2399997711181"/>
    <n v="0.15659999999999999"/>
    <n v="2.5431839641570941"/>
  </r>
  <r>
    <n v="8108"/>
    <x v="1"/>
    <s v="Floresta Ombrófila Densa"/>
    <s v="Sudeste"/>
    <s v="Campinas"/>
    <s v="ondulado"/>
    <s v="Manual"/>
    <s v="Macaúba"/>
    <n v="783"/>
    <n v="87"/>
    <s v="fruto"/>
    <x v="0"/>
    <s v="Manutenção"/>
    <x v="8"/>
    <x v="8"/>
    <s v="Trabalhador agropecuário em geral"/>
    <n v="2.35"/>
    <s v="H/H"/>
    <n v="13.0666856765747"/>
    <n v="0.18400500000000003"/>
    <n v="2.4043354979181282"/>
  </r>
  <r>
    <n v="8108"/>
    <x v="1"/>
    <s v="Floresta Ombrófila Densa"/>
    <s v="Sudeste"/>
    <s v="Campinas"/>
    <s v="ondulado"/>
    <s v="Manual"/>
    <s v="Macaúba"/>
    <n v="783"/>
    <n v="87"/>
    <s v="fruto"/>
    <x v="0"/>
    <s v="Manutenção"/>
    <x v="8"/>
    <x v="9"/>
    <s v="Trabalhador agropecuário em geral"/>
    <n v="1.18"/>
    <s v="H/H"/>
    <n v="13.0666856765747"/>
    <n v="9.239399999999999E-2"/>
    <n v="1.2072833564014427"/>
  </r>
  <r>
    <n v="8108"/>
    <x v="1"/>
    <s v="Floresta Ombrófila Densa"/>
    <s v="Sudeste"/>
    <s v="Campinas"/>
    <s v="ondulado"/>
    <s v="Manual"/>
    <s v="Macaúba"/>
    <n v="783"/>
    <n v="87"/>
    <s v="fruto"/>
    <x v="0"/>
    <s v="Manutenção"/>
    <x v="9"/>
    <x v="8"/>
    <s v="Aplicador manual"/>
    <n v="2.35"/>
    <s v="H/H"/>
    <n v="9.9000000000000005E-2"/>
    <n v="0.18400500000000003"/>
    <n v="1.8216495000000003E-2"/>
  </r>
  <r>
    <n v="8108"/>
    <x v="1"/>
    <s v="Floresta Ombrófila Densa"/>
    <s v="Sudeste"/>
    <s v="Campinas"/>
    <s v="ondulado"/>
    <s v="Manual"/>
    <s v="Macaúba"/>
    <n v="783"/>
    <n v="87"/>
    <s v="fruto"/>
    <x v="0"/>
    <s v="Manutenção"/>
    <x v="9"/>
    <x v="8"/>
    <s v="Sulfluramida"/>
    <n v="2"/>
    <s v="Kg"/>
    <n v="16.2399997711181"/>
    <n v="0.15659999999999999"/>
    <n v="2.5431839641570941"/>
  </r>
  <r>
    <n v="8108"/>
    <x v="1"/>
    <s v="Floresta Ombrófila Densa"/>
    <s v="Sudeste"/>
    <s v="Campinas"/>
    <s v="ondulado"/>
    <s v="Manual"/>
    <s v="Macaúba"/>
    <n v="783"/>
    <n v="87"/>
    <s v="fruto"/>
    <x v="0"/>
    <s v="Manutenção"/>
    <x v="9"/>
    <x v="8"/>
    <s v="Trabalhador agropecuário em geral"/>
    <n v="2.35"/>
    <s v="H/H"/>
    <n v="13.0666856765747"/>
    <n v="0.18400500000000003"/>
    <n v="2.4043354979181282"/>
  </r>
  <r>
    <n v="8108"/>
    <x v="1"/>
    <s v="Floresta Ombrófila Densa"/>
    <s v="Sudeste"/>
    <s v="Campinas"/>
    <s v="ondulado"/>
    <s v="Manual"/>
    <s v="Macaúba"/>
    <n v="783"/>
    <n v="87"/>
    <s v="fruto"/>
    <x v="0"/>
    <s v="Manutenção"/>
    <x v="9"/>
    <x v="12"/>
    <s v="Técnico florestal"/>
    <n v="23.55"/>
    <s v="H/H"/>
    <n v="5.9209642410278303"/>
    <n v="1.8439650000000001"/>
    <n v="10.918050826706883"/>
  </r>
  <r>
    <n v="8108"/>
    <x v="1"/>
    <s v="Floresta Ombrófila Densa"/>
    <s v="Sudeste"/>
    <s v="Campinas"/>
    <s v="ondulado"/>
    <s v="Manual"/>
    <s v="Macaúba"/>
    <n v="783"/>
    <n v="87"/>
    <s v="fruto"/>
    <x v="0"/>
    <s v="Manutenção"/>
    <x v="9"/>
    <x v="9"/>
    <s v="Trabalhador agropecuário em geral"/>
    <n v="1.18"/>
    <s v="H/H"/>
    <n v="13.0666856765747"/>
    <n v="9.239399999999999E-2"/>
    <n v="1.2072833564014427"/>
  </r>
  <r>
    <n v="8108"/>
    <x v="1"/>
    <s v="Floresta Ombrófila Densa"/>
    <s v="Sudeste"/>
    <s v="Campinas"/>
    <s v="ondulado"/>
    <s v="Manual"/>
    <s v="Macaúba"/>
    <n v="783"/>
    <n v="87"/>
    <s v="fruto"/>
    <x v="0"/>
    <s v="Manutenção"/>
    <x v="10"/>
    <x v="8"/>
    <s v="Aplicador manual"/>
    <n v="2.35"/>
    <s v="H/H"/>
    <n v="9.9000000000000005E-2"/>
    <n v="0.18400500000000003"/>
    <n v="1.8216495000000003E-2"/>
  </r>
  <r>
    <n v="8108"/>
    <x v="1"/>
    <s v="Floresta Ombrófila Densa"/>
    <s v="Sudeste"/>
    <s v="Campinas"/>
    <s v="ondulado"/>
    <s v="Manual"/>
    <s v="Macaúba"/>
    <n v="783"/>
    <n v="87"/>
    <s v="fruto"/>
    <x v="0"/>
    <s v="Manutenção"/>
    <x v="10"/>
    <x v="8"/>
    <s v="Sulfluramida"/>
    <n v="2"/>
    <s v="Kg"/>
    <n v="16.2399997711181"/>
    <n v="0.15659999999999999"/>
    <n v="2.5431839641570941"/>
  </r>
  <r>
    <n v="8108"/>
    <x v="1"/>
    <s v="Floresta Ombrófila Densa"/>
    <s v="Sudeste"/>
    <s v="Campinas"/>
    <s v="ondulado"/>
    <s v="Manual"/>
    <s v="Macaúba"/>
    <n v="783"/>
    <n v="87"/>
    <s v="fruto"/>
    <x v="0"/>
    <s v="Manutenção"/>
    <x v="10"/>
    <x v="8"/>
    <s v="Trabalhador agropecuário em geral"/>
    <n v="2.35"/>
    <s v="H/H"/>
    <n v="13.0666856765747"/>
    <n v="0.18400500000000003"/>
    <n v="2.4043354979181282"/>
  </r>
  <r>
    <n v="8108"/>
    <x v="1"/>
    <s v="Floresta Ombrófila Densa"/>
    <s v="Sudeste"/>
    <s v="Campinas"/>
    <s v="ondulado"/>
    <s v="Manual"/>
    <s v="Macaúba"/>
    <n v="783"/>
    <n v="87"/>
    <s v="fruto"/>
    <x v="0"/>
    <s v="Manutenção"/>
    <x v="10"/>
    <x v="9"/>
    <s v="Trabalhador agropecuário em geral"/>
    <n v="1.18"/>
    <s v="H/H"/>
    <n v="13.0666856765747"/>
    <n v="9.239399999999999E-2"/>
    <n v="1.2072833564014427"/>
  </r>
  <r>
    <n v="8108"/>
    <x v="1"/>
    <s v="Floresta Ombrófila Densa"/>
    <s v="Sudeste"/>
    <s v="Campinas"/>
    <s v="ondulado"/>
    <s v="Manual"/>
    <s v="Macaúba"/>
    <n v="783"/>
    <n v="87"/>
    <s v="fruto"/>
    <x v="0"/>
    <s v="Manutenção"/>
    <x v="11"/>
    <x v="8"/>
    <s v="Aplicador manual"/>
    <n v="2.35"/>
    <s v="H/H"/>
    <n v="9.9000000000000005E-2"/>
    <n v="0.18400500000000003"/>
    <n v="1.8216495000000003E-2"/>
  </r>
  <r>
    <n v="8108"/>
    <x v="1"/>
    <s v="Floresta Ombrófila Densa"/>
    <s v="Sudeste"/>
    <s v="Campinas"/>
    <s v="ondulado"/>
    <s v="Manual"/>
    <s v="Macaúba"/>
    <n v="783"/>
    <n v="87"/>
    <s v="fruto"/>
    <x v="0"/>
    <s v="Manutenção"/>
    <x v="11"/>
    <x v="8"/>
    <s v="Sulfluramida"/>
    <n v="2"/>
    <s v="Kg"/>
    <n v="16.2399997711181"/>
    <n v="0.15659999999999999"/>
    <n v="2.5431839641570941"/>
  </r>
  <r>
    <n v="8108"/>
    <x v="1"/>
    <s v="Floresta Ombrófila Densa"/>
    <s v="Sudeste"/>
    <s v="Campinas"/>
    <s v="ondulado"/>
    <s v="Manual"/>
    <s v="Macaúba"/>
    <n v="783"/>
    <n v="87"/>
    <s v="fruto"/>
    <x v="0"/>
    <s v="Manutenção"/>
    <x v="11"/>
    <x v="8"/>
    <s v="Trabalhador agropecuário em geral"/>
    <n v="2.35"/>
    <s v="H/H"/>
    <n v="13.0666856765747"/>
    <n v="0.18400500000000003"/>
    <n v="2.4043354979181282"/>
  </r>
  <r>
    <n v="8108"/>
    <x v="1"/>
    <s v="Floresta Ombrófila Densa"/>
    <s v="Sudeste"/>
    <s v="Campinas"/>
    <s v="ondulado"/>
    <s v="Manual"/>
    <s v="Macaúba"/>
    <n v="783"/>
    <n v="87"/>
    <s v="fruto"/>
    <x v="0"/>
    <s v="Manutenção"/>
    <x v="11"/>
    <x v="9"/>
    <s v="Trabalhador agropecuário em geral"/>
    <n v="1.18"/>
    <s v="H/H"/>
    <n v="13.0666856765747"/>
    <n v="9.239399999999999E-2"/>
    <n v="1.2072833564014427"/>
  </r>
  <r>
    <n v="8108"/>
    <x v="1"/>
    <s v="Floresta Ombrófila Densa"/>
    <s v="Sudeste"/>
    <s v="Campinas"/>
    <s v="ondulado"/>
    <s v="Manual"/>
    <s v="Macaúba"/>
    <n v="783"/>
    <n v="87"/>
    <s v="fruto"/>
    <x v="0"/>
    <s v="Manutenção"/>
    <x v="12"/>
    <x v="8"/>
    <s v="Aplicador manual"/>
    <n v="2.35"/>
    <s v="H/H"/>
    <n v="9.9000000000000005E-2"/>
    <n v="0.18400500000000003"/>
    <n v="1.8216495000000003E-2"/>
  </r>
  <r>
    <n v="8108"/>
    <x v="1"/>
    <s v="Floresta Ombrófila Densa"/>
    <s v="Sudeste"/>
    <s v="Campinas"/>
    <s v="ondulado"/>
    <s v="Manual"/>
    <s v="Macaúba"/>
    <n v="783"/>
    <n v="87"/>
    <s v="fruto"/>
    <x v="0"/>
    <s v="Manutenção"/>
    <x v="12"/>
    <x v="8"/>
    <s v="Sulfluramida"/>
    <n v="2"/>
    <s v="Kg"/>
    <n v="16.2399997711181"/>
    <n v="0.15659999999999999"/>
    <n v="2.5431839641570941"/>
  </r>
  <r>
    <n v="8108"/>
    <x v="1"/>
    <s v="Floresta Ombrófila Densa"/>
    <s v="Sudeste"/>
    <s v="Campinas"/>
    <s v="ondulado"/>
    <s v="Manual"/>
    <s v="Macaúba"/>
    <n v="783"/>
    <n v="87"/>
    <s v="fruto"/>
    <x v="0"/>
    <s v="Manutenção"/>
    <x v="12"/>
    <x v="8"/>
    <s v="Trabalhador agropecuário em geral"/>
    <n v="2.35"/>
    <s v="H/H"/>
    <n v="13.0666856765747"/>
    <n v="0.18400500000000003"/>
    <n v="2.4043354979181282"/>
  </r>
  <r>
    <n v="8108"/>
    <x v="1"/>
    <s v="Floresta Ombrófila Densa"/>
    <s v="Sudeste"/>
    <s v="Campinas"/>
    <s v="ondulado"/>
    <s v="Manual"/>
    <s v="Macaúba"/>
    <n v="783"/>
    <n v="87"/>
    <s v="fruto"/>
    <x v="0"/>
    <s v="Manutenção"/>
    <x v="12"/>
    <x v="9"/>
    <s v="Trabalhador agropecuário em geral"/>
    <n v="1.18"/>
    <s v="H/H"/>
    <n v="13.0666856765747"/>
    <n v="9.239399999999999E-2"/>
    <n v="1.2072833564014427"/>
  </r>
  <r>
    <n v="8108"/>
    <x v="1"/>
    <s v="Floresta Ombrófila Densa"/>
    <s v="Sudeste"/>
    <s v="Campinas"/>
    <s v="ondulado"/>
    <s v="Manual"/>
    <s v="Macaúba"/>
    <n v="783"/>
    <n v="87"/>
    <s v="fruto"/>
    <x v="0"/>
    <s v="Manutenção"/>
    <x v="13"/>
    <x v="8"/>
    <s v="Aplicador manual"/>
    <n v="2.35"/>
    <s v="H/H"/>
    <n v="9.9000000000000005E-2"/>
    <n v="0.18400500000000003"/>
    <n v="1.8216495000000003E-2"/>
  </r>
  <r>
    <n v="8108"/>
    <x v="1"/>
    <s v="Floresta Ombrófila Densa"/>
    <s v="Sudeste"/>
    <s v="Campinas"/>
    <s v="ondulado"/>
    <s v="Manual"/>
    <s v="Macaúba"/>
    <n v="783"/>
    <n v="87"/>
    <s v="fruto"/>
    <x v="0"/>
    <s v="Manutenção"/>
    <x v="13"/>
    <x v="8"/>
    <s v="Sulfluramida"/>
    <n v="2"/>
    <s v="Kg"/>
    <n v="16.2399997711181"/>
    <n v="0.15659999999999999"/>
    <n v="2.5431839641570941"/>
  </r>
  <r>
    <n v="8108"/>
    <x v="1"/>
    <s v="Floresta Ombrófila Densa"/>
    <s v="Sudeste"/>
    <s v="Campinas"/>
    <s v="ondulado"/>
    <s v="Manual"/>
    <s v="Macaúba"/>
    <n v="783"/>
    <n v="87"/>
    <s v="fruto"/>
    <x v="0"/>
    <s v="Manutenção"/>
    <x v="13"/>
    <x v="8"/>
    <s v="Trabalhador agropecuário em geral"/>
    <n v="2.35"/>
    <s v="H/H"/>
    <n v="13.0666856765747"/>
    <n v="0.18400500000000003"/>
    <n v="2.4043354979181282"/>
  </r>
  <r>
    <n v="8108"/>
    <x v="1"/>
    <s v="Floresta Ombrófila Densa"/>
    <s v="Sudeste"/>
    <s v="Campinas"/>
    <s v="ondulado"/>
    <s v="Manual"/>
    <s v="Macaúba"/>
    <n v="783"/>
    <n v="87"/>
    <s v="fruto"/>
    <x v="0"/>
    <s v="Manutenção"/>
    <x v="13"/>
    <x v="9"/>
    <s v="Trabalhador agropecuário em geral"/>
    <n v="1.18"/>
    <s v="H/H"/>
    <n v="13.0666856765747"/>
    <n v="9.239399999999999E-2"/>
    <n v="1.2072833564014427"/>
  </r>
  <r>
    <n v="8108"/>
    <x v="1"/>
    <s v="Floresta Ombrófila Densa"/>
    <s v="Sudeste"/>
    <s v="Campinas"/>
    <s v="ondulado"/>
    <s v="Manual"/>
    <s v="Macaúba"/>
    <n v="783"/>
    <n v="87"/>
    <s v="fruto"/>
    <x v="0"/>
    <s v="Manutenção"/>
    <x v="14"/>
    <x v="8"/>
    <s v="Aplicador manual"/>
    <n v="2.35"/>
    <s v="H/H"/>
    <n v="9.9000000000000005E-2"/>
    <n v="0.18400500000000003"/>
    <n v="1.8216495000000003E-2"/>
  </r>
  <r>
    <n v="8108"/>
    <x v="1"/>
    <s v="Floresta Ombrófila Densa"/>
    <s v="Sudeste"/>
    <s v="Campinas"/>
    <s v="ondulado"/>
    <s v="Manual"/>
    <s v="Macaúba"/>
    <n v="783"/>
    <n v="87"/>
    <s v="fruto"/>
    <x v="0"/>
    <s v="Manutenção"/>
    <x v="14"/>
    <x v="8"/>
    <s v="Sulfluramida"/>
    <n v="2"/>
    <s v="Kg"/>
    <n v="16.2399997711181"/>
    <n v="0.15659999999999999"/>
    <n v="2.5431839641570941"/>
  </r>
  <r>
    <n v="8108"/>
    <x v="1"/>
    <s v="Floresta Ombrófila Densa"/>
    <s v="Sudeste"/>
    <s v="Campinas"/>
    <s v="ondulado"/>
    <s v="Manual"/>
    <s v="Macaúba"/>
    <n v="783"/>
    <n v="87"/>
    <s v="fruto"/>
    <x v="0"/>
    <s v="Manutenção"/>
    <x v="14"/>
    <x v="8"/>
    <s v="Trabalhador agropecuário em geral"/>
    <n v="2.35"/>
    <s v="H/H"/>
    <n v="13.0666856765747"/>
    <n v="0.18400500000000003"/>
    <n v="2.4043354979181282"/>
  </r>
  <r>
    <n v="8108"/>
    <x v="1"/>
    <s v="Floresta Ombrófila Densa"/>
    <s v="Sudeste"/>
    <s v="Campinas"/>
    <s v="ondulado"/>
    <s v="Manual"/>
    <s v="Macaúba"/>
    <n v="783"/>
    <n v="87"/>
    <s v="fruto"/>
    <x v="0"/>
    <s v="Manutenção"/>
    <x v="14"/>
    <x v="12"/>
    <s v="Técnico florestal"/>
    <n v="23.55"/>
    <s v="H/H"/>
    <n v="5.9209642410278303"/>
    <n v="1.8439650000000001"/>
    <n v="10.918050826706883"/>
  </r>
  <r>
    <n v="8108"/>
    <x v="1"/>
    <s v="Floresta Ombrófila Densa"/>
    <s v="Sudeste"/>
    <s v="Campinas"/>
    <s v="ondulado"/>
    <s v="Manual"/>
    <s v="Macaúba"/>
    <n v="783"/>
    <n v="87"/>
    <s v="fruto"/>
    <x v="0"/>
    <s v="Manutenção"/>
    <x v="14"/>
    <x v="9"/>
    <s v="Trabalhador agropecuário em geral"/>
    <n v="1.18"/>
    <s v="H/H"/>
    <n v="13.0666856765747"/>
    <n v="9.239399999999999E-2"/>
    <n v="1.2072833564014427"/>
  </r>
  <r>
    <n v="8108"/>
    <x v="1"/>
    <s v="Floresta Ombrófila Densa"/>
    <s v="Sudeste"/>
    <s v="Campinas"/>
    <s v="ondulado"/>
    <s v="Manual"/>
    <s v="Macaúba"/>
    <n v="783"/>
    <n v="87"/>
    <s v="fruto"/>
    <x v="0"/>
    <s v="Manutenção"/>
    <x v="15"/>
    <x v="8"/>
    <s v="Aplicador manual"/>
    <n v="2.35"/>
    <s v="H/H"/>
    <n v="9.9000000000000005E-2"/>
    <n v="0.18400500000000003"/>
    <n v="1.8216495000000003E-2"/>
  </r>
  <r>
    <n v="8108"/>
    <x v="1"/>
    <s v="Floresta Ombrófila Densa"/>
    <s v="Sudeste"/>
    <s v="Campinas"/>
    <s v="ondulado"/>
    <s v="Manual"/>
    <s v="Macaúba"/>
    <n v="783"/>
    <n v="87"/>
    <s v="fruto"/>
    <x v="0"/>
    <s v="Manutenção"/>
    <x v="15"/>
    <x v="8"/>
    <s v="Sulfluramida"/>
    <n v="2"/>
    <s v="Kg"/>
    <n v="16.2399997711181"/>
    <n v="0.15659999999999999"/>
    <n v="2.5431839641570941"/>
  </r>
  <r>
    <n v="8108"/>
    <x v="1"/>
    <s v="Floresta Ombrófila Densa"/>
    <s v="Sudeste"/>
    <s v="Campinas"/>
    <s v="ondulado"/>
    <s v="Manual"/>
    <s v="Macaúba"/>
    <n v="783"/>
    <n v="87"/>
    <s v="fruto"/>
    <x v="0"/>
    <s v="Manutenção"/>
    <x v="15"/>
    <x v="8"/>
    <s v="Trabalhador agropecuário em geral"/>
    <n v="2.35"/>
    <s v="H/H"/>
    <n v="13.0666856765747"/>
    <n v="0.18400500000000003"/>
    <n v="2.4043354979181282"/>
  </r>
  <r>
    <n v="8108"/>
    <x v="1"/>
    <s v="Floresta Ombrófila Densa"/>
    <s v="Sudeste"/>
    <s v="Campinas"/>
    <s v="ondulado"/>
    <s v="Manual"/>
    <s v="Macaúba"/>
    <n v="783"/>
    <n v="87"/>
    <s v="fruto"/>
    <x v="0"/>
    <s v="Manutenção"/>
    <x v="15"/>
    <x v="9"/>
    <s v="Trabalhador agropecuário em geral"/>
    <n v="1.18"/>
    <s v="H/H"/>
    <n v="13.0666856765747"/>
    <n v="9.239399999999999E-2"/>
    <n v="1.2072833564014427"/>
  </r>
  <r>
    <n v="8108"/>
    <x v="1"/>
    <s v="Floresta Ombrófila Densa"/>
    <s v="Sudeste"/>
    <s v="Campinas"/>
    <s v="ondulado"/>
    <s v="Manual"/>
    <s v="Macaúba"/>
    <n v="783"/>
    <n v="87"/>
    <s v="fruto"/>
    <x v="0"/>
    <s v="Manutenção"/>
    <x v="16"/>
    <x v="8"/>
    <s v="Aplicador manual"/>
    <n v="2.35"/>
    <s v="H/H"/>
    <n v="9.9000000000000005E-2"/>
    <n v="0.18400500000000003"/>
    <n v="1.8216495000000003E-2"/>
  </r>
  <r>
    <n v="8108"/>
    <x v="1"/>
    <s v="Floresta Ombrófila Densa"/>
    <s v="Sudeste"/>
    <s v="Campinas"/>
    <s v="ondulado"/>
    <s v="Manual"/>
    <s v="Macaúba"/>
    <n v="783"/>
    <n v="87"/>
    <s v="fruto"/>
    <x v="0"/>
    <s v="Manutenção"/>
    <x v="16"/>
    <x v="8"/>
    <s v="Sulfluramida"/>
    <n v="2"/>
    <s v="Kg"/>
    <n v="16.2399997711181"/>
    <n v="0.15659999999999999"/>
    <n v="2.5431839641570941"/>
  </r>
  <r>
    <n v="8108"/>
    <x v="1"/>
    <s v="Floresta Ombrófila Densa"/>
    <s v="Sudeste"/>
    <s v="Campinas"/>
    <s v="ondulado"/>
    <s v="Manual"/>
    <s v="Macaúba"/>
    <n v="783"/>
    <n v="87"/>
    <s v="fruto"/>
    <x v="0"/>
    <s v="Manutenção"/>
    <x v="16"/>
    <x v="8"/>
    <s v="Trabalhador agropecuário em geral"/>
    <n v="2.35"/>
    <s v="H/H"/>
    <n v="13.0666856765747"/>
    <n v="0.18400500000000003"/>
    <n v="2.4043354979181282"/>
  </r>
  <r>
    <n v="8108"/>
    <x v="1"/>
    <s v="Floresta Ombrófila Densa"/>
    <s v="Sudeste"/>
    <s v="Campinas"/>
    <s v="ondulado"/>
    <s v="Manual"/>
    <s v="Macaúba"/>
    <n v="783"/>
    <n v="87"/>
    <s v="fruto"/>
    <x v="0"/>
    <s v="Manutenção"/>
    <x v="16"/>
    <x v="9"/>
    <s v="Trabalhador agropecuário em geral"/>
    <n v="1.18"/>
    <s v="H/H"/>
    <n v="13.0666856765747"/>
    <n v="9.239399999999999E-2"/>
    <n v="1.2072833564014427"/>
  </r>
  <r>
    <n v="8108"/>
    <x v="1"/>
    <s v="Floresta Ombrófila Densa"/>
    <s v="Sudeste"/>
    <s v="Campinas"/>
    <s v="ondulado"/>
    <s v="Manual"/>
    <s v="Macaúba"/>
    <n v="783"/>
    <n v="87"/>
    <s v="fruto"/>
    <x v="0"/>
    <s v="Manutenção"/>
    <x v="17"/>
    <x v="8"/>
    <s v="Aplicador manual"/>
    <n v="2.35"/>
    <s v="H/H"/>
    <n v="9.9000000000000005E-2"/>
    <n v="0.18400500000000003"/>
    <n v="1.8216495000000003E-2"/>
  </r>
  <r>
    <n v="8108"/>
    <x v="1"/>
    <s v="Floresta Ombrófila Densa"/>
    <s v="Sudeste"/>
    <s v="Campinas"/>
    <s v="ondulado"/>
    <s v="Manual"/>
    <s v="Macaúba"/>
    <n v="783"/>
    <n v="87"/>
    <s v="fruto"/>
    <x v="0"/>
    <s v="Manutenção"/>
    <x v="17"/>
    <x v="8"/>
    <s v="Sulfluramida"/>
    <n v="2"/>
    <s v="Kg"/>
    <n v="16.2399997711181"/>
    <n v="0.15659999999999999"/>
    <n v="2.5431839641570941"/>
  </r>
  <r>
    <n v="8108"/>
    <x v="1"/>
    <s v="Floresta Ombrófila Densa"/>
    <s v="Sudeste"/>
    <s v="Campinas"/>
    <s v="ondulado"/>
    <s v="Manual"/>
    <s v="Macaúba"/>
    <n v="783"/>
    <n v="87"/>
    <s v="fruto"/>
    <x v="0"/>
    <s v="Manutenção"/>
    <x v="17"/>
    <x v="8"/>
    <s v="Trabalhador agropecuário em geral"/>
    <n v="2.35"/>
    <s v="H/H"/>
    <n v="13.0666856765747"/>
    <n v="0.18400500000000003"/>
    <n v="2.4043354979181282"/>
  </r>
  <r>
    <n v="8108"/>
    <x v="1"/>
    <s v="Floresta Ombrófila Densa"/>
    <s v="Sudeste"/>
    <s v="Campinas"/>
    <s v="ondulado"/>
    <s v="Manual"/>
    <s v="Macaúba"/>
    <n v="783"/>
    <n v="87"/>
    <s v="fruto"/>
    <x v="0"/>
    <s v="Manutenção"/>
    <x v="17"/>
    <x v="9"/>
    <s v="Trabalhador agropecuário em geral"/>
    <n v="1.18"/>
    <s v="H/H"/>
    <n v="13.0666856765747"/>
    <n v="9.239399999999999E-2"/>
    <n v="1.2072833564014427"/>
  </r>
  <r>
    <n v="8108"/>
    <x v="1"/>
    <s v="Floresta Ombrófila Densa"/>
    <s v="Sudeste"/>
    <s v="Campinas"/>
    <s v="ondulado"/>
    <s v="Manual"/>
    <s v="Macaúba"/>
    <n v="783"/>
    <n v="87"/>
    <s v="fruto"/>
    <x v="0"/>
    <s v="Manutenção"/>
    <x v="18"/>
    <x v="8"/>
    <s v="Aplicador manual"/>
    <n v="2.35"/>
    <s v="H/H"/>
    <n v="9.9000000000000005E-2"/>
    <n v="0.18400500000000003"/>
    <n v="1.8216495000000003E-2"/>
  </r>
  <r>
    <n v="8108"/>
    <x v="1"/>
    <s v="Floresta Ombrófila Densa"/>
    <s v="Sudeste"/>
    <s v="Campinas"/>
    <s v="ondulado"/>
    <s v="Manual"/>
    <s v="Macaúba"/>
    <n v="783"/>
    <n v="87"/>
    <s v="fruto"/>
    <x v="0"/>
    <s v="Manutenção"/>
    <x v="18"/>
    <x v="8"/>
    <s v="Sulfluramida"/>
    <n v="2"/>
    <s v="Kg"/>
    <n v="16.2399997711181"/>
    <n v="0.15659999999999999"/>
    <n v="2.5431839641570941"/>
  </r>
  <r>
    <n v="8108"/>
    <x v="1"/>
    <s v="Floresta Ombrófila Densa"/>
    <s v="Sudeste"/>
    <s v="Campinas"/>
    <s v="ondulado"/>
    <s v="Manual"/>
    <s v="Macaúba"/>
    <n v="783"/>
    <n v="87"/>
    <s v="fruto"/>
    <x v="0"/>
    <s v="Manutenção"/>
    <x v="18"/>
    <x v="8"/>
    <s v="Trabalhador agropecuário em geral"/>
    <n v="2.35"/>
    <s v="H/H"/>
    <n v="13.0666856765747"/>
    <n v="0.18400500000000003"/>
    <n v="2.4043354979181282"/>
  </r>
  <r>
    <n v="8108"/>
    <x v="1"/>
    <s v="Floresta Ombrófila Densa"/>
    <s v="Sudeste"/>
    <s v="Campinas"/>
    <s v="ondulado"/>
    <s v="Manual"/>
    <s v="Macaúba"/>
    <n v="783"/>
    <n v="87"/>
    <s v="fruto"/>
    <x v="0"/>
    <s v="Manutenção"/>
    <x v="18"/>
    <x v="9"/>
    <s v="Trabalhador agropecuário em geral"/>
    <n v="1.18"/>
    <s v="H/H"/>
    <n v="13.0666856765747"/>
    <n v="9.239399999999999E-2"/>
    <n v="1.2072833564014427"/>
  </r>
  <r>
    <n v="8108"/>
    <x v="1"/>
    <s v="Floresta Ombrófila Densa"/>
    <s v="Sudeste"/>
    <s v="Campinas"/>
    <s v="ondulado"/>
    <s v="Manual"/>
    <s v="Macaúba"/>
    <n v="783"/>
    <n v="87"/>
    <s v="fruto"/>
    <x v="0"/>
    <s v="Manutenção"/>
    <x v="19"/>
    <x v="8"/>
    <s v="Aplicador manual"/>
    <n v="2.35"/>
    <s v="H/H"/>
    <n v="9.9000000000000005E-2"/>
    <n v="0.18400500000000003"/>
    <n v="1.8216495000000003E-2"/>
  </r>
  <r>
    <n v="8108"/>
    <x v="1"/>
    <s v="Floresta Ombrófila Densa"/>
    <s v="Sudeste"/>
    <s v="Campinas"/>
    <s v="ondulado"/>
    <s v="Manual"/>
    <s v="Macaúba"/>
    <n v="783"/>
    <n v="87"/>
    <s v="fruto"/>
    <x v="0"/>
    <s v="Manutenção"/>
    <x v="19"/>
    <x v="8"/>
    <s v="Sulfluramida"/>
    <n v="2"/>
    <s v="Kg"/>
    <n v="16.2399997711181"/>
    <n v="0.15659999999999999"/>
    <n v="2.5431839641570941"/>
  </r>
  <r>
    <n v="8108"/>
    <x v="1"/>
    <s v="Floresta Ombrófila Densa"/>
    <s v="Sudeste"/>
    <s v="Campinas"/>
    <s v="ondulado"/>
    <s v="Manual"/>
    <s v="Macaúba"/>
    <n v="783"/>
    <n v="87"/>
    <s v="fruto"/>
    <x v="0"/>
    <s v="Manutenção"/>
    <x v="19"/>
    <x v="8"/>
    <s v="Trabalhador agropecuário em geral"/>
    <n v="2.35"/>
    <s v="H/H"/>
    <n v="13.0666856765747"/>
    <n v="0.18400500000000003"/>
    <n v="2.4043354979181282"/>
  </r>
  <r>
    <n v="8108"/>
    <x v="1"/>
    <s v="Floresta Ombrófila Densa"/>
    <s v="Sudeste"/>
    <s v="Campinas"/>
    <s v="ondulado"/>
    <s v="Manual"/>
    <s v="Macaúba"/>
    <n v="783"/>
    <n v="87"/>
    <s v="fruto"/>
    <x v="0"/>
    <s v="Manutenção"/>
    <x v="19"/>
    <x v="12"/>
    <s v="Técnico florestal"/>
    <n v="23.55"/>
    <s v="H/H"/>
    <n v="5.9209642410278303"/>
    <n v="1.8439650000000001"/>
    <n v="10.918050826706883"/>
  </r>
  <r>
    <n v="8108"/>
    <x v="1"/>
    <s v="Floresta Ombrófila Densa"/>
    <s v="Sudeste"/>
    <s v="Campinas"/>
    <s v="ondulado"/>
    <s v="Manual"/>
    <s v="Macaúba"/>
    <n v="783"/>
    <n v="87"/>
    <s v="fruto"/>
    <x v="0"/>
    <s v="Manutenção"/>
    <x v="19"/>
    <x v="9"/>
    <s v="Trabalhador agropecuário em geral"/>
    <n v="1.18"/>
    <s v="H/H"/>
    <n v="13.0666856765747"/>
    <n v="9.239399999999999E-2"/>
    <n v="1.2072833564014427"/>
  </r>
  <r>
    <n v="8108"/>
    <x v="1"/>
    <s v="Floresta Ombrófila Densa"/>
    <s v="Sudeste"/>
    <s v="Campinas"/>
    <s v="ondulado"/>
    <s v="Manual"/>
    <s v="Macaúba"/>
    <n v="783"/>
    <n v="87"/>
    <s v="fruto"/>
    <x v="0"/>
    <s v="Manutenção"/>
    <x v="20"/>
    <x v="8"/>
    <s v="Aplicador manual"/>
    <n v="2.35"/>
    <s v="H/H"/>
    <n v="9.9000000000000005E-2"/>
    <n v="0.18400500000000003"/>
    <n v="1.8216495000000003E-2"/>
  </r>
  <r>
    <n v="8108"/>
    <x v="1"/>
    <s v="Floresta Ombrófila Densa"/>
    <s v="Sudeste"/>
    <s v="Campinas"/>
    <s v="ondulado"/>
    <s v="Manual"/>
    <s v="Macaúba"/>
    <n v="783"/>
    <n v="87"/>
    <s v="fruto"/>
    <x v="0"/>
    <s v="Manutenção"/>
    <x v="20"/>
    <x v="8"/>
    <s v="Sulfluramida"/>
    <n v="2"/>
    <s v="Kg"/>
    <n v="16.2399997711181"/>
    <n v="0.15659999999999999"/>
    <n v="2.5431839641570941"/>
  </r>
  <r>
    <n v="8108"/>
    <x v="1"/>
    <s v="Floresta Ombrófila Densa"/>
    <s v="Sudeste"/>
    <s v="Campinas"/>
    <s v="ondulado"/>
    <s v="Manual"/>
    <s v="Macaúba"/>
    <n v="783"/>
    <n v="87"/>
    <s v="fruto"/>
    <x v="0"/>
    <s v="Manutenção"/>
    <x v="20"/>
    <x v="8"/>
    <s v="Trabalhador agropecuário em geral"/>
    <n v="2.35"/>
    <s v="H/H"/>
    <n v="13.0666856765747"/>
    <n v="0.18400500000000003"/>
    <n v="2.4043354979181282"/>
  </r>
  <r>
    <n v="8108"/>
    <x v="1"/>
    <s v="Floresta Ombrófila Densa"/>
    <s v="Sudeste"/>
    <s v="Campinas"/>
    <s v="ondulado"/>
    <s v="Manual"/>
    <s v="Macaúba"/>
    <n v="783"/>
    <n v="87"/>
    <s v="fruto"/>
    <x v="0"/>
    <s v="Manutenção"/>
    <x v="20"/>
    <x v="9"/>
    <s v="Trabalhador agropecuário em geral"/>
    <n v="1.18"/>
    <s v="H/H"/>
    <n v="13.0666856765747"/>
    <n v="9.239399999999999E-2"/>
    <n v="1.2072833564014427"/>
  </r>
  <r>
    <n v="8108"/>
    <x v="1"/>
    <s v="Floresta Ombrófila Densa"/>
    <s v="Sudeste"/>
    <s v="Campinas"/>
    <s v="ondulado"/>
    <s v="Manual"/>
    <s v="Macaúba"/>
    <n v="783"/>
    <n v="87"/>
    <s v="fruto"/>
    <x v="0"/>
    <s v="Manutenção"/>
    <x v="21"/>
    <x v="8"/>
    <s v="Aplicador manual"/>
    <n v="2.35"/>
    <s v="H/H"/>
    <n v="9.9000000000000005E-2"/>
    <n v="0.18400500000000003"/>
    <n v="1.8216495000000003E-2"/>
  </r>
  <r>
    <n v="8108"/>
    <x v="1"/>
    <s v="Floresta Ombrófila Densa"/>
    <s v="Sudeste"/>
    <s v="Campinas"/>
    <s v="ondulado"/>
    <s v="Manual"/>
    <s v="Macaúba"/>
    <n v="783"/>
    <n v="87"/>
    <s v="fruto"/>
    <x v="0"/>
    <s v="Manutenção"/>
    <x v="21"/>
    <x v="8"/>
    <s v="Sulfluramida"/>
    <n v="2"/>
    <s v="Kg"/>
    <n v="16.2399997711181"/>
    <n v="0.15659999999999999"/>
    <n v="2.5431839641570941"/>
  </r>
  <r>
    <n v="8108"/>
    <x v="1"/>
    <s v="Floresta Ombrófila Densa"/>
    <s v="Sudeste"/>
    <s v="Campinas"/>
    <s v="ondulado"/>
    <s v="Manual"/>
    <s v="Macaúba"/>
    <n v="783"/>
    <n v="87"/>
    <s v="fruto"/>
    <x v="0"/>
    <s v="Manutenção"/>
    <x v="21"/>
    <x v="8"/>
    <s v="Trabalhador agropecuário em geral"/>
    <n v="2.35"/>
    <s v="H/H"/>
    <n v="13.0666856765747"/>
    <n v="0.18400500000000003"/>
    <n v="2.4043354979181282"/>
  </r>
  <r>
    <n v="8108"/>
    <x v="1"/>
    <s v="Floresta Ombrófila Densa"/>
    <s v="Sudeste"/>
    <s v="Campinas"/>
    <s v="ondulado"/>
    <s v="Manual"/>
    <s v="Macaúba"/>
    <n v="783"/>
    <n v="87"/>
    <s v="fruto"/>
    <x v="0"/>
    <s v="Manutenção"/>
    <x v="21"/>
    <x v="9"/>
    <s v="Trabalhador agropecuário em geral"/>
    <n v="1.18"/>
    <s v="H/H"/>
    <n v="13.0666856765747"/>
    <n v="9.239399999999999E-2"/>
    <n v="1.2072833564014427"/>
  </r>
  <r>
    <n v="8108"/>
    <x v="1"/>
    <s v="Floresta Ombrófila Densa"/>
    <s v="Sudeste"/>
    <s v="Campinas"/>
    <s v="ondulado"/>
    <s v="Manual"/>
    <s v="Macaúba"/>
    <n v="783"/>
    <n v="87"/>
    <s v="fruto"/>
    <x v="0"/>
    <s v="Manutenção"/>
    <x v="22"/>
    <x v="8"/>
    <s v="Aplicador manual"/>
    <n v="2.35"/>
    <s v="H/H"/>
    <n v="9.9000000000000005E-2"/>
    <n v="0.18400500000000003"/>
    <n v="1.8216495000000003E-2"/>
  </r>
  <r>
    <n v="8108"/>
    <x v="1"/>
    <s v="Floresta Ombrófila Densa"/>
    <s v="Sudeste"/>
    <s v="Campinas"/>
    <s v="ondulado"/>
    <s v="Manual"/>
    <s v="Macaúba"/>
    <n v="783"/>
    <n v="87"/>
    <s v="fruto"/>
    <x v="0"/>
    <s v="Manutenção"/>
    <x v="22"/>
    <x v="8"/>
    <s v="Sulfluramida"/>
    <n v="2"/>
    <s v="Kg"/>
    <n v="16.2399997711181"/>
    <n v="0.15659999999999999"/>
    <n v="2.5431839641570941"/>
  </r>
  <r>
    <n v="8108"/>
    <x v="1"/>
    <s v="Floresta Ombrófila Densa"/>
    <s v="Sudeste"/>
    <s v="Campinas"/>
    <s v="ondulado"/>
    <s v="Manual"/>
    <s v="Macaúba"/>
    <n v="783"/>
    <n v="87"/>
    <s v="fruto"/>
    <x v="0"/>
    <s v="Manutenção"/>
    <x v="22"/>
    <x v="8"/>
    <s v="Trabalhador agropecuário em geral"/>
    <n v="2.35"/>
    <s v="H/H"/>
    <n v="13.0666856765747"/>
    <n v="0.18400500000000003"/>
    <n v="2.4043354979181282"/>
  </r>
  <r>
    <n v="8108"/>
    <x v="1"/>
    <s v="Floresta Ombrófila Densa"/>
    <s v="Sudeste"/>
    <s v="Campinas"/>
    <s v="ondulado"/>
    <s v="Manual"/>
    <s v="Macaúba"/>
    <n v="783"/>
    <n v="87"/>
    <s v="fruto"/>
    <x v="0"/>
    <s v="Manutenção"/>
    <x v="22"/>
    <x v="9"/>
    <s v="Trabalhador agropecuário em geral"/>
    <n v="1.18"/>
    <s v="H/H"/>
    <n v="13.0666856765747"/>
    <n v="9.239399999999999E-2"/>
    <n v="1.2072833564014427"/>
  </r>
  <r>
    <n v="8108"/>
    <x v="1"/>
    <s v="Floresta Ombrófila Densa"/>
    <s v="Sudeste"/>
    <s v="Campinas"/>
    <s v="ondulado"/>
    <s v="Manual"/>
    <s v="Macaúba"/>
    <n v="783"/>
    <n v="87"/>
    <s v="fruto"/>
    <x v="0"/>
    <s v="Manutenção"/>
    <x v="23"/>
    <x v="8"/>
    <s v="Aplicador manual"/>
    <n v="2.35"/>
    <s v="H/H"/>
    <n v="9.9000000000000005E-2"/>
    <n v="0.18400500000000003"/>
    <n v="1.8216495000000003E-2"/>
  </r>
  <r>
    <n v="8108"/>
    <x v="1"/>
    <s v="Floresta Ombrófila Densa"/>
    <s v="Sudeste"/>
    <s v="Campinas"/>
    <s v="ondulado"/>
    <s v="Manual"/>
    <s v="Macaúba"/>
    <n v="783"/>
    <n v="87"/>
    <s v="fruto"/>
    <x v="0"/>
    <s v="Manutenção"/>
    <x v="23"/>
    <x v="8"/>
    <s v="Sulfluramida"/>
    <n v="2"/>
    <s v="Kg"/>
    <n v="16.2399997711181"/>
    <n v="0.15659999999999999"/>
    <n v="2.5431839641570941"/>
  </r>
  <r>
    <n v="8108"/>
    <x v="1"/>
    <s v="Floresta Ombrófila Densa"/>
    <s v="Sudeste"/>
    <s v="Campinas"/>
    <s v="ondulado"/>
    <s v="Manual"/>
    <s v="Macaúba"/>
    <n v="783"/>
    <n v="87"/>
    <s v="fruto"/>
    <x v="0"/>
    <s v="Manutenção"/>
    <x v="23"/>
    <x v="8"/>
    <s v="Trabalhador agropecuário em geral"/>
    <n v="2.35"/>
    <s v="H/H"/>
    <n v="13.0666856765747"/>
    <n v="0.18400500000000003"/>
    <n v="2.4043354979181282"/>
  </r>
  <r>
    <n v="8108"/>
    <x v="1"/>
    <s v="Floresta Ombrófila Densa"/>
    <s v="Sudeste"/>
    <s v="Campinas"/>
    <s v="ondulado"/>
    <s v="Manual"/>
    <s v="Macaúba"/>
    <n v="783"/>
    <n v="87"/>
    <s v="fruto"/>
    <x v="0"/>
    <s v="Manutenção"/>
    <x v="23"/>
    <x v="9"/>
    <s v="Trabalhador agropecuário em geral"/>
    <n v="1.18"/>
    <s v="H/H"/>
    <n v="13.0666856765747"/>
    <n v="9.239399999999999E-2"/>
    <n v="1.2072833564014427"/>
  </r>
  <r>
    <n v="8108"/>
    <x v="1"/>
    <s v="Floresta Ombrófila Densa"/>
    <s v="Sudeste"/>
    <s v="Campinas"/>
    <s v="ondulado"/>
    <s v="Manual"/>
    <s v="Macaúba"/>
    <n v="783"/>
    <n v="87"/>
    <s v="fruto"/>
    <x v="0"/>
    <s v="Manutenção"/>
    <x v="24"/>
    <x v="8"/>
    <s v="Aplicador manual"/>
    <n v="2.35"/>
    <s v="H/H"/>
    <n v="9.9000000000000005E-2"/>
    <n v="0.18400500000000003"/>
    <n v="1.8216495000000003E-2"/>
  </r>
  <r>
    <n v="8108"/>
    <x v="1"/>
    <s v="Floresta Ombrófila Densa"/>
    <s v="Sudeste"/>
    <s v="Campinas"/>
    <s v="ondulado"/>
    <s v="Manual"/>
    <s v="Macaúba"/>
    <n v="783"/>
    <n v="87"/>
    <s v="fruto"/>
    <x v="0"/>
    <s v="Manutenção"/>
    <x v="24"/>
    <x v="8"/>
    <s v="Sulfluramida"/>
    <n v="2"/>
    <s v="Kg"/>
    <n v="16.2399997711181"/>
    <n v="0.15659999999999999"/>
    <n v="2.5431839641570941"/>
  </r>
  <r>
    <n v="8108"/>
    <x v="1"/>
    <s v="Floresta Ombrófila Densa"/>
    <s v="Sudeste"/>
    <s v="Campinas"/>
    <s v="ondulado"/>
    <s v="Manual"/>
    <s v="Macaúba"/>
    <n v="783"/>
    <n v="87"/>
    <s v="fruto"/>
    <x v="0"/>
    <s v="Manutenção"/>
    <x v="24"/>
    <x v="8"/>
    <s v="Trabalhador agropecuário em geral"/>
    <n v="2.35"/>
    <s v="H/H"/>
    <n v="13.0666856765747"/>
    <n v="0.18400500000000003"/>
    <n v="2.4043354979181282"/>
  </r>
  <r>
    <n v="8108"/>
    <x v="1"/>
    <s v="Floresta Ombrófila Densa"/>
    <s v="Sudeste"/>
    <s v="Campinas"/>
    <s v="ondulado"/>
    <s v="Manual"/>
    <s v="Macaúba"/>
    <n v="783"/>
    <n v="87"/>
    <s v="fruto"/>
    <x v="0"/>
    <s v="Manutenção"/>
    <x v="24"/>
    <x v="9"/>
    <s v="Trabalhador agropecuário em geral"/>
    <n v="1.18"/>
    <s v="H/H"/>
    <n v="13.0666856765747"/>
    <n v="9.239399999999999E-2"/>
    <n v="1.2072833564014427"/>
  </r>
  <r>
    <n v="8108"/>
    <x v="1"/>
    <s v="Floresta Ombrófila Densa"/>
    <s v="Sudeste"/>
    <s v="Campinas"/>
    <s v="ondulado"/>
    <s v="Manual"/>
    <s v="Macaúba"/>
    <n v="783"/>
    <n v="87"/>
    <s v="fruto"/>
    <x v="0"/>
    <s v="Manutenção"/>
    <x v="25"/>
    <x v="8"/>
    <s v="Aplicador manual"/>
    <n v="2.35"/>
    <s v="H/H"/>
    <n v="9.9000000000000005E-2"/>
    <n v="0.18400500000000003"/>
    <n v="1.8216495000000003E-2"/>
  </r>
  <r>
    <n v="8108"/>
    <x v="1"/>
    <s v="Floresta Ombrófila Densa"/>
    <s v="Sudeste"/>
    <s v="Campinas"/>
    <s v="ondulado"/>
    <s v="Manual"/>
    <s v="Macaúba"/>
    <n v="783"/>
    <n v="87"/>
    <s v="fruto"/>
    <x v="0"/>
    <s v="Manutenção"/>
    <x v="25"/>
    <x v="8"/>
    <s v="Sulfluramida"/>
    <n v="2"/>
    <s v="Kg"/>
    <n v="16.2399997711181"/>
    <n v="0.15659999999999999"/>
    <n v="2.5431839641570941"/>
  </r>
  <r>
    <n v="8108"/>
    <x v="1"/>
    <s v="Floresta Ombrófila Densa"/>
    <s v="Sudeste"/>
    <s v="Campinas"/>
    <s v="ondulado"/>
    <s v="Manual"/>
    <s v="Macaúba"/>
    <n v="783"/>
    <n v="87"/>
    <s v="fruto"/>
    <x v="0"/>
    <s v="Manutenção"/>
    <x v="25"/>
    <x v="8"/>
    <s v="Trabalhador agropecuário em geral"/>
    <n v="2.35"/>
    <s v="H/H"/>
    <n v="13.0666856765747"/>
    <n v="0.18400500000000003"/>
    <n v="2.4043354979181282"/>
  </r>
  <r>
    <n v="8108"/>
    <x v="1"/>
    <s v="Floresta Ombrófila Densa"/>
    <s v="Sudeste"/>
    <s v="Campinas"/>
    <s v="ondulado"/>
    <s v="Manual"/>
    <s v="Macaúba"/>
    <n v="783"/>
    <n v="87"/>
    <s v="fruto"/>
    <x v="0"/>
    <s v="Manutenção"/>
    <x v="25"/>
    <x v="9"/>
    <s v="Trabalhador agropecuário em geral"/>
    <n v="1.18"/>
    <s v="H/H"/>
    <n v="13.0666856765747"/>
    <n v="9.239399999999999E-2"/>
    <n v="1.2072833564014427"/>
  </r>
  <r>
    <n v="8108"/>
    <x v="1"/>
    <s v="Floresta Ombrófila Densa"/>
    <s v="Sudeste"/>
    <s v="Campinas"/>
    <s v="ondulado"/>
    <s v="Manual"/>
    <s v="Macaúba"/>
    <n v="783"/>
    <n v="87"/>
    <s v="fruto"/>
    <x v="0"/>
    <s v="Manutenção"/>
    <x v="26"/>
    <x v="8"/>
    <s v="Aplicador manual"/>
    <n v="2.35"/>
    <s v="H/H"/>
    <n v="9.9000000000000005E-2"/>
    <n v="0.18400500000000003"/>
    <n v="1.8216495000000003E-2"/>
  </r>
  <r>
    <n v="8108"/>
    <x v="1"/>
    <s v="Floresta Ombrófila Densa"/>
    <s v="Sudeste"/>
    <s v="Campinas"/>
    <s v="ondulado"/>
    <s v="Manual"/>
    <s v="Macaúba"/>
    <n v="783"/>
    <n v="87"/>
    <s v="fruto"/>
    <x v="0"/>
    <s v="Manutenção"/>
    <x v="26"/>
    <x v="8"/>
    <s v="Sulfluramida"/>
    <n v="2"/>
    <s v="Kg"/>
    <n v="16.2399997711181"/>
    <n v="0.15659999999999999"/>
    <n v="2.5431839641570941"/>
  </r>
  <r>
    <n v="8108"/>
    <x v="1"/>
    <s v="Floresta Ombrófila Densa"/>
    <s v="Sudeste"/>
    <s v="Campinas"/>
    <s v="ondulado"/>
    <s v="Manual"/>
    <s v="Macaúba"/>
    <n v="783"/>
    <n v="87"/>
    <s v="fruto"/>
    <x v="0"/>
    <s v="Manutenção"/>
    <x v="26"/>
    <x v="8"/>
    <s v="Trabalhador agropecuário em geral"/>
    <n v="2.35"/>
    <s v="H/H"/>
    <n v="13.0666856765747"/>
    <n v="0.18400500000000003"/>
    <n v="2.4043354979181282"/>
  </r>
  <r>
    <n v="8108"/>
    <x v="1"/>
    <s v="Floresta Ombrófila Densa"/>
    <s v="Sudeste"/>
    <s v="Campinas"/>
    <s v="ondulado"/>
    <s v="Manual"/>
    <s v="Macaúba"/>
    <n v="783"/>
    <n v="87"/>
    <s v="fruto"/>
    <x v="0"/>
    <s v="Manutenção"/>
    <x v="26"/>
    <x v="9"/>
    <s v="Trabalhador agropecuário em geral"/>
    <n v="1.18"/>
    <s v="H/H"/>
    <n v="13.0666856765747"/>
    <n v="9.239399999999999E-2"/>
    <n v="1.2072833564014427"/>
  </r>
  <r>
    <n v="8108"/>
    <x v="1"/>
    <s v="Floresta Ombrófila Densa"/>
    <s v="Sudeste"/>
    <s v="Campinas"/>
    <s v="ondulado"/>
    <s v="Manual"/>
    <s v="Macaúba"/>
    <n v="783"/>
    <n v="87"/>
    <s v="fruto"/>
    <x v="0"/>
    <s v="Manutenção"/>
    <x v="27"/>
    <x v="8"/>
    <s v="Aplicador manual"/>
    <n v="2.35"/>
    <s v="H/H"/>
    <n v="9.9000000000000005E-2"/>
    <n v="0.18400500000000003"/>
    <n v="1.8216495000000003E-2"/>
  </r>
  <r>
    <n v="8108"/>
    <x v="1"/>
    <s v="Floresta Ombrófila Densa"/>
    <s v="Sudeste"/>
    <s v="Campinas"/>
    <s v="ondulado"/>
    <s v="Manual"/>
    <s v="Macaúba"/>
    <n v="783"/>
    <n v="87"/>
    <s v="fruto"/>
    <x v="0"/>
    <s v="Manutenção"/>
    <x v="27"/>
    <x v="8"/>
    <s v="Sulfluramida"/>
    <n v="2"/>
    <s v="Kg"/>
    <n v="16.2399997711181"/>
    <n v="0.15659999999999999"/>
    <n v="2.5431839641570941"/>
  </r>
  <r>
    <n v="8108"/>
    <x v="1"/>
    <s v="Floresta Ombrófila Densa"/>
    <s v="Sudeste"/>
    <s v="Campinas"/>
    <s v="ondulado"/>
    <s v="Manual"/>
    <s v="Macaúba"/>
    <n v="783"/>
    <n v="87"/>
    <s v="fruto"/>
    <x v="0"/>
    <s v="Manutenção"/>
    <x v="27"/>
    <x v="8"/>
    <s v="Trabalhador agropecuário em geral"/>
    <n v="2.35"/>
    <s v="H/H"/>
    <n v="13.0666856765747"/>
    <n v="0.18400500000000003"/>
    <n v="2.4043354979181282"/>
  </r>
  <r>
    <n v="8108"/>
    <x v="1"/>
    <s v="Floresta Ombrófila Densa"/>
    <s v="Sudeste"/>
    <s v="Campinas"/>
    <s v="ondulado"/>
    <s v="Manual"/>
    <s v="Macaúba"/>
    <n v="783"/>
    <n v="87"/>
    <s v="fruto"/>
    <x v="0"/>
    <s v="Manutenção"/>
    <x v="27"/>
    <x v="9"/>
    <s v="Trabalhador agropecuário em geral"/>
    <n v="1.18"/>
    <s v="H/H"/>
    <n v="13.0666856765747"/>
    <n v="9.239399999999999E-2"/>
    <n v="1.2072833564014427"/>
  </r>
  <r>
    <n v="8108"/>
    <x v="1"/>
    <s v="Floresta Ombrófila Densa"/>
    <s v="Sudeste"/>
    <s v="Campinas"/>
    <s v="ondulado"/>
    <s v="Manual"/>
    <s v="Macaúba"/>
    <n v="783"/>
    <n v="87"/>
    <s v="fruto"/>
    <x v="0"/>
    <s v="Manutenção"/>
    <x v="28"/>
    <x v="8"/>
    <s v="Aplicador manual"/>
    <n v="2.35"/>
    <s v="H/H"/>
    <n v="9.9000000000000005E-2"/>
    <n v="0.18400500000000003"/>
    <n v="1.8216495000000003E-2"/>
  </r>
  <r>
    <n v="8108"/>
    <x v="1"/>
    <s v="Floresta Ombrófila Densa"/>
    <s v="Sudeste"/>
    <s v="Campinas"/>
    <s v="ondulado"/>
    <s v="Manual"/>
    <s v="Macaúba"/>
    <n v="783"/>
    <n v="87"/>
    <s v="fruto"/>
    <x v="0"/>
    <s v="Manutenção"/>
    <x v="28"/>
    <x v="8"/>
    <s v="Sulfluramida"/>
    <n v="2"/>
    <s v="Kg"/>
    <n v="16.2399997711181"/>
    <n v="0.15659999999999999"/>
    <n v="2.5431839641570941"/>
  </r>
  <r>
    <n v="8108"/>
    <x v="1"/>
    <s v="Floresta Ombrófila Densa"/>
    <s v="Sudeste"/>
    <s v="Campinas"/>
    <s v="ondulado"/>
    <s v="Manual"/>
    <s v="Macaúba"/>
    <n v="783"/>
    <n v="87"/>
    <s v="fruto"/>
    <x v="0"/>
    <s v="Manutenção"/>
    <x v="28"/>
    <x v="8"/>
    <s v="Trabalhador agropecuário em geral"/>
    <n v="2.35"/>
    <s v="H/H"/>
    <n v="13.0666856765747"/>
    <n v="0.18400500000000003"/>
    <n v="2.4043354979181282"/>
  </r>
  <r>
    <n v="8108"/>
    <x v="1"/>
    <s v="Floresta Ombrófila Densa"/>
    <s v="Sudeste"/>
    <s v="Campinas"/>
    <s v="ondulado"/>
    <s v="Manual"/>
    <s v="Macaúba"/>
    <n v="783"/>
    <n v="87"/>
    <s v="fruto"/>
    <x v="0"/>
    <s v="Manutenção"/>
    <x v="28"/>
    <x v="9"/>
    <s v="Trabalhador agropecuário em geral"/>
    <n v="1.18"/>
    <s v="H/H"/>
    <n v="13.0666856765747"/>
    <n v="9.239399999999999E-2"/>
    <n v="1.2072833564014427"/>
  </r>
  <r>
    <n v="8108"/>
    <x v="1"/>
    <s v="Floresta Ombrófila Densa"/>
    <s v="Sudeste"/>
    <s v="Campinas"/>
    <s v="ondulado"/>
    <s v="Manual"/>
    <s v="Macaúba"/>
    <n v="783"/>
    <n v="87"/>
    <s v="fruto"/>
    <x v="0"/>
    <s v="Manutenção"/>
    <x v="29"/>
    <x v="8"/>
    <s v="Aplicador manual"/>
    <n v="2.35"/>
    <s v="H/H"/>
    <n v="9.9000000000000005E-2"/>
    <n v="0.18400500000000003"/>
    <n v="1.8216495000000003E-2"/>
  </r>
  <r>
    <n v="8108"/>
    <x v="1"/>
    <s v="Floresta Ombrófila Densa"/>
    <s v="Sudeste"/>
    <s v="Campinas"/>
    <s v="ondulado"/>
    <s v="Manual"/>
    <s v="Macaúba"/>
    <n v="783"/>
    <n v="87"/>
    <s v="fruto"/>
    <x v="0"/>
    <s v="Manutenção"/>
    <x v="29"/>
    <x v="8"/>
    <s v="Sulfluramida"/>
    <n v="2"/>
    <s v="Kg"/>
    <n v="16.2399997711181"/>
    <n v="0.15659999999999999"/>
    <n v="2.5431839641570941"/>
  </r>
  <r>
    <n v="8108"/>
    <x v="1"/>
    <s v="Floresta Ombrófila Densa"/>
    <s v="Sudeste"/>
    <s v="Campinas"/>
    <s v="ondulado"/>
    <s v="Manual"/>
    <s v="Macaúba"/>
    <n v="783"/>
    <n v="87"/>
    <s v="fruto"/>
    <x v="0"/>
    <s v="Manutenção"/>
    <x v="29"/>
    <x v="8"/>
    <s v="Trabalhador agropecuário em geral"/>
    <n v="2.35"/>
    <s v="H/H"/>
    <n v="13.0666856765747"/>
    <n v="0.18400500000000003"/>
    <n v="2.4043354979181282"/>
  </r>
  <r>
    <n v="8108"/>
    <x v="1"/>
    <s v="Floresta Ombrófila Densa"/>
    <s v="Sudeste"/>
    <s v="Campinas"/>
    <s v="ondulado"/>
    <s v="Manual"/>
    <s v="Macaúba"/>
    <n v="783"/>
    <n v="87"/>
    <s v="fruto"/>
    <x v="0"/>
    <s v="Manutenção"/>
    <x v="29"/>
    <x v="9"/>
    <s v="Trabalhador agropecuário em geral"/>
    <n v="1.18"/>
    <s v="H/H"/>
    <n v="13.0666856765747"/>
    <n v="9.239399999999999E-2"/>
    <n v="1.2072833564014427"/>
  </r>
  <r>
    <n v="8108"/>
    <x v="1"/>
    <s v="Floresta Ombrófila Densa"/>
    <s v="Sudeste"/>
    <s v="Campinas"/>
    <s v="ondulado"/>
    <s v="Manual"/>
    <s v="Macaúba"/>
    <n v="783"/>
    <n v="87"/>
    <s v="fruto"/>
    <x v="0"/>
    <s v="Pós-Plantio"/>
    <x v="0"/>
    <x v="7"/>
    <s v="Enxada"/>
    <n v="38.51"/>
    <s v="H/H"/>
    <n v="1.6E-2"/>
    <n v="3.0153329999999996"/>
    <n v="4.8245327999999997E-2"/>
  </r>
  <r>
    <n v="8108"/>
    <x v="1"/>
    <s v="Floresta Ombrófila Densa"/>
    <s v="Sudeste"/>
    <s v="Campinas"/>
    <s v="ondulado"/>
    <s v="Manual"/>
    <s v="Macaúba"/>
    <n v="783"/>
    <n v="87"/>
    <s v="fruto"/>
    <x v="0"/>
    <s v="Pós-Plantio"/>
    <x v="0"/>
    <x v="7"/>
    <s v="Trabalhador agropecuário em geral"/>
    <n v="38.51"/>
    <s v="H/H"/>
    <n v="13.0666856765747"/>
    <n v="3.0153329999999996"/>
    <n v="39.400408521203012"/>
  </r>
  <r>
    <n v="8108"/>
    <x v="1"/>
    <s v="Floresta Ombrófila Densa"/>
    <s v="Sudeste"/>
    <s v="Campinas"/>
    <s v="ondulado"/>
    <s v="Manual"/>
    <s v="Macaúba"/>
    <n v="783"/>
    <n v="87"/>
    <s v="fruto"/>
    <x v="0"/>
    <s v="Pós-Plantio"/>
    <x v="0"/>
    <x v="8"/>
    <s v="Aplicador manual"/>
    <n v="2.35"/>
    <s v="H/H"/>
    <n v="9.9000000000000005E-2"/>
    <n v="0.18400500000000003"/>
    <n v="1.8216495000000003E-2"/>
  </r>
  <r>
    <n v="8108"/>
    <x v="1"/>
    <s v="Floresta Ombrófila Densa"/>
    <s v="Sudeste"/>
    <s v="Campinas"/>
    <s v="ondulado"/>
    <s v="Manual"/>
    <s v="Macaúba"/>
    <n v="783"/>
    <n v="87"/>
    <s v="fruto"/>
    <x v="0"/>
    <s v="Pós-Plantio"/>
    <x v="0"/>
    <x v="8"/>
    <s v="Sulfluramida"/>
    <n v="2"/>
    <s v="Kg"/>
    <n v="16.2399997711181"/>
    <n v="0.15659999999999999"/>
    <n v="2.5431839641570941"/>
  </r>
  <r>
    <n v="8108"/>
    <x v="1"/>
    <s v="Floresta Ombrófila Densa"/>
    <s v="Sudeste"/>
    <s v="Campinas"/>
    <s v="ondulado"/>
    <s v="Manual"/>
    <s v="Macaúba"/>
    <n v="783"/>
    <n v="87"/>
    <s v="fruto"/>
    <x v="0"/>
    <s v="Pós-Plantio"/>
    <x v="0"/>
    <x v="8"/>
    <s v="Trabalhador agropecuário em geral"/>
    <n v="2.35"/>
    <s v="H/H"/>
    <n v="13.0666856765747"/>
    <n v="0.18400500000000003"/>
    <n v="2.4043354979181282"/>
  </r>
  <r>
    <n v="8108"/>
    <x v="1"/>
    <s v="Floresta Ombrófila Densa"/>
    <s v="Sudeste"/>
    <s v="Campinas"/>
    <s v="ondulado"/>
    <s v="Manual"/>
    <s v="Macaúba"/>
    <n v="783"/>
    <n v="87"/>
    <s v="fruto"/>
    <x v="0"/>
    <s v="Pós-Plantio"/>
    <x v="0"/>
    <x v="9"/>
    <s v="Trabalhador agropecuário em geral"/>
    <n v="1.18"/>
    <s v="H/H"/>
    <n v="13.0666856765747"/>
    <n v="9.239399999999999E-2"/>
    <n v="1.2072833564014427"/>
  </r>
  <r>
    <n v="8108"/>
    <x v="1"/>
    <s v="Floresta Ombrófila Densa"/>
    <s v="Sudeste"/>
    <s v="Campinas"/>
    <s v="ondulado"/>
    <s v="Manual"/>
    <s v="Macaúba"/>
    <n v="783"/>
    <n v="87"/>
    <s v="fruto"/>
    <x v="0"/>
    <s v="Pré-Plantio"/>
    <x v="0"/>
    <x v="0"/>
    <s v="Trator 75 - 125 CV + Carreta"/>
    <n v="2.06"/>
    <s v="H/M"/>
    <n v="149.07000732421801"/>
    <n v="0.161298"/>
    <n v="24.044694041381717"/>
  </r>
  <r>
    <n v="8108"/>
    <x v="1"/>
    <s v="Floresta Ombrófila Densa"/>
    <s v="Sudeste"/>
    <s v="Campinas"/>
    <s v="ondulado"/>
    <s v="Manual"/>
    <s v="Macaúba"/>
    <n v="783"/>
    <n v="87"/>
    <s v="fruto"/>
    <x v="0"/>
    <s v="Pré-Plantio"/>
    <x v="0"/>
    <x v="13"/>
    <s v="Enxadão (alinhamento)"/>
    <n v="28.27"/>
    <s v="H/H"/>
    <n v="1.0999999999999999E-2"/>
    <n v="2.2135410000000002"/>
    <n v="2.4348951000000001E-2"/>
  </r>
  <r>
    <n v="8108"/>
    <x v="1"/>
    <s v="Floresta Ombrófila Densa"/>
    <s v="Sudeste"/>
    <s v="Campinas"/>
    <s v="ondulado"/>
    <s v="Manual"/>
    <s v="Macaúba"/>
    <n v="783"/>
    <n v="87"/>
    <s v="fruto"/>
    <x v="0"/>
    <s v="Pré-Plantio"/>
    <x v="0"/>
    <x v="13"/>
    <s v="Trabalhador agropecuário em geral"/>
    <n v="28.27"/>
    <s v="H/H"/>
    <n v="13.0666856765747"/>
    <n v="2.2135410000000002"/>
    <n v="28.923644479210839"/>
  </r>
  <r>
    <n v="8108"/>
    <x v="1"/>
    <s v="Floresta Ombrófila Densa"/>
    <s v="Sudeste"/>
    <s v="Campinas"/>
    <s v="ondulado"/>
    <s v="Manual"/>
    <s v="Macaúba"/>
    <n v="783"/>
    <n v="87"/>
    <s v="fruto"/>
    <x v="0"/>
    <s v="Pré-Plantio"/>
    <x v="0"/>
    <x v="14"/>
    <s v="Calcário dolomítico"/>
    <n v="0.5"/>
    <s v="t"/>
    <n v="206.169998168945"/>
    <n v="3.9149999999999997E-2"/>
    <n v="8.0715554283141966"/>
  </r>
  <r>
    <n v="8108"/>
    <x v="1"/>
    <s v="Floresta Ombrófila Densa"/>
    <s v="Sudeste"/>
    <s v="Campinas"/>
    <s v="ondulado"/>
    <s v="Manual"/>
    <s v="Macaúba"/>
    <n v="783"/>
    <n v="87"/>
    <s v="fruto"/>
    <x v="0"/>
    <s v="Pré-Plantio"/>
    <x v="0"/>
    <x v="14"/>
    <s v="Trabalhador agropecuário em geral"/>
    <n v="11.78"/>
    <s v="H/H"/>
    <n v="13.0666856765747"/>
    <n v="0.92237400000000003"/>
    <n v="12.052371134244913"/>
  </r>
  <r>
    <n v="8108"/>
    <x v="1"/>
    <s v="Floresta Ombrófila Densa"/>
    <s v="Sudeste"/>
    <s v="Campinas"/>
    <s v="ondulado"/>
    <s v="Manual"/>
    <s v="Macaúba"/>
    <n v="783"/>
    <n v="87"/>
    <s v="fruto"/>
    <x v="0"/>
    <s v="Pré-Plantio"/>
    <x v="0"/>
    <x v="14"/>
    <s v="Trator 75 - 125 CV + Carreta"/>
    <n v="1.94"/>
    <s v="H/M"/>
    <n v="149.07000732421801"/>
    <n v="0.15190200000000001"/>
    <n v="22.644032252563367"/>
  </r>
  <r>
    <n v="8108"/>
    <x v="1"/>
    <s v="Floresta Ombrófila Densa"/>
    <s v="Sudeste"/>
    <s v="Campinas"/>
    <s v="ondulado"/>
    <s v="Manual"/>
    <s v="Macaúba"/>
    <n v="783"/>
    <n v="87"/>
    <s v="fruto"/>
    <x v="0"/>
    <s v="Pré-Plantio"/>
    <x v="0"/>
    <x v="8"/>
    <s v="Aplicador manual"/>
    <n v="4.7"/>
    <s v="H/H"/>
    <n v="9.9000000000000005E-2"/>
    <n v="0.36801000000000006"/>
    <n v="3.6432990000000005E-2"/>
  </r>
  <r>
    <n v="8108"/>
    <x v="1"/>
    <s v="Floresta Ombrófila Densa"/>
    <s v="Sudeste"/>
    <s v="Campinas"/>
    <s v="ondulado"/>
    <s v="Manual"/>
    <s v="Macaúba"/>
    <n v="783"/>
    <n v="87"/>
    <s v="fruto"/>
    <x v="0"/>
    <s v="Pré-Plantio"/>
    <x v="0"/>
    <x v="8"/>
    <s v="Sulfluramida"/>
    <n v="3.5"/>
    <s v="Kg"/>
    <n v="16.2399997711181"/>
    <n v="0.27405000000000002"/>
    <n v="4.4505719372749155"/>
  </r>
  <r>
    <n v="8108"/>
    <x v="1"/>
    <s v="Floresta Ombrófila Densa"/>
    <s v="Sudeste"/>
    <s v="Campinas"/>
    <s v="ondulado"/>
    <s v="Manual"/>
    <s v="Macaúba"/>
    <n v="783"/>
    <n v="87"/>
    <s v="fruto"/>
    <x v="0"/>
    <s v="Pré-Plantio"/>
    <x v="0"/>
    <x v="8"/>
    <s v="Trabalhador agropecuário em geral"/>
    <n v="4.7"/>
    <s v="H/H"/>
    <n v="13.0666856765747"/>
    <n v="0.36801000000000006"/>
    <n v="4.8086709958362563"/>
  </r>
  <r>
    <n v="8108"/>
    <x v="1"/>
    <s v="Floresta Ombrófila Densa"/>
    <s v="Sudeste"/>
    <s v="Campinas"/>
    <s v="ondulado"/>
    <s v="Manual"/>
    <s v="Macaúba"/>
    <n v="783"/>
    <n v="87"/>
    <s v="fruto"/>
    <x v="0"/>
    <s v="Pré-Plantio"/>
    <x v="0"/>
    <x v="15"/>
    <s v="Motocoveadora 2,5 CV"/>
    <n v="28.27"/>
    <s v="H/H"/>
    <n v="6.0519999999999996"/>
    <n v="2.2135410000000002"/>
    <n v="13.396350132"/>
  </r>
  <r>
    <n v="8108"/>
    <x v="1"/>
    <s v="Floresta Ombrófila Densa"/>
    <s v="Sudeste"/>
    <s v="Campinas"/>
    <s v="ondulado"/>
    <s v="Manual"/>
    <s v="Macaúba"/>
    <n v="783"/>
    <n v="87"/>
    <s v="fruto"/>
    <x v="0"/>
    <s v="Pré-Plantio"/>
    <x v="0"/>
    <x v="15"/>
    <s v="Trabalhador agropecuário em geral"/>
    <n v="28.27"/>
    <s v="H/H"/>
    <n v="13.0666856765747"/>
    <n v="2.2135410000000002"/>
    <n v="28.923644479210839"/>
  </r>
  <r>
    <n v="8108"/>
    <x v="1"/>
    <s v="Floresta Ombrófila Densa"/>
    <s v="Sudeste"/>
    <s v="Campinas"/>
    <s v="ondulado"/>
    <s v="Manual"/>
    <s v="Macaúba"/>
    <n v="783"/>
    <n v="87"/>
    <s v="fruto"/>
    <x v="0"/>
    <s v="Pré-Plantio"/>
    <x v="0"/>
    <x v="16"/>
    <s v="Motorroçadeira 2 CV"/>
    <n v="23.55"/>
    <s v="H/H"/>
    <n v="6.4109999999999996"/>
    <n v="1.8439650000000001"/>
    <n v="11.821659615"/>
  </r>
  <r>
    <n v="8108"/>
    <x v="1"/>
    <s v="Floresta Ombrófila Densa"/>
    <s v="Sudeste"/>
    <s v="Campinas"/>
    <s v="ondulado"/>
    <s v="Manual"/>
    <s v="Macaúba"/>
    <n v="783"/>
    <n v="87"/>
    <s v="fruto"/>
    <x v="0"/>
    <s v="Pré-Plantio"/>
    <x v="0"/>
    <x v="16"/>
    <s v="Trabalhador agropecuário em geral"/>
    <n v="23.55"/>
    <s v="H/H"/>
    <n v="13.0666856765747"/>
    <n v="1.8439650000000001"/>
    <n v="24.09451105360506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F0E4673-DC4E-4FE2-BD2D-5EED45AEFA54}" name="tbDinSilvicultura"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F23" firstHeaderRow="1" firstDataRow="2" firstDataCol="1" rowPageCount="2" colPageCount="1"/>
  <pivotFields count="21">
    <pivotField showAll="0"/>
    <pivotField axis="axisPage" multipleItemSelectionAllowed="1" showAll="0">
      <items count="3">
        <item h="1" x="1"/>
        <item x="0"/>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2">
        <item x="0"/>
        <item t="default"/>
      </items>
    </pivotField>
    <pivotField showAll="0"/>
    <pivotField axis="axisCol" showAll="0">
      <items count="31">
        <item x="0"/>
        <item x="1"/>
        <item x="2"/>
        <item x="3"/>
        <item x="4"/>
        <item x="5"/>
        <item x="6"/>
        <item x="7"/>
        <item x="8"/>
        <item x="9"/>
        <item x="10"/>
        <item x="11"/>
        <item x="12"/>
        <item x="13"/>
        <item x="14"/>
        <item x="15"/>
        <item x="16"/>
        <item x="17"/>
        <item x="18"/>
        <item x="19"/>
        <item x="20"/>
        <item x="21"/>
        <item x="22"/>
        <item x="23"/>
        <item x="24"/>
        <item x="25"/>
        <item x="26"/>
        <item x="27"/>
        <item x="28"/>
        <item x="29"/>
        <item t="default"/>
      </items>
    </pivotField>
    <pivotField axis="axisRow" showAll="0">
      <items count="18">
        <item x="0"/>
        <item x="1"/>
        <item x="6"/>
        <item x="11"/>
        <item x="13"/>
        <item x="14"/>
        <item x="7"/>
        <item x="8"/>
        <item x="15"/>
        <item x="2"/>
        <item x="16"/>
        <item x="12"/>
        <item x="9"/>
        <item x="3"/>
        <item x="4"/>
        <item x="10"/>
        <item x="5"/>
        <item t="default"/>
      </items>
    </pivotField>
    <pivotField showAll="0"/>
    <pivotField showAll="0"/>
    <pivotField showAll="0"/>
    <pivotField numFmtId="166" showAll="0"/>
    <pivotField numFmtId="167" showAll="0"/>
    <pivotField dataField="1" numFmtId="168" showAll="0"/>
  </pivotFields>
  <rowFields count="1">
    <field x="14"/>
  </rowFields>
  <rowItems count="18">
    <i>
      <x/>
    </i>
    <i>
      <x v="1"/>
    </i>
    <i>
      <x v="2"/>
    </i>
    <i>
      <x v="3"/>
    </i>
    <i>
      <x v="4"/>
    </i>
    <i>
      <x v="5"/>
    </i>
    <i>
      <x v="6"/>
    </i>
    <i>
      <x v="7"/>
    </i>
    <i>
      <x v="8"/>
    </i>
    <i>
      <x v="9"/>
    </i>
    <i>
      <x v="10"/>
    </i>
    <i>
      <x v="11"/>
    </i>
    <i>
      <x v="12"/>
    </i>
    <i>
      <x v="13"/>
    </i>
    <i>
      <x v="14"/>
    </i>
    <i>
      <x v="15"/>
    </i>
    <i>
      <x v="16"/>
    </i>
    <i t="grand">
      <x/>
    </i>
  </rowItems>
  <colFields count="1">
    <field x="13"/>
  </colFields>
  <col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colItems>
  <pageFields count="2">
    <pageField fld="1" hier="-1"/>
    <pageField fld="11" hier="-1"/>
  </pageFields>
  <dataFields count="1">
    <dataField name="Sum of ValorEspFaixa" fld="20" baseField="0" baseItem="0"/>
  </dataFields>
  <formats count="2">
    <format dxfId="3">
      <pivotArea collapsedLevelsAreSubtotals="1" fieldPosition="0">
        <references count="1">
          <reference field="14" count="0"/>
        </references>
      </pivotArea>
    </format>
    <format dxfId="2">
      <pivotArea grandRow="1" outline="0" collapsedLevelsAreSubtotals="1" fieldPosition="0"/>
    </format>
  </formats>
  <pivotTableStyleInfo name="PivotStyleLight18"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CB78447-DE80-47F7-8690-3BBE9FA5EE48}" name="tbSilv" displayName="tbSilv" ref="A1:U2" totalsRowShown="0" headerRowDxfId="67" dataDxfId="66">
  <autoFilter ref="A1:U2" xr:uid="{CCB78447-DE80-47F7-8690-3BBE9FA5EE48}"/>
  <tableColumns count="21">
    <tableColumn id="1" xr3:uid="{BBAEEC9F-722C-42B4-ADB3-C9DF8DF4F8D6}" name="idCombinacao" dataDxfId="65"/>
    <tableColumn id="2" xr3:uid="{C4FB7806-CC06-4FFD-89BB-4BB8972B8F16}" name="Faixa" dataDxfId="64"/>
    <tableColumn id="3" xr3:uid="{134D245E-8651-470E-8BC7-428B0E7EB089}" name="FitoFisionomia" dataDxfId="63"/>
    <tableColumn id="4" xr3:uid="{0B9FA726-EF81-48DE-86FB-22BFF3CB63FE}" name="RegiaoEco" dataDxfId="62"/>
    <tableColumn id="5" xr3:uid="{B0D62F80-6504-482A-B143-8621A6FED2B5}" name="RegiaoAdm" dataDxfId="61"/>
    <tableColumn id="6" xr3:uid="{7EAF3B74-A76B-4079-A6CF-09AA7E5D530A}" name="Topografia" dataDxfId="60"/>
    <tableColumn id="7" xr3:uid="{41CFBF27-6D8D-468C-A1E8-F06DF5A6BCF6}" name="Mecanizacao" dataDxfId="59"/>
    <tableColumn id="8" xr3:uid="{87DF0512-8044-490B-9842-6D0026C8680A}" name="Especie" dataDxfId="58"/>
    <tableColumn id="9" xr3:uid="{02C37EC5-59BE-46D6-A15D-603E6B4113B4}" name="areaOcupacao" dataDxfId="57"/>
    <tableColumn id="10" xr3:uid="{11FFCDB0-0830-4371-9032-826F73FF0CCB}" name="numArvores" dataDxfId="56"/>
    <tableColumn id="11" xr3:uid="{74746695-5CCD-4F7E-8BCE-43020A936B7E}" name="Produto" dataDxfId="55"/>
    <tableColumn id="12" xr3:uid="{4DD43B18-232B-4B05-829C-5D96E3B29403}" name="Classe" dataDxfId="54"/>
    <tableColumn id="13" xr3:uid="{217E130F-8BA2-4BCB-A0BD-BB991D2661DB}" name="Etapa" dataDxfId="53"/>
    <tableColumn id="14" xr3:uid="{829A0F2C-6076-4057-940F-8E677960B353}" name="Ano" dataDxfId="52"/>
    <tableColumn id="15" xr3:uid="{A172706D-D827-43F1-8235-8ECECC6F8E29}" name="Operacao" dataDxfId="51"/>
    <tableColumn id="16" xr3:uid="{70ABCD7C-C667-45C8-B98E-72CD28C8FE0E}" name="Recurso" dataDxfId="50"/>
    <tableColumn id="17" xr3:uid="{518521D8-7F08-4EE4-988F-059F32033DA5}" name="qtdRecurso" dataDxfId="49"/>
    <tableColumn id="18" xr3:uid="{18F2E440-9E4A-44BC-8E0B-4B79F9E22535}" name="siglaUnidade" dataDxfId="48"/>
    <tableColumn id="19" xr3:uid="{A180C5EF-79CE-40F4-8816-9FD0589DBFE1}" name="Preco" dataDxfId="47"/>
    <tableColumn id="20" xr3:uid="{C2CAD173-3150-4039-9F57-2778606908D0}" name="qtdRecEspFaixa" dataDxfId="46">
      <calculatedColumnFormula>tbSilv[[#This Row],[qtdRecurso]]*IF(tbSilv[[#This Row],[Produto]]="Mel",VLOOKUP(tbSilv[[#This Row],[Faixa]],tbFaixa[],3,0),tbSilv[[#This Row],[areaOcupacao]])/10000</calculatedColumnFormula>
    </tableColumn>
    <tableColumn id="21" xr3:uid="{62C569F1-C13A-4831-AFC3-F00D01CFB027}" name="ValorEspFaixa" dataDxfId="45">
      <calculatedColumnFormula>tbSilv[[#This Row],[qtdRecEspFaixa]]*tbSilv[[#This Row],[Preco]]</calculatedColumnFormula>
    </tableColumn>
  </tableColumns>
  <tableStyleInfo name="TableStyleMedium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7D939649-DB5A-4D40-B30B-70E5ACC3B560}" name="tbRec" displayName="tbRec" ref="A1:O2" totalsRowShown="0">
  <tableColumns count="15">
    <tableColumn id="1" xr3:uid="{EB2A44B9-ABFE-4857-BD2D-72EAF2B3A6CE}" name="idCombinacao"/>
    <tableColumn id="2" xr3:uid="{1828B869-4AFA-4DAD-982C-24DC8BEA0833}" name="Faixa"/>
    <tableColumn id="3" xr3:uid="{1C2E4E51-118C-4173-9E7A-9D8507E616BD}" name="FitoFisionomia"/>
    <tableColumn id="4" xr3:uid="{F2A0DF84-A7ED-4D27-AF28-773538100067}" name="RegiaoEco"/>
    <tableColumn id="5" xr3:uid="{542A5174-A4AD-4D03-803D-005854C8F0F8}" name="RegiaoAdm"/>
    <tableColumn id="6" xr3:uid="{0F17BE2E-20AA-41B7-87A6-8BE3B5EFBB57}" name="Especie"/>
    <tableColumn id="7" xr3:uid="{10763DB3-6C72-485B-B120-7898B1E24EC9}" name="areaOcupacao"/>
    <tableColumn id="13" xr3:uid="{B4447E3A-8684-44E7-BFE7-6009C6A02FEB}" name="numArvores" dataDxfId="44"/>
    <tableColumn id="8" xr3:uid="{393DC92E-FCCD-4129-BB04-4CAB5EA7901C}" name="Produto"/>
    <tableColumn id="9" xr3:uid="{4B81D1B1-E299-40A7-B9F1-11E5E4646071}" name="Idade"/>
    <tableColumn id="10" xr3:uid="{5E37C21E-158C-421A-84F7-3FA96A36D39D}" name="descIntervencao"/>
    <tableColumn id="11" xr3:uid="{A838D7E3-2836-4894-BEA3-066882D0BE53}" name="ProdPlanta" dataDxfId="43"/>
    <tableColumn id="17" xr3:uid="{E1C56FE2-E470-4FE8-A6BA-A8D8D39AAA85}" name="Preco" dataDxfId="42"/>
    <tableColumn id="12" xr3:uid="{9DFE1E18-2F58-4046-A01F-3C162D63A0C6}" name="ProdFaixa" dataDxfId="41">
      <calculatedColumnFormula>tbRec[[#This Row],[numArvores]]*tbRec[[#This Row],[ProdPlanta]]</calculatedColumnFormula>
    </tableColumn>
    <tableColumn id="15" xr3:uid="{93C65DCF-6A12-4D6B-AF38-3090BB48AD94}" name="ValorEspFaixa" dataDxfId="40">
      <calculatedColumnFormula>tbRec[[#This Row],[Preco]]*tbRec[[#This Row],[ProdFaixa]]</calculatedColumnFormula>
    </tableColumn>
  </tableColumns>
  <tableStyleInfo name="TableStyleMedium4"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C0746057-86F0-4AC8-845B-643135072042}" name="tbResumo" displayName="tbResumo" ref="A1:O2" totalsRowShown="0" headerRowDxfId="39" dataDxfId="37" headerRowBorderDxfId="38" tableBorderDxfId="36">
  <autoFilter ref="A1:O2" xr:uid="{C0746057-86F0-4AC8-845B-643135072042}"/>
  <tableColumns count="15">
    <tableColumn id="16" xr3:uid="{E3F1F4CE-BE34-4354-91DC-06DAA863E254}" name="idCombinacao" dataDxfId="35"/>
    <tableColumn id="17" xr3:uid="{DAA6A10C-F7A0-49C3-822F-5427100E58ED}" name="Faixa"/>
    <tableColumn id="1" xr3:uid="{113F328E-28CF-4792-A7CD-50F368BD2914}" name="FitoFisionomia" dataDxfId="34"/>
    <tableColumn id="2" xr3:uid="{C6D1CA27-2EFC-46C1-8A46-28A9C44C58A5}" name="RegiaoEco" dataDxfId="33"/>
    <tableColumn id="3" xr3:uid="{09D999CA-43B5-4976-893C-E07C889C8A64}" name="RegiaoAdm" dataDxfId="32"/>
    <tableColumn id="4" xr3:uid="{D147FEF0-2765-41A5-A7A7-70D4F45ADEF4}" name="Topografia" dataDxfId="31"/>
    <tableColumn id="5" xr3:uid="{26B58E34-ABEE-49EF-9DB3-3197BED21338}" name="Mecanizacao" dataDxfId="30"/>
    <tableColumn id="8" xr3:uid="{6FCA1087-1B25-4E49-B5DB-82CECB9D744C}" name="Ano" dataDxfId="29"/>
    <tableColumn id="9" xr3:uid="{A0CFF8D4-DC8E-4A0E-A57A-6E3369717444}" name="Operacao" dataDxfId="28"/>
    <tableColumn id="10" xr3:uid="{709A40C9-2E96-4F12-ACF2-96955B54D370}" name="Recurso" dataDxfId="27"/>
    <tableColumn id="11" xr3:uid="{2F131479-9AAD-42C6-B024-70C52CA860CC}" name="qtdRecurso" dataDxfId="26">
      <calculatedColumnFormula>SUMIFS(tbSilv[qtdRecurso],tbSilv[idCombinacao],tbResumo[[#This Row],[idCombinacao]],tbSilv[Ano],tbResumo[[#This Row],[Ano]],tbSilv[Operacao],tbResumo[[#This Row],[Operacao]],tbSilv[Recurso],tbResumo[[#This Row],[Recurso]])</calculatedColumnFormula>
    </tableColumn>
    <tableColumn id="12" xr3:uid="{202B8368-4E99-4E18-9EF3-90A8BFC52C7E}" name="siglaUnidade" dataDxfId="25">
      <calculatedColumnFormula>VLOOKUP(tbResumo[[#This Row],[Recurso]],tbUnid[],2,0)</calculatedColumnFormula>
    </tableColumn>
    <tableColumn id="13" xr3:uid="{7D9D2084-A349-4432-A747-B5CA8D2228F8}" name="Preco" dataDxfId="24">
      <calculatedColumnFormula>IFERROR(AVERAGEIFS(tbSilv[Preco],tbSilv[idCombinacao],tbResumo[[#This Row],[idCombinacao]],tbSilv[Ano],tbResumo[[#This Row],[Ano]],tbSilv[Operacao],tbResumo[[#This Row],[Operacao]],tbSilv[Recurso],tbResumo[[#This Row],[Recurso]]),0)</calculatedColumnFormula>
    </tableColumn>
    <tableColumn id="14" xr3:uid="{653B0A91-DB94-4DEA-98A1-942DE66B008F}" name="qtdRecEspFaixa" dataDxfId="23">
      <calculatedColumnFormula>SUMIFS(tbSilv[qtdRecEspFaixa],tbSilv[idCombinacao],tbResumo[[#This Row],[idCombinacao]],tbSilv[Ano],tbResumo[[#This Row],[Ano]],tbSilv[Operacao],tbResumo[[#This Row],[Operacao]],tbSilv[Recurso],tbResumo[[#This Row],[Recurso]])</calculatedColumnFormula>
    </tableColumn>
    <tableColumn id="15" xr3:uid="{83FE2202-B671-46C2-BFB2-259471449E78}" name="ValorEspFaixa" dataDxfId="22">
      <calculatedColumnFormula>SUMIFS(tbSilv[ValorEspFaixa],tbSilv[idCombinacao],tbResumo[[#This Row],[idCombinacao]],tbSilv[Ano],tbResumo[[#This Row],[Ano]],tbSilv[Operacao],tbResumo[[#This Row],[Operacao]],tbSilv[Recurso],tbResumo[[#This Row],[Recurso]])</calculatedColumnFormula>
    </tableColumn>
  </tableColumns>
  <tableStyleInfo name="TableStyleMedium4"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34D0D59-9EE1-4A96-B185-71D62CDA580A}" name="tbFcFaixa" displayName="tbFcFaixa" ref="A1:G3" totalsRowCount="1">
  <autoFilter ref="A1:G2" xr:uid="{534D0D59-9EE1-4A96-B185-71D62CDA580A}"/>
  <sortState xmlns:xlrd2="http://schemas.microsoft.com/office/spreadsheetml/2017/richdata2" ref="A2:G2">
    <sortCondition ref="C2"/>
  </sortState>
  <tableColumns count="7">
    <tableColumn id="2" xr3:uid="{819C9744-C8DD-4FC4-95A6-61599AC44207}" name="idCombinacao"/>
    <tableColumn id="7" xr3:uid="{E223C7D8-A3E1-43D5-9EC0-46B060359958}" name="Faixa"/>
    <tableColumn id="3" xr3:uid="{3D9EDF21-05D7-4545-A7F7-DC9844E4036A}" name="ano"/>
    <tableColumn id="8" xr3:uid="{CA4431C6-F88C-4230-9A2E-65942D68AA16}" name="Multiplicador" dataDxfId="21">
      <calculatedColumnFormula>VLOOKUP(tbFcFaixa[[#This Row],[Faixa]],tbFaixa[],2,0)</calculatedColumnFormula>
    </tableColumn>
    <tableColumn id="4" xr3:uid="{0AABE378-5532-4D2F-BE0B-76BEBD410E33}" name="VTReceitas" dataDxfId="20">
      <calculatedColumnFormula>SUMIFS(tbRec[ValorEspFaixa],tbRec[Faixa],tbFcFaixa[[#This Row],[Faixa]],tbRec[Idade],tbFcFaixa[[#This Row],[ano]])</calculatedColumnFormula>
    </tableColumn>
    <tableColumn id="5" xr3:uid="{5198B0B0-16AB-4E0C-A7AF-746C61E2A7BF}" name="VTCustos" dataDxfId="19">
      <calculatedColumnFormula>SUMIFS(tbResumo[ValorEspFaixa],tbResumo[Faixa],tbFcFaixa[[#This Row],[Faixa]],tbResumo[Ano],tbFcFaixa[[#This Row],[ano]])</calculatedColumnFormula>
    </tableColumn>
    <tableColumn id="6" xr3:uid="{223E4A16-FBF0-4551-9B41-20351ACAC035}" name="VTLiquido" totalsRowFunction="sum" dataDxfId="18" totalsRowDxfId="17">
      <calculatedColumnFormula>tbFcFaixa[[#This Row],[VTReceitas]]-tbFcFaixa[[#This Row],[VTCustos]]</calculatedColumnFormula>
    </tableColumn>
  </tableColumns>
  <tableStyleInfo name="TableStyleMedium4"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579E6BB-FC18-4413-BA32-A3626F0BC757}" name="tbDistribuicao" displayName="tbDistribuicao" ref="BU2:CB3" totalsRowShown="0" headerRowDxfId="16" dataDxfId="15" tableBorderDxfId="14" headerRowCellStyle="Comma" dataCellStyle="Comma">
  <autoFilter ref="BU2:CB3" xr:uid="{8579E6BB-FC18-4413-BA32-A3626F0BC757}"/>
  <tableColumns count="8">
    <tableColumn id="1" xr3:uid="{97F0A431-E53A-4173-B7B6-4F327998E570}" name="Faixa" dataDxfId="13" dataCellStyle="Comma"/>
    <tableColumn id="2" xr3:uid="{20805444-6442-4411-912E-85D698DAB74B}" name="Grupo" dataDxfId="12" dataCellStyle="Comma"/>
    <tableColumn id="3" xr3:uid="{65663903-6B14-441D-83C6-2B6C59DB8D0E}" name="Especie" dataDxfId="11" dataCellStyle="Comma"/>
    <tableColumn id="5" xr3:uid="{E5291598-5B87-4B9B-B2F0-7A1B65646F57}" name="NomeCientifico" dataDxfId="10" dataCellStyle="Comma"/>
    <tableColumn id="6" xr3:uid="{C7040264-2B54-42C8-BB53-0F76F32BFAB8}" name="Entrelinhas" dataDxfId="9" dataCellStyle="Comma"/>
    <tableColumn id="7" xr3:uid="{76F77445-708B-435B-B39E-FC6E149D612F}" name="EntrePlantas" dataDxfId="8" dataCellStyle="Comma"/>
    <tableColumn id="8" xr3:uid="{7CE2798A-0B8D-4954-828E-5EC592355F10}" name="AreaOcupacaoIndividual" dataDxfId="1" dataCellStyle="Comma"/>
    <tableColumn id="9" xr3:uid="{39D15DC9-95E1-4FD6-97E6-C70AA606587D}" name="NrArvores" dataDxfId="0" dataCellStyle="Comma"/>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AC085FB-F3AD-424F-8809-C741E0F91E87}" name="tbUnid" displayName="tbUnid" ref="A1:B2" totalsRowShown="0" headerRowDxfId="7" dataDxfId="6">
  <autoFilter ref="A1:B2" xr:uid="{DAC085FB-F3AD-424F-8809-C741E0F91E87}"/>
  <tableColumns count="2">
    <tableColumn id="1" xr3:uid="{C44199EF-5CAF-41DE-AC50-9C8ADD924820}" name="Recurso" dataDxfId="5"/>
    <tableColumn id="2" xr3:uid="{AF9227DF-33D6-480D-9CB7-FD60F7BC1811}" name="Unidade" dataDxfId="4"/>
  </tableColumns>
  <tableStyleInfo name="TableStyleMedium4"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30218212-5786-4CE3-9D48-57844C568F07}" name="tbFaixa" displayName="tbFaixa" ref="D1:F2" totalsRowShown="0">
  <autoFilter ref="D1:F2" xr:uid="{30218212-5786-4CE3-9D48-57844C568F07}"/>
  <tableColumns count="3">
    <tableColumn id="1" xr3:uid="{5225070F-A0F1-4CF3-A935-481024E497FD}" name="Faixa"/>
    <tableColumn id="2" xr3:uid="{6C69967F-8FA3-44ED-BD2A-E02C7A9899F0}" name="QtdFaixas"/>
    <tableColumn id="3" xr3:uid="{B8AE2432-CB46-4CFA-BF32-6429D318C80B}" name="areaFaixa"/>
  </tableColumns>
  <tableStyleInfo name="TableStyleMedium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table" Target="../tables/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8" Type="http://schemas.openxmlformats.org/officeDocument/2006/relationships/hyperlink" Target="https://www.alice.cnptia.embrapa.br/bitstream/doc/1038211/1/05NUNESForestmanagementinBrazil.pdf" TargetMode="External"/><Relationship Id="rId3" Type="http://schemas.openxmlformats.org/officeDocument/2006/relationships/hyperlink" Target="https://www.conab.gov.br/precos-minimos/pgpm-bio" TargetMode="External"/><Relationship Id="rId7" Type="http://schemas.openxmlformats.org/officeDocument/2006/relationships/hyperlink" Target="https://www.gov.br/mcti/pt-br/acompanhe-o-mcti/noticias/2020/10/4a-comunicacao-nacional-do-brasil-a-convencao-do-clima-das-nacoes-unidas-fortalece-articulacao-institucional" TargetMode="External"/><Relationship Id="rId12" Type="http://schemas.openxmlformats.org/officeDocument/2006/relationships/drawing" Target="../drawings/drawing1.xml"/><Relationship Id="rId2" Type="http://schemas.openxmlformats.org/officeDocument/2006/relationships/hyperlink" Target="https://specieslink.net/search/" TargetMode="External"/><Relationship Id="rId1" Type="http://schemas.openxmlformats.org/officeDocument/2006/relationships/hyperlink" Target="https://www.infraestruturameioambiente.sp.gov.br/institutodebotanica/wp-content/uploads/sites/235/2019/10/lista-especies-rad-2019.pdf" TargetMode="External"/><Relationship Id="rId6" Type="http://schemas.openxmlformats.org/officeDocument/2006/relationships/hyperlink" Target="https://www.itesp.sp.gov.br/wp-content/uploads/2022/06/TABELA-PAB-2022-V1.3.5-CONAB.pdf" TargetMode="External"/><Relationship Id="rId11" Type="http://schemas.openxmlformats.org/officeDocument/2006/relationships/hyperlink" Target="https://www2.ipef.br/geodatabase/" TargetMode="External"/><Relationship Id="rId5" Type="http://schemas.openxmlformats.org/officeDocument/2006/relationships/hyperlink" Target="https://consultaweb.conab.gov.br/consultas/consultaPgpaf.do?method=acaoCarregarConsulta" TargetMode="External"/><Relationship Id="rId10" Type="http://schemas.openxmlformats.org/officeDocument/2006/relationships/hyperlink" Target="http://datageo.ambiente.sp.gov.br/,%20acesso%20em%20abril/2021" TargetMode="External"/><Relationship Id="rId4" Type="http://schemas.openxmlformats.org/officeDocument/2006/relationships/hyperlink" Target="https://www.conab.gov.br/precos-minimos/pgpm-bio" TargetMode="External"/><Relationship Id="rId9" Type="http://schemas.openxmlformats.org/officeDocument/2006/relationships/hyperlink" Target="http://datageo.ambiente.sp.gov.br/"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2.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_rels/sheet7.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9119A-C8CF-4C4F-B23D-A50AF1B92E68}">
  <dimension ref="B2:C31"/>
  <sheetViews>
    <sheetView tabSelected="1" workbookViewId="0">
      <selection activeCell="C26" sqref="C26"/>
    </sheetView>
  </sheetViews>
  <sheetFormatPr defaultColWidth="9.109375" defaultRowHeight="14.4" x14ac:dyDescent="0.3"/>
  <cols>
    <col min="1" max="1" width="2.6640625" style="52" customWidth="1"/>
    <col min="2" max="2" width="111.88671875" style="52" customWidth="1"/>
    <col min="3" max="3" width="13.33203125" style="52" customWidth="1"/>
    <col min="4" max="16384" width="9.109375" style="52"/>
  </cols>
  <sheetData>
    <row r="2" spans="2:3" ht="18" x14ac:dyDescent="0.3">
      <c r="B2" s="77" t="s">
        <v>81</v>
      </c>
    </row>
    <row r="4" spans="2:3" x14ac:dyDescent="0.3">
      <c r="B4" s="62" t="s">
        <v>129</v>
      </c>
    </row>
    <row r="5" spans="2:3" ht="6.6" customHeight="1" x14ac:dyDescent="0.3"/>
    <row r="6" spans="2:3" x14ac:dyDescent="0.3">
      <c r="B6" s="62" t="s">
        <v>82</v>
      </c>
    </row>
    <row r="7" spans="2:3" ht="6.6" customHeight="1" x14ac:dyDescent="0.3"/>
    <row r="8" spans="2:3" ht="28.8" x14ac:dyDescent="0.3">
      <c r="B8" s="63" t="s">
        <v>130</v>
      </c>
    </row>
    <row r="9" spans="2:3" ht="6.6" customHeight="1" x14ac:dyDescent="0.3"/>
    <row r="10" spans="2:3" ht="28.8" x14ac:dyDescent="0.3">
      <c r="B10" s="63" t="s">
        <v>131</v>
      </c>
    </row>
    <row r="11" spans="2:3" ht="6.6" customHeight="1" x14ac:dyDescent="0.3"/>
    <row r="12" spans="2:3" ht="57.6" x14ac:dyDescent="0.3">
      <c r="B12" s="66" t="s">
        <v>136</v>
      </c>
      <c r="C12" s="60"/>
    </row>
    <row r="13" spans="2:3" ht="6.6" customHeight="1" x14ac:dyDescent="0.3">
      <c r="B13" s="67"/>
    </row>
    <row r="14" spans="2:3" ht="28.8" x14ac:dyDescent="0.3">
      <c r="B14" s="66" t="s">
        <v>137</v>
      </c>
    </row>
    <row r="15" spans="2:3" ht="6.6" customHeight="1" x14ac:dyDescent="0.3"/>
    <row r="16" spans="2:3" ht="43.2" x14ac:dyDescent="0.3">
      <c r="B16" s="63" t="s">
        <v>173</v>
      </c>
      <c r="C16" s="60"/>
    </row>
    <row r="17" spans="2:3" ht="6.6" customHeight="1" x14ac:dyDescent="0.3"/>
    <row r="18" spans="2:3" ht="43.2" x14ac:dyDescent="0.3">
      <c r="B18" s="66" t="s">
        <v>132</v>
      </c>
    </row>
    <row r="19" spans="2:3" ht="6.6" customHeight="1" x14ac:dyDescent="0.3">
      <c r="B19" s="67"/>
    </row>
    <row r="20" spans="2:3" ht="43.2" x14ac:dyDescent="0.3">
      <c r="B20" s="66" t="s">
        <v>133</v>
      </c>
    </row>
    <row r="21" spans="2:3" ht="6.6" customHeight="1" x14ac:dyDescent="0.3">
      <c r="B21" s="67"/>
    </row>
    <row r="22" spans="2:3" ht="70.8" customHeight="1" x14ac:dyDescent="0.3">
      <c r="B22" s="66" t="s">
        <v>134</v>
      </c>
    </row>
    <row r="23" spans="2:3" ht="6.6" customHeight="1" x14ac:dyDescent="0.3">
      <c r="B23" s="67"/>
    </row>
    <row r="24" spans="2:3" ht="57.6" x14ac:dyDescent="0.3">
      <c r="B24" s="66" t="s">
        <v>135</v>
      </c>
    </row>
    <row r="25" spans="2:3" ht="6.6" customHeight="1" x14ac:dyDescent="0.3">
      <c r="B25" s="67"/>
    </row>
    <row r="26" spans="2:3" ht="60.6" customHeight="1" x14ac:dyDescent="0.3">
      <c r="B26" s="66" t="s">
        <v>138</v>
      </c>
      <c r="C26" s="57"/>
    </row>
    <row r="27" spans="2:3" ht="6.6" customHeight="1" x14ac:dyDescent="0.3">
      <c r="B27" s="67"/>
    </row>
    <row r="28" spans="2:3" ht="43.2" x14ac:dyDescent="0.3">
      <c r="B28" s="66" t="s">
        <v>139</v>
      </c>
    </row>
    <row r="29" spans="2:3" ht="6.6" customHeight="1" x14ac:dyDescent="0.3">
      <c r="B29" s="67"/>
    </row>
    <row r="30" spans="2:3" ht="22.95" customHeight="1" x14ac:dyDescent="0.3">
      <c r="B30" s="66" t="s">
        <v>140</v>
      </c>
    </row>
    <row r="31" spans="2:3" ht="6.6" customHeight="1" x14ac:dyDescent="0.3"/>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0BB3C-41CB-4DEF-A3C1-020862B4D2ED}">
  <dimension ref="A1:H5"/>
  <sheetViews>
    <sheetView workbookViewId="0">
      <selection activeCell="D1" sqref="D1"/>
    </sheetView>
  </sheetViews>
  <sheetFormatPr defaultRowHeight="14.4" x14ac:dyDescent="0.3"/>
  <cols>
    <col min="1" max="1" width="36" bestFit="1" customWidth="1"/>
    <col min="2" max="2" width="10.33203125" bestFit="1" customWidth="1"/>
    <col min="5" max="5" width="11" customWidth="1"/>
  </cols>
  <sheetData>
    <row r="1" spans="1:8" x14ac:dyDescent="0.3">
      <c r="A1" t="s">
        <v>42</v>
      </c>
      <c r="B1" t="s">
        <v>48</v>
      </c>
      <c r="D1" t="s">
        <v>28</v>
      </c>
      <c r="E1" t="s">
        <v>59</v>
      </c>
      <c r="F1" t="s">
        <v>176</v>
      </c>
      <c r="H1" s="11" t="s">
        <v>61</v>
      </c>
    </row>
    <row r="2" spans="1:8" x14ac:dyDescent="0.3">
      <c r="A2" s="4" t="s">
        <v>106</v>
      </c>
      <c r="B2" t="s">
        <v>9</v>
      </c>
      <c r="D2" t="s">
        <v>0</v>
      </c>
      <c r="E2">
        <v>2</v>
      </c>
      <c r="F2">
        <v>2500</v>
      </c>
      <c r="H2" s="50">
        <v>0.12</v>
      </c>
    </row>
    <row r="5" spans="1:8" x14ac:dyDescent="0.3">
      <c r="A5" s="4"/>
    </row>
  </sheetData>
  <sheetProtection formatCells="0" formatColumns="0" formatRows="0" sort="0" autoFilter="0"/>
  <pageMargins left="0.7" right="0.7" top="0.75" bottom="0.75" header="0.3" footer="0.3"/>
  <tableParts count="2">
    <tablePart r:id="rId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8893FA-109F-4CF0-8F7C-980548B6F30E}">
  <dimension ref="A1:AF23"/>
  <sheetViews>
    <sheetView workbookViewId="0">
      <selection activeCell="K33" sqref="K33"/>
    </sheetView>
  </sheetViews>
  <sheetFormatPr defaultRowHeight="14.4" x14ac:dyDescent="0.3"/>
  <cols>
    <col min="1" max="1" width="34.33203125" bestFit="1" customWidth="1"/>
    <col min="2" max="2" width="15.5546875" bestFit="1" customWidth="1"/>
    <col min="3" max="4" width="5.33203125" bestFit="1" customWidth="1"/>
    <col min="5" max="31" width="4.33203125" bestFit="1" customWidth="1"/>
    <col min="32" max="32" width="10.6640625" bestFit="1" customWidth="1"/>
  </cols>
  <sheetData>
    <row r="1" spans="1:32" x14ac:dyDescent="0.3">
      <c r="A1" s="47" t="s">
        <v>28</v>
      </c>
      <c r="B1" t="s">
        <v>0</v>
      </c>
    </row>
    <row r="2" spans="1:32" x14ac:dyDescent="0.3">
      <c r="A2" s="47" t="s">
        <v>38</v>
      </c>
      <c r="B2" t="s">
        <v>7</v>
      </c>
    </row>
    <row r="4" spans="1:32" x14ac:dyDescent="0.3">
      <c r="A4" s="47" t="s">
        <v>86</v>
      </c>
      <c r="B4" s="47" t="s">
        <v>83</v>
      </c>
    </row>
    <row r="5" spans="1:32" x14ac:dyDescent="0.3">
      <c r="A5" s="47" t="s">
        <v>85</v>
      </c>
      <c r="B5">
        <v>1</v>
      </c>
      <c r="C5">
        <v>2</v>
      </c>
      <c r="D5">
        <v>3</v>
      </c>
      <c r="E5">
        <v>4</v>
      </c>
      <c r="F5">
        <v>5</v>
      </c>
      <c r="G5">
        <v>6</v>
      </c>
      <c r="H5">
        <v>7</v>
      </c>
      <c r="I5">
        <v>8</v>
      </c>
      <c r="J5">
        <v>9</v>
      </c>
      <c r="K5">
        <v>10</v>
      </c>
      <c r="L5">
        <v>11</v>
      </c>
      <c r="M5">
        <v>12</v>
      </c>
      <c r="N5">
        <v>13</v>
      </c>
      <c r="O5">
        <v>14</v>
      </c>
      <c r="P5">
        <v>15</v>
      </c>
      <c r="Q5">
        <v>16</v>
      </c>
      <c r="R5">
        <v>17</v>
      </c>
      <c r="S5">
        <v>18</v>
      </c>
      <c r="T5">
        <v>19</v>
      </c>
      <c r="U5">
        <v>20</v>
      </c>
      <c r="V5">
        <v>21</v>
      </c>
      <c r="W5">
        <v>22</v>
      </c>
      <c r="X5">
        <v>23</v>
      </c>
      <c r="Y5">
        <v>24</v>
      </c>
      <c r="Z5">
        <v>25</v>
      </c>
      <c r="AA5">
        <v>26</v>
      </c>
      <c r="AB5">
        <v>27</v>
      </c>
      <c r="AC5">
        <v>28</v>
      </c>
      <c r="AD5">
        <v>29</v>
      </c>
      <c r="AE5">
        <v>30</v>
      </c>
      <c r="AF5" t="s">
        <v>84</v>
      </c>
    </row>
    <row r="6" spans="1:32" x14ac:dyDescent="0.3">
      <c r="A6" s="48" t="s">
        <v>8</v>
      </c>
      <c r="B6" s="49">
        <v>342.50478564889812</v>
      </c>
      <c r="C6" s="49"/>
      <c r="D6" s="49"/>
      <c r="E6" s="49"/>
      <c r="F6" s="49"/>
      <c r="G6" s="49"/>
      <c r="H6" s="49"/>
      <c r="I6" s="49"/>
      <c r="J6" s="49"/>
      <c r="K6" s="49"/>
      <c r="L6" s="49"/>
      <c r="M6" s="49"/>
      <c r="N6" s="49"/>
      <c r="O6" s="49"/>
      <c r="P6" s="49"/>
      <c r="Q6" s="49"/>
      <c r="R6" s="49"/>
      <c r="S6" s="49"/>
      <c r="T6" s="49"/>
      <c r="U6" s="49"/>
      <c r="V6" s="49"/>
      <c r="W6" s="49"/>
      <c r="X6" s="49"/>
      <c r="Y6" s="49"/>
      <c r="Z6" s="49"/>
      <c r="AA6" s="49"/>
      <c r="AB6" s="49"/>
      <c r="AC6" s="49"/>
      <c r="AD6" s="49"/>
      <c r="AE6" s="49"/>
      <c r="AF6" s="49">
        <v>342.50478564889812</v>
      </c>
    </row>
    <row r="7" spans="1:32" x14ac:dyDescent="0.3">
      <c r="A7" s="48" t="s">
        <v>10</v>
      </c>
      <c r="B7" s="49">
        <v>299.41176043069794</v>
      </c>
      <c r="C7" s="49"/>
      <c r="D7" s="49"/>
      <c r="E7" s="49"/>
      <c r="F7" s="49"/>
      <c r="G7" s="49"/>
      <c r="H7" s="49"/>
      <c r="I7" s="49"/>
      <c r="J7" s="49"/>
      <c r="K7" s="49"/>
      <c r="L7" s="49"/>
      <c r="M7" s="49"/>
      <c r="N7" s="49"/>
      <c r="O7" s="49"/>
      <c r="P7" s="49"/>
      <c r="Q7" s="49"/>
      <c r="R7" s="49"/>
      <c r="S7" s="49"/>
      <c r="T7" s="49"/>
      <c r="U7" s="49"/>
      <c r="V7" s="49"/>
      <c r="W7" s="49"/>
      <c r="X7" s="49"/>
      <c r="Y7" s="49"/>
      <c r="Z7" s="49"/>
      <c r="AA7" s="49"/>
      <c r="AB7" s="49"/>
      <c r="AC7" s="49"/>
      <c r="AD7" s="49"/>
      <c r="AE7" s="49"/>
      <c r="AF7" s="49">
        <v>299.41176043069794</v>
      </c>
    </row>
    <row r="8" spans="1:32" x14ac:dyDescent="0.3">
      <c r="A8" s="48" t="s">
        <v>15</v>
      </c>
      <c r="B8" s="49"/>
      <c r="C8" s="49">
        <v>249.13610192897772</v>
      </c>
      <c r="D8" s="49"/>
      <c r="E8" s="49"/>
      <c r="F8" s="49"/>
      <c r="G8" s="49"/>
      <c r="H8" s="49"/>
      <c r="I8" s="49"/>
      <c r="J8" s="49"/>
      <c r="K8" s="49"/>
      <c r="L8" s="49"/>
      <c r="M8" s="49"/>
      <c r="N8" s="49"/>
      <c r="O8" s="49"/>
      <c r="P8" s="49"/>
      <c r="Q8" s="49"/>
      <c r="R8" s="49"/>
      <c r="S8" s="49"/>
      <c r="T8" s="49"/>
      <c r="U8" s="49"/>
      <c r="V8" s="49"/>
      <c r="W8" s="49"/>
      <c r="X8" s="49"/>
      <c r="Y8" s="49"/>
      <c r="Z8" s="49"/>
      <c r="AA8" s="49"/>
      <c r="AB8" s="49"/>
      <c r="AC8" s="49"/>
      <c r="AD8" s="49"/>
      <c r="AE8" s="49"/>
      <c r="AF8" s="49">
        <v>249.13610192897772</v>
      </c>
    </row>
    <row r="9" spans="1:32" x14ac:dyDescent="0.3">
      <c r="A9" s="48" t="s">
        <v>20</v>
      </c>
      <c r="B9" s="49"/>
      <c r="C9" s="49"/>
      <c r="D9" s="49">
        <v>249.13610192897772</v>
      </c>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v>249.13610192897772</v>
      </c>
    </row>
    <row r="10" spans="1:32" x14ac:dyDescent="0.3">
      <c r="A10" s="48" t="s">
        <v>22</v>
      </c>
      <c r="B10" s="49">
        <v>92.426543519191696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49">
        <v>92.426543519191696</v>
      </c>
    </row>
    <row r="11" spans="1:32" x14ac:dyDescent="0.3">
      <c r="A11" s="48" t="s">
        <v>23</v>
      </c>
      <c r="B11" s="49">
        <v>136.55159264087635</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49">
        <v>136.55159264087635</v>
      </c>
    </row>
    <row r="12" spans="1:32" x14ac:dyDescent="0.3">
      <c r="A12" s="48" t="s">
        <v>16</v>
      </c>
      <c r="B12" s="49">
        <v>125.9535563512229</v>
      </c>
      <c r="C12" s="49">
        <v>125.9535563512229</v>
      </c>
      <c r="D12" s="49"/>
      <c r="E12" s="49"/>
      <c r="F12" s="49"/>
      <c r="G12" s="49"/>
      <c r="H12" s="49"/>
      <c r="I12" s="49"/>
      <c r="J12" s="49"/>
      <c r="K12" s="49"/>
      <c r="L12" s="49"/>
      <c r="M12" s="49"/>
      <c r="N12" s="49"/>
      <c r="O12" s="49"/>
      <c r="P12" s="49"/>
      <c r="Q12" s="49"/>
      <c r="R12" s="49"/>
      <c r="S12" s="49"/>
      <c r="T12" s="49"/>
      <c r="U12" s="49"/>
      <c r="V12" s="49"/>
      <c r="W12" s="49"/>
      <c r="X12" s="49"/>
      <c r="Y12" s="49"/>
      <c r="Z12" s="49"/>
      <c r="AA12" s="49"/>
      <c r="AB12" s="49"/>
      <c r="AC12" s="49"/>
      <c r="AD12" s="49"/>
      <c r="AE12" s="49"/>
      <c r="AF12" s="49">
        <v>251.9071127024458</v>
      </c>
    </row>
    <row r="13" spans="1:32" x14ac:dyDescent="0.3">
      <c r="A13" s="48" t="s">
        <v>17</v>
      </c>
      <c r="B13" s="49">
        <v>45.534520690250304</v>
      </c>
      <c r="C13" s="49">
        <v>15.854840220546686</v>
      </c>
      <c r="D13" s="49">
        <v>15.854840220546686</v>
      </c>
      <c r="E13" s="49">
        <v>15.854840220546686</v>
      </c>
      <c r="F13" s="49">
        <v>15.854840220546686</v>
      </c>
      <c r="G13" s="49">
        <v>15.854840220546686</v>
      </c>
      <c r="H13" s="49">
        <v>15.854840220546686</v>
      </c>
      <c r="I13" s="49">
        <v>15.854840220546686</v>
      </c>
      <c r="J13" s="49">
        <v>15.854840220546686</v>
      </c>
      <c r="K13" s="49">
        <v>15.854840220546686</v>
      </c>
      <c r="L13" s="49">
        <v>15.854840220546686</v>
      </c>
      <c r="M13" s="49">
        <v>15.854840220546686</v>
      </c>
      <c r="N13" s="49">
        <v>15.854840220546686</v>
      </c>
      <c r="O13" s="49">
        <v>15.854840220546686</v>
      </c>
      <c r="P13" s="49">
        <v>15.854840220546686</v>
      </c>
      <c r="Q13" s="49">
        <v>15.854840220546686</v>
      </c>
      <c r="R13" s="49">
        <v>15.854840220546686</v>
      </c>
      <c r="S13" s="49">
        <v>15.854840220546686</v>
      </c>
      <c r="T13" s="49">
        <v>15.854840220546686</v>
      </c>
      <c r="U13" s="49">
        <v>15.854840220546686</v>
      </c>
      <c r="V13" s="49">
        <v>15.854840220546686</v>
      </c>
      <c r="W13" s="49">
        <v>15.854840220546686</v>
      </c>
      <c r="X13" s="49">
        <v>15.854840220546686</v>
      </c>
      <c r="Y13" s="49">
        <v>15.854840220546686</v>
      </c>
      <c r="Z13" s="49">
        <v>15.854840220546686</v>
      </c>
      <c r="AA13" s="49">
        <v>15.854840220546686</v>
      </c>
      <c r="AB13" s="49">
        <v>15.854840220546686</v>
      </c>
      <c r="AC13" s="49">
        <v>15.854840220546686</v>
      </c>
      <c r="AD13" s="49">
        <v>15.854840220546686</v>
      </c>
      <c r="AE13" s="49">
        <v>15.854840220546686</v>
      </c>
      <c r="AF13" s="49">
        <v>505.3248870861043</v>
      </c>
    </row>
    <row r="14" spans="1:32" x14ac:dyDescent="0.3">
      <c r="A14" s="48" t="s">
        <v>24</v>
      </c>
      <c r="B14" s="49">
        <v>135.12131101919169</v>
      </c>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v>135.12131101919169</v>
      </c>
    </row>
    <row r="15" spans="1:32" x14ac:dyDescent="0.3">
      <c r="A15" s="48" t="s">
        <v>11</v>
      </c>
      <c r="B15" s="49">
        <v>65.664626684188804</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v>65.664626684188804</v>
      </c>
    </row>
    <row r="16" spans="1:32" x14ac:dyDescent="0.3">
      <c r="A16" s="48" t="s">
        <v>25</v>
      </c>
      <c r="B16" s="49">
        <v>114.67487442083356</v>
      </c>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v>114.67487442083356</v>
      </c>
    </row>
    <row r="17" spans="1:32" x14ac:dyDescent="0.3">
      <c r="A17" s="48" t="s">
        <v>21</v>
      </c>
      <c r="B17" s="49"/>
      <c r="C17" s="49"/>
      <c r="D17" s="49">
        <v>34.859676969051357</v>
      </c>
      <c r="E17" s="49"/>
      <c r="F17" s="49">
        <v>34.859676969051357</v>
      </c>
      <c r="G17" s="49"/>
      <c r="H17" s="49"/>
      <c r="I17" s="49"/>
      <c r="J17" s="49"/>
      <c r="K17" s="49">
        <v>34.859676969051357</v>
      </c>
      <c r="L17" s="49"/>
      <c r="M17" s="49"/>
      <c r="N17" s="49"/>
      <c r="O17" s="49"/>
      <c r="P17" s="49">
        <v>34.859676969051357</v>
      </c>
      <c r="Q17" s="49"/>
      <c r="R17" s="49"/>
      <c r="S17" s="49"/>
      <c r="T17" s="49"/>
      <c r="U17" s="49">
        <v>34.859676969051357</v>
      </c>
      <c r="V17" s="49"/>
      <c r="W17" s="49"/>
      <c r="X17" s="49"/>
      <c r="Y17" s="49"/>
      <c r="Z17" s="49"/>
      <c r="AA17" s="49"/>
      <c r="AB17" s="49"/>
      <c r="AC17" s="49"/>
      <c r="AD17" s="49"/>
      <c r="AE17" s="49"/>
      <c r="AF17" s="49">
        <v>174.29838484525678</v>
      </c>
    </row>
    <row r="18" spans="1:32" x14ac:dyDescent="0.3">
      <c r="A18" s="48" t="s">
        <v>18</v>
      </c>
      <c r="B18" s="49">
        <v>3.8546722745895359</v>
      </c>
      <c r="C18" s="49">
        <v>3.8546722745895359</v>
      </c>
      <c r="D18" s="49">
        <v>3.8546722745895359</v>
      </c>
      <c r="E18" s="49">
        <v>3.8546722745895359</v>
      </c>
      <c r="F18" s="49">
        <v>3.8546722745895359</v>
      </c>
      <c r="G18" s="49">
        <v>3.8546722745895359</v>
      </c>
      <c r="H18" s="49">
        <v>3.8546722745895359</v>
      </c>
      <c r="I18" s="49">
        <v>3.8546722745895359</v>
      </c>
      <c r="J18" s="49">
        <v>3.8546722745895359</v>
      </c>
      <c r="K18" s="49">
        <v>3.8546722745895359</v>
      </c>
      <c r="L18" s="49">
        <v>3.8546722745895359</v>
      </c>
      <c r="M18" s="49">
        <v>3.8546722745895359</v>
      </c>
      <c r="N18" s="49">
        <v>3.8546722745895359</v>
      </c>
      <c r="O18" s="49">
        <v>3.8546722745895359</v>
      </c>
      <c r="P18" s="49">
        <v>3.8546722745895359</v>
      </c>
      <c r="Q18" s="49">
        <v>3.8546722745895359</v>
      </c>
      <c r="R18" s="49">
        <v>3.8546722745895359</v>
      </c>
      <c r="S18" s="49">
        <v>3.8546722745895359</v>
      </c>
      <c r="T18" s="49">
        <v>3.8546722745895359</v>
      </c>
      <c r="U18" s="49">
        <v>3.8546722745895359</v>
      </c>
      <c r="V18" s="49">
        <v>3.8546722745895359</v>
      </c>
      <c r="W18" s="49">
        <v>3.8546722745895359</v>
      </c>
      <c r="X18" s="49">
        <v>3.8546722745895359</v>
      </c>
      <c r="Y18" s="49">
        <v>3.8546722745895359</v>
      </c>
      <c r="Z18" s="49">
        <v>3.8546722745895359</v>
      </c>
      <c r="AA18" s="49">
        <v>3.8546722745895359</v>
      </c>
      <c r="AB18" s="49">
        <v>3.8546722745895359</v>
      </c>
      <c r="AC18" s="49">
        <v>3.8546722745895359</v>
      </c>
      <c r="AD18" s="49">
        <v>3.8546722745895359</v>
      </c>
      <c r="AE18" s="49">
        <v>3.8546722745895359</v>
      </c>
      <c r="AF18" s="49">
        <v>115.640168237686</v>
      </c>
    </row>
    <row r="19" spans="1:32" x14ac:dyDescent="0.3">
      <c r="A19" s="48" t="s">
        <v>12</v>
      </c>
      <c r="B19" s="49">
        <v>170.97756464242926</v>
      </c>
      <c r="C19" s="49"/>
      <c r="D19" s="49"/>
      <c r="E19" s="49"/>
      <c r="F19" s="49"/>
      <c r="G19" s="49"/>
      <c r="H19" s="49"/>
      <c r="I19" s="49"/>
      <c r="J19" s="49"/>
      <c r="K19" s="49"/>
      <c r="L19" s="49"/>
      <c r="M19" s="49"/>
      <c r="N19" s="49"/>
      <c r="O19" s="49"/>
      <c r="P19" s="49"/>
      <c r="Q19" s="49"/>
      <c r="R19" s="49"/>
      <c r="S19" s="49"/>
      <c r="T19" s="49"/>
      <c r="U19" s="49"/>
      <c r="V19" s="49"/>
      <c r="W19" s="49"/>
      <c r="X19" s="49"/>
      <c r="Y19" s="49"/>
      <c r="Z19" s="49"/>
      <c r="AA19" s="49"/>
      <c r="AB19" s="49"/>
      <c r="AC19" s="49"/>
      <c r="AD19" s="49"/>
      <c r="AE19" s="49"/>
      <c r="AF19" s="49">
        <v>170.97756464242926</v>
      </c>
    </row>
    <row r="20" spans="1:32" x14ac:dyDescent="0.3">
      <c r="A20" s="48" t="s">
        <v>13</v>
      </c>
      <c r="B20" s="49">
        <v>347.31068681716914</v>
      </c>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v>347.31068681716914</v>
      </c>
    </row>
    <row r="21" spans="1:32" x14ac:dyDescent="0.3">
      <c r="A21" s="48" t="s">
        <v>19</v>
      </c>
      <c r="B21" s="49"/>
      <c r="C21" s="49">
        <v>68.804924652500119</v>
      </c>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v>68.804924652500119</v>
      </c>
    </row>
    <row r="22" spans="1:32" x14ac:dyDescent="0.3">
      <c r="A22" s="48" t="s">
        <v>14</v>
      </c>
      <c r="B22" s="49">
        <v>1733.090195283889</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v>1733.090195283889</v>
      </c>
    </row>
    <row r="23" spans="1:32" x14ac:dyDescent="0.3">
      <c r="A23" s="48" t="s">
        <v>84</v>
      </c>
      <c r="B23" s="49">
        <v>3613.0766904234288</v>
      </c>
      <c r="C23" s="49">
        <v>463.60409542783697</v>
      </c>
      <c r="D23" s="49">
        <v>303.70529139316528</v>
      </c>
      <c r="E23" s="49">
        <v>19.709512495136224</v>
      </c>
      <c r="F23" s="49">
        <v>54.569189464187573</v>
      </c>
      <c r="G23" s="49">
        <v>19.709512495136224</v>
      </c>
      <c r="H23" s="49">
        <v>19.709512495136224</v>
      </c>
      <c r="I23" s="49">
        <v>19.709512495136224</v>
      </c>
      <c r="J23" s="49">
        <v>19.709512495136224</v>
      </c>
      <c r="K23" s="49">
        <v>54.569189464187573</v>
      </c>
      <c r="L23" s="49">
        <v>19.709512495136224</v>
      </c>
      <c r="M23" s="49">
        <v>19.709512495136224</v>
      </c>
      <c r="N23" s="49">
        <v>19.709512495136224</v>
      </c>
      <c r="O23" s="49">
        <v>19.709512495136224</v>
      </c>
      <c r="P23" s="49">
        <v>54.569189464187573</v>
      </c>
      <c r="Q23" s="49">
        <v>19.709512495136224</v>
      </c>
      <c r="R23" s="49">
        <v>19.709512495136224</v>
      </c>
      <c r="S23" s="49">
        <v>19.709512495136224</v>
      </c>
      <c r="T23" s="49">
        <v>19.709512495136224</v>
      </c>
      <c r="U23" s="49">
        <v>54.569189464187573</v>
      </c>
      <c r="V23" s="49">
        <v>19.709512495136224</v>
      </c>
      <c r="W23" s="49">
        <v>19.709512495136224</v>
      </c>
      <c r="X23" s="49">
        <v>19.709512495136224</v>
      </c>
      <c r="Y23" s="49">
        <v>19.709512495136224</v>
      </c>
      <c r="Z23" s="49">
        <v>19.709512495136224</v>
      </c>
      <c r="AA23" s="49">
        <v>19.709512495136224</v>
      </c>
      <c r="AB23" s="49">
        <v>19.709512495136224</v>
      </c>
      <c r="AC23" s="49">
        <v>19.709512495136224</v>
      </c>
      <c r="AD23" s="49">
        <v>19.709512495136224</v>
      </c>
      <c r="AE23" s="49">
        <v>19.709512495136224</v>
      </c>
      <c r="AF23" s="49">
        <v>5051.9816224893138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81870-465F-4704-9664-FBDB9B54C268}">
  <dimension ref="A2:G239"/>
  <sheetViews>
    <sheetView showGridLines="0" topLeftCell="B1" zoomScaleNormal="100" workbookViewId="0">
      <selection activeCell="B98" sqref="B98"/>
    </sheetView>
  </sheetViews>
  <sheetFormatPr defaultColWidth="9.109375" defaultRowHeight="14.4" x14ac:dyDescent="0.3"/>
  <cols>
    <col min="1" max="1" width="7.33203125" style="52" customWidth="1"/>
    <col min="2" max="2" width="128.6640625" style="52" customWidth="1"/>
    <col min="3" max="3" width="9.109375" style="52"/>
    <col min="4" max="4" width="35.21875" style="52" customWidth="1"/>
    <col min="5" max="5" width="55.21875" style="52" bestFit="1" customWidth="1"/>
    <col min="6" max="6" width="23.88671875" style="52" bestFit="1" customWidth="1"/>
    <col min="7" max="7" width="46" style="52" bestFit="1" customWidth="1"/>
    <col min="8" max="16384" width="9.109375" style="52"/>
  </cols>
  <sheetData>
    <row r="2" spans="2:2" ht="15.6" x14ac:dyDescent="0.3">
      <c r="B2" s="140" t="s">
        <v>109</v>
      </c>
    </row>
    <row r="3" spans="2:2" x14ac:dyDescent="0.3">
      <c r="B3" s="53"/>
    </row>
    <row r="4" spans="2:2" ht="28.8" x14ac:dyDescent="0.3">
      <c r="B4" s="54" t="s">
        <v>87</v>
      </c>
    </row>
    <row r="5" spans="2:2" x14ac:dyDescent="0.3">
      <c r="B5" s="55"/>
    </row>
    <row r="6" spans="2:2" x14ac:dyDescent="0.3">
      <c r="B6" s="54" t="s">
        <v>88</v>
      </c>
    </row>
    <row r="7" spans="2:2" x14ac:dyDescent="0.3">
      <c r="B7" s="55"/>
    </row>
    <row r="8" spans="2:2" x14ac:dyDescent="0.3">
      <c r="B8" s="127" t="s">
        <v>177</v>
      </c>
    </row>
    <row r="9" spans="2:2" x14ac:dyDescent="0.3">
      <c r="B9" s="127" t="s">
        <v>178</v>
      </c>
    </row>
    <row r="10" spans="2:2" x14ac:dyDescent="0.3">
      <c r="B10" s="127" t="s">
        <v>179</v>
      </c>
    </row>
    <row r="11" spans="2:2" x14ac:dyDescent="0.3">
      <c r="B11" s="127" t="s">
        <v>180</v>
      </c>
    </row>
    <row r="12" spans="2:2" x14ac:dyDescent="0.3">
      <c r="B12" s="127" t="s">
        <v>181</v>
      </c>
    </row>
    <row r="13" spans="2:2" x14ac:dyDescent="0.3">
      <c r="B13" s="127" t="s">
        <v>182</v>
      </c>
    </row>
    <row r="14" spans="2:2" x14ac:dyDescent="0.3">
      <c r="B14" s="130" t="s">
        <v>183</v>
      </c>
    </row>
    <row r="15" spans="2:2" x14ac:dyDescent="0.3">
      <c r="B15" s="130" t="s">
        <v>184</v>
      </c>
    </row>
    <row r="16" spans="2:2" x14ac:dyDescent="0.3">
      <c r="B16" s="130" t="s">
        <v>185</v>
      </c>
    </row>
    <row r="17" spans="2:2" x14ac:dyDescent="0.3">
      <c r="B17" s="130" t="s">
        <v>186</v>
      </c>
    </row>
    <row r="19" spans="2:2" ht="15.6" x14ac:dyDescent="0.3">
      <c r="B19" s="140" t="s">
        <v>110</v>
      </c>
    </row>
    <row r="20" spans="2:2" x14ac:dyDescent="0.3">
      <c r="B20" s="53"/>
    </row>
    <row r="21" spans="2:2" ht="28.8" x14ac:dyDescent="0.3">
      <c r="B21" s="128" t="s">
        <v>187</v>
      </c>
    </row>
    <row r="22" spans="2:2" x14ac:dyDescent="0.3">
      <c r="B22" s="128"/>
    </row>
    <row r="23" spans="2:2" x14ac:dyDescent="0.3">
      <c r="B23" s="128" t="s">
        <v>188</v>
      </c>
    </row>
    <row r="25" spans="2:2" x14ac:dyDescent="0.3">
      <c r="B25" s="128" t="s">
        <v>189</v>
      </c>
    </row>
    <row r="26" spans="2:2" ht="44.4" customHeight="1" x14ac:dyDescent="0.3">
      <c r="B26" s="128" t="s">
        <v>190</v>
      </c>
    </row>
    <row r="27" spans="2:2" ht="43.2" x14ac:dyDescent="0.3">
      <c r="B27" s="128" t="s">
        <v>191</v>
      </c>
    </row>
    <row r="28" spans="2:2" ht="28.8" x14ac:dyDescent="0.3">
      <c r="B28" s="128" t="s">
        <v>192</v>
      </c>
    </row>
    <row r="29" spans="2:2" ht="28.8" x14ac:dyDescent="0.3">
      <c r="B29" s="128" t="s">
        <v>193</v>
      </c>
    </row>
    <row r="30" spans="2:2" ht="57.6" x14ac:dyDescent="0.3">
      <c r="B30" s="128" t="s">
        <v>194</v>
      </c>
    </row>
    <row r="31" spans="2:2" x14ac:dyDescent="0.3">
      <c r="B31" s="128"/>
    </row>
    <row r="32" spans="2:2" x14ac:dyDescent="0.3">
      <c r="B32" s="128"/>
    </row>
    <row r="33" spans="2:2" x14ac:dyDescent="0.3">
      <c r="B33" s="128"/>
    </row>
    <row r="34" spans="2:2" x14ac:dyDescent="0.3">
      <c r="B34" s="128"/>
    </row>
    <row r="35" spans="2:2" x14ac:dyDescent="0.3">
      <c r="B35" s="128"/>
    </row>
    <row r="36" spans="2:2" x14ac:dyDescent="0.3">
      <c r="B36" s="128"/>
    </row>
    <row r="37" spans="2:2" x14ac:dyDescent="0.3">
      <c r="B37" s="128"/>
    </row>
    <row r="38" spans="2:2" x14ac:dyDescent="0.3">
      <c r="B38" s="128"/>
    </row>
    <row r="39" spans="2:2" x14ac:dyDescent="0.3">
      <c r="B39" s="128"/>
    </row>
    <row r="40" spans="2:2" x14ac:dyDescent="0.3">
      <c r="B40" s="128"/>
    </row>
    <row r="41" spans="2:2" x14ac:dyDescent="0.3">
      <c r="B41" s="128"/>
    </row>
    <row r="42" spans="2:2" x14ac:dyDescent="0.3">
      <c r="B42" s="128"/>
    </row>
    <row r="43" spans="2:2" x14ac:dyDescent="0.3">
      <c r="B43" s="128"/>
    </row>
    <row r="44" spans="2:2" x14ac:dyDescent="0.3">
      <c r="B44" s="128"/>
    </row>
    <row r="45" spans="2:2" x14ac:dyDescent="0.3">
      <c r="B45" s="128"/>
    </row>
    <row r="46" spans="2:2" x14ac:dyDescent="0.3">
      <c r="B46" s="128"/>
    </row>
    <row r="47" spans="2:2" x14ac:dyDescent="0.3">
      <c r="B47" s="128"/>
    </row>
    <row r="48" spans="2:2" x14ac:dyDescent="0.3">
      <c r="B48" s="131" t="s">
        <v>195</v>
      </c>
    </row>
    <row r="49" spans="2:2" x14ac:dyDescent="0.3">
      <c r="B49" s="56"/>
    </row>
    <row r="50" spans="2:2" ht="15.6" x14ac:dyDescent="0.3">
      <c r="B50" s="140" t="s">
        <v>111</v>
      </c>
    </row>
    <row r="51" spans="2:2" x14ac:dyDescent="0.3">
      <c r="B51" s="53"/>
    </row>
    <row r="52" spans="2:2" ht="28.8" x14ac:dyDescent="0.3">
      <c r="B52" s="128" t="s">
        <v>196</v>
      </c>
    </row>
    <row r="53" spans="2:2" x14ac:dyDescent="0.3">
      <c r="B53" s="128"/>
    </row>
    <row r="54" spans="2:2" ht="57.6" x14ac:dyDescent="0.3">
      <c r="B54" s="128" t="s">
        <v>197</v>
      </c>
    </row>
    <row r="55" spans="2:2" x14ac:dyDescent="0.3">
      <c r="B55" s="128"/>
    </row>
    <row r="56" spans="2:2" ht="15.6" x14ac:dyDescent="0.3">
      <c r="B56" s="132" t="s">
        <v>198</v>
      </c>
    </row>
    <row r="57" spans="2:2" x14ac:dyDescent="0.3">
      <c r="B57" s="128"/>
    </row>
    <row r="58" spans="2:2" ht="57.6" x14ac:dyDescent="0.3">
      <c r="B58" s="128" t="s">
        <v>199</v>
      </c>
    </row>
    <row r="59" spans="2:2" x14ac:dyDescent="0.3">
      <c r="B59" s="128"/>
    </row>
    <row r="60" spans="2:2" ht="15.6" x14ac:dyDescent="0.3">
      <c r="B60" s="132" t="s">
        <v>200</v>
      </c>
    </row>
    <row r="61" spans="2:2" x14ac:dyDescent="0.3">
      <c r="B61" s="128"/>
    </row>
    <row r="62" spans="2:2" ht="43.2" x14ac:dyDescent="0.3">
      <c r="B62" s="133" t="s">
        <v>201</v>
      </c>
    </row>
    <row r="63" spans="2:2" x14ac:dyDescent="0.3">
      <c r="B63" s="133"/>
    </row>
    <row r="64" spans="2:2" ht="43.2" x14ac:dyDescent="0.3">
      <c r="B64" s="133" t="s">
        <v>202</v>
      </c>
    </row>
    <row r="65" spans="1:3" x14ac:dyDescent="0.3">
      <c r="B65" s="128"/>
    </row>
    <row r="66" spans="1:3" ht="15.6" x14ac:dyDescent="0.3">
      <c r="B66" s="140" t="s">
        <v>203</v>
      </c>
    </row>
    <row r="67" spans="1:3" x14ac:dyDescent="0.3">
      <c r="B67" s="72"/>
    </row>
    <row r="68" spans="1:3" ht="15.6" x14ac:dyDescent="0.3">
      <c r="A68" s="70"/>
      <c r="B68" s="132" t="s">
        <v>204</v>
      </c>
      <c r="C68" s="71"/>
    </row>
    <row r="69" spans="1:3" x14ac:dyDescent="0.3">
      <c r="A69" s="70"/>
      <c r="B69" s="134"/>
      <c r="C69" s="71"/>
    </row>
    <row r="70" spans="1:3" ht="43.2" x14ac:dyDescent="0.3">
      <c r="A70" s="70"/>
      <c r="B70" s="128" t="s">
        <v>205</v>
      </c>
      <c r="C70" s="71"/>
    </row>
    <row r="71" spans="1:3" x14ac:dyDescent="0.3">
      <c r="A71" s="70"/>
      <c r="B71" s="128" t="s">
        <v>206</v>
      </c>
      <c r="C71" s="71"/>
    </row>
    <row r="72" spans="1:3" x14ac:dyDescent="0.3">
      <c r="A72" s="70"/>
      <c r="B72" s="134"/>
      <c r="C72" s="71"/>
    </row>
    <row r="73" spans="1:3" x14ac:dyDescent="0.3">
      <c r="A73" s="70"/>
      <c r="B73" s="134"/>
      <c r="C73" s="71"/>
    </row>
    <row r="74" spans="1:3" x14ac:dyDescent="0.3">
      <c r="A74" s="70"/>
      <c r="B74" s="134"/>
      <c r="C74" s="71"/>
    </row>
    <row r="75" spans="1:3" x14ac:dyDescent="0.3">
      <c r="A75" s="70"/>
      <c r="B75" s="134"/>
      <c r="C75" s="71"/>
    </row>
    <row r="76" spans="1:3" x14ac:dyDescent="0.3">
      <c r="A76" s="70"/>
      <c r="B76" s="134"/>
      <c r="C76" s="71"/>
    </row>
    <row r="77" spans="1:3" x14ac:dyDescent="0.3">
      <c r="A77" s="70"/>
      <c r="B77" s="134"/>
      <c r="C77" s="71"/>
    </row>
    <row r="78" spans="1:3" x14ac:dyDescent="0.3">
      <c r="A78" s="70"/>
      <c r="B78" s="134"/>
      <c r="C78" s="71"/>
    </row>
    <row r="79" spans="1:3" x14ac:dyDescent="0.3">
      <c r="A79" s="70"/>
      <c r="B79" s="134"/>
      <c r="C79" s="71"/>
    </row>
    <row r="80" spans="1:3" x14ac:dyDescent="0.3">
      <c r="A80" s="70"/>
      <c r="B80" s="134"/>
      <c r="C80" s="71"/>
    </row>
    <row r="81" spans="1:3" x14ac:dyDescent="0.3">
      <c r="A81" s="70"/>
      <c r="B81" s="134"/>
      <c r="C81" s="71"/>
    </row>
    <row r="82" spans="1:3" x14ac:dyDescent="0.3">
      <c r="A82" s="70"/>
      <c r="B82" s="134"/>
      <c r="C82" s="71"/>
    </row>
    <row r="83" spans="1:3" x14ac:dyDescent="0.3">
      <c r="A83" s="70"/>
      <c r="B83" s="134"/>
      <c r="C83" s="71"/>
    </row>
    <row r="84" spans="1:3" x14ac:dyDescent="0.3">
      <c r="A84" s="70"/>
      <c r="B84" s="134"/>
      <c r="C84" s="71"/>
    </row>
    <row r="85" spans="1:3" x14ac:dyDescent="0.3">
      <c r="A85" s="70"/>
      <c r="B85" s="134"/>
      <c r="C85" s="71"/>
    </row>
    <row r="86" spans="1:3" x14ac:dyDescent="0.3">
      <c r="A86" s="70"/>
      <c r="B86" s="134"/>
      <c r="C86" s="71"/>
    </row>
    <row r="87" spans="1:3" x14ac:dyDescent="0.3">
      <c r="A87" s="70"/>
      <c r="B87" s="134"/>
      <c r="C87" s="71"/>
    </row>
    <row r="88" spans="1:3" x14ac:dyDescent="0.3">
      <c r="A88" s="70"/>
      <c r="B88" s="134"/>
      <c r="C88" s="71"/>
    </row>
    <row r="89" spans="1:3" x14ac:dyDescent="0.3">
      <c r="A89" s="70"/>
      <c r="B89" s="131" t="s">
        <v>207</v>
      </c>
      <c r="C89" s="71"/>
    </row>
    <row r="90" spans="1:3" x14ac:dyDescent="0.3">
      <c r="A90" s="70"/>
      <c r="B90" s="131" t="s">
        <v>208</v>
      </c>
      <c r="C90" s="71"/>
    </row>
    <row r="91" spans="1:3" x14ac:dyDescent="0.3">
      <c r="A91" s="70"/>
      <c r="B91" s="134"/>
      <c r="C91" s="71"/>
    </row>
    <row r="92" spans="1:3" ht="15.6" x14ac:dyDescent="0.3">
      <c r="A92" s="70"/>
      <c r="B92" s="140" t="s">
        <v>209</v>
      </c>
      <c r="C92" s="71"/>
    </row>
    <row r="93" spans="1:3" x14ac:dyDescent="0.3">
      <c r="A93" s="70"/>
      <c r="B93" s="134"/>
      <c r="C93" s="71"/>
    </row>
    <row r="94" spans="1:3" x14ac:dyDescent="0.3">
      <c r="A94" s="70"/>
      <c r="B94" s="128" t="s">
        <v>210</v>
      </c>
      <c r="C94" s="71"/>
    </row>
    <row r="95" spans="1:3" ht="21" customHeight="1" x14ac:dyDescent="0.3">
      <c r="A95" s="70"/>
      <c r="B95" s="139" t="s">
        <v>211</v>
      </c>
      <c r="C95" s="71"/>
    </row>
    <row r="96" spans="1:3" ht="21" customHeight="1" x14ac:dyDescent="0.3">
      <c r="A96" s="70"/>
      <c r="B96" s="151" t="s">
        <v>320</v>
      </c>
      <c r="C96" s="71"/>
    </row>
    <row r="97" spans="1:3" ht="21" customHeight="1" x14ac:dyDescent="0.3">
      <c r="A97" s="70"/>
      <c r="B97" s="151" t="s">
        <v>321</v>
      </c>
      <c r="C97" s="71"/>
    </row>
    <row r="98" spans="1:3" ht="21" customHeight="1" x14ac:dyDescent="0.3">
      <c r="A98" s="70"/>
      <c r="B98" s="151" t="s">
        <v>322</v>
      </c>
      <c r="C98" s="71"/>
    </row>
    <row r="99" spans="1:3" ht="23.4" customHeight="1" x14ac:dyDescent="0.3">
      <c r="A99" s="70"/>
      <c r="B99" s="139" t="s">
        <v>212</v>
      </c>
      <c r="C99" s="71"/>
    </row>
    <row r="100" spans="1:3" ht="28.8" x14ac:dyDescent="0.3">
      <c r="A100" s="70"/>
      <c r="B100" s="168" t="s">
        <v>317</v>
      </c>
      <c r="C100" s="71"/>
    </row>
    <row r="101" spans="1:3" ht="24" customHeight="1" x14ac:dyDescent="0.3">
      <c r="A101" s="70"/>
      <c r="B101" s="139" t="s">
        <v>213</v>
      </c>
      <c r="C101" s="71"/>
    </row>
    <row r="102" spans="1:3" ht="28.8" x14ac:dyDescent="0.3">
      <c r="A102" s="70"/>
      <c r="B102" s="168" t="s">
        <v>318</v>
      </c>
      <c r="C102" s="71"/>
    </row>
    <row r="103" spans="1:3" ht="23.4" customHeight="1" x14ac:dyDescent="0.3">
      <c r="A103" s="70"/>
      <c r="B103" s="139" t="s">
        <v>214</v>
      </c>
      <c r="C103" s="71"/>
    </row>
    <row r="104" spans="1:3" ht="28.8" x14ac:dyDescent="0.3">
      <c r="A104" s="70"/>
      <c r="B104" s="168" t="s">
        <v>319</v>
      </c>
      <c r="C104" s="71"/>
    </row>
    <row r="105" spans="1:3" x14ac:dyDescent="0.3">
      <c r="A105" s="70"/>
      <c r="B105" s="134"/>
      <c r="C105" s="71"/>
    </row>
    <row r="106" spans="1:3" x14ac:dyDescent="0.3">
      <c r="A106" s="70"/>
      <c r="B106" s="134"/>
      <c r="C106" s="71"/>
    </row>
    <row r="107" spans="1:3" ht="15.6" x14ac:dyDescent="0.3">
      <c r="A107" s="70"/>
      <c r="B107" s="140" t="s">
        <v>216</v>
      </c>
      <c r="C107" s="71"/>
    </row>
    <row r="108" spans="1:3" ht="15.6" x14ac:dyDescent="0.3">
      <c r="A108" s="70"/>
      <c r="B108" s="135"/>
      <c r="C108" s="71"/>
    </row>
    <row r="109" spans="1:3" ht="21" customHeight="1" x14ac:dyDescent="0.3">
      <c r="A109" s="70"/>
      <c r="B109" s="73" t="s">
        <v>171</v>
      </c>
      <c r="C109" s="71"/>
    </row>
    <row r="110" spans="1:3" ht="34.799999999999997" customHeight="1" x14ac:dyDescent="0.3">
      <c r="A110" s="70"/>
      <c r="B110" s="73" t="s">
        <v>146</v>
      </c>
      <c r="C110" s="71"/>
    </row>
    <row r="111" spans="1:3" ht="34.799999999999997" customHeight="1" x14ac:dyDescent="0.3">
      <c r="A111" s="70"/>
      <c r="B111" s="74" t="s">
        <v>147</v>
      </c>
      <c r="C111" s="71"/>
    </row>
    <row r="112" spans="1:3" ht="22.8" customHeight="1" x14ac:dyDescent="0.3">
      <c r="A112" s="70"/>
      <c r="B112" s="73" t="s">
        <v>170</v>
      </c>
      <c r="C112" s="71"/>
    </row>
    <row r="113" spans="1:3" ht="22.8" customHeight="1" x14ac:dyDescent="0.3">
      <c r="A113" s="70"/>
      <c r="B113" s="74" t="s">
        <v>148</v>
      </c>
      <c r="C113" s="71"/>
    </row>
    <row r="114" spans="1:3" ht="22.8" customHeight="1" x14ac:dyDescent="0.3">
      <c r="A114" s="70"/>
      <c r="B114" s="74" t="s">
        <v>149</v>
      </c>
      <c r="C114" s="71"/>
    </row>
    <row r="115" spans="1:3" ht="22.8" customHeight="1" x14ac:dyDescent="0.3">
      <c r="A115" s="70"/>
      <c r="B115" s="74" t="s">
        <v>150</v>
      </c>
      <c r="C115" s="71"/>
    </row>
    <row r="116" spans="1:3" ht="22.8" customHeight="1" x14ac:dyDescent="0.3">
      <c r="A116" s="70"/>
      <c r="B116" s="74" t="s">
        <v>151</v>
      </c>
      <c r="C116" s="71"/>
    </row>
    <row r="117" spans="1:3" ht="22.8" customHeight="1" x14ac:dyDescent="0.3">
      <c r="A117" s="70"/>
      <c r="B117" s="74" t="s">
        <v>152</v>
      </c>
      <c r="C117" s="71"/>
    </row>
    <row r="118" spans="1:3" ht="22.8" customHeight="1" x14ac:dyDescent="0.3">
      <c r="A118" s="70"/>
      <c r="B118" s="74" t="s">
        <v>153</v>
      </c>
      <c r="C118" s="71"/>
    </row>
    <row r="119" spans="1:3" ht="22.8" customHeight="1" x14ac:dyDescent="0.3">
      <c r="A119" s="70"/>
      <c r="B119" s="74" t="s">
        <v>154</v>
      </c>
      <c r="C119" s="71"/>
    </row>
    <row r="120" spans="1:3" ht="22.8" customHeight="1" x14ac:dyDescent="0.3">
      <c r="A120" s="70"/>
      <c r="B120" s="74" t="s">
        <v>155</v>
      </c>
      <c r="C120" s="71"/>
    </row>
    <row r="121" spans="1:3" ht="34.799999999999997" customHeight="1" x14ac:dyDescent="0.3">
      <c r="A121" s="70"/>
      <c r="B121" s="74" t="s">
        <v>156</v>
      </c>
      <c r="C121" s="71"/>
    </row>
    <row r="122" spans="1:3" ht="21" customHeight="1" x14ac:dyDescent="0.3">
      <c r="A122" s="70"/>
      <c r="B122" s="74" t="s">
        <v>157</v>
      </c>
      <c r="C122" s="71"/>
    </row>
    <row r="123" spans="1:3" ht="34.799999999999997" customHeight="1" x14ac:dyDescent="0.3">
      <c r="A123" s="70"/>
      <c r="B123" s="74" t="s">
        <v>158</v>
      </c>
      <c r="C123" s="71"/>
    </row>
    <row r="124" spans="1:3" ht="22.8" customHeight="1" x14ac:dyDescent="0.3">
      <c r="A124" s="70"/>
      <c r="B124" s="74" t="s">
        <v>159</v>
      </c>
      <c r="C124" s="71"/>
    </row>
    <row r="125" spans="1:3" ht="22.8" customHeight="1" x14ac:dyDescent="0.3">
      <c r="A125" s="70"/>
      <c r="B125" s="74" t="s">
        <v>160</v>
      </c>
      <c r="C125" s="71"/>
    </row>
    <row r="126" spans="1:3" ht="22.8" customHeight="1" x14ac:dyDescent="0.3">
      <c r="A126" s="70"/>
      <c r="B126" s="74" t="s">
        <v>161</v>
      </c>
      <c r="C126" s="71"/>
    </row>
    <row r="127" spans="1:3" ht="22.8" customHeight="1" x14ac:dyDescent="0.3">
      <c r="A127" s="70"/>
      <c r="B127" s="74" t="s">
        <v>162</v>
      </c>
      <c r="C127" s="71"/>
    </row>
    <row r="128" spans="1:3" ht="34.799999999999997" customHeight="1" x14ac:dyDescent="0.3">
      <c r="A128" s="70"/>
      <c r="B128" s="74" t="s">
        <v>163</v>
      </c>
      <c r="C128" s="71"/>
    </row>
    <row r="129" spans="1:3" ht="22.8" customHeight="1" x14ac:dyDescent="0.3">
      <c r="A129" s="70"/>
      <c r="B129" s="75" t="s">
        <v>164</v>
      </c>
      <c r="C129" s="71"/>
    </row>
    <row r="130" spans="1:3" ht="34.799999999999997" customHeight="1" x14ac:dyDescent="0.3">
      <c r="A130" s="70"/>
      <c r="B130" s="75" t="s">
        <v>165</v>
      </c>
      <c r="C130" s="71"/>
    </row>
    <row r="131" spans="1:3" ht="22.8" customHeight="1" x14ac:dyDescent="0.3">
      <c r="A131" s="70"/>
      <c r="B131" s="75" t="s">
        <v>166</v>
      </c>
      <c r="C131" s="71"/>
    </row>
    <row r="132" spans="1:3" ht="22.8" customHeight="1" x14ac:dyDescent="0.3">
      <c r="A132" s="70"/>
      <c r="B132" s="75" t="s">
        <v>167</v>
      </c>
      <c r="C132" s="71"/>
    </row>
    <row r="133" spans="1:3" ht="22.8" customHeight="1" x14ac:dyDescent="0.3">
      <c r="A133" s="70"/>
      <c r="B133" s="76" t="s">
        <v>172</v>
      </c>
      <c r="C133" s="71"/>
    </row>
    <row r="134" spans="1:3" ht="34.799999999999997" customHeight="1" x14ac:dyDescent="0.3">
      <c r="A134" s="70"/>
      <c r="B134" s="75" t="s">
        <v>168</v>
      </c>
      <c r="C134" s="71"/>
    </row>
    <row r="135" spans="1:3" ht="22.8" customHeight="1" x14ac:dyDescent="0.3">
      <c r="A135" s="70"/>
      <c r="B135" s="75" t="s">
        <v>169</v>
      </c>
      <c r="C135" s="71"/>
    </row>
    <row r="136" spans="1:3" ht="14.4" customHeight="1" x14ac:dyDescent="0.3">
      <c r="B136" s="140" t="s">
        <v>215</v>
      </c>
    </row>
    <row r="137" spans="1:3" ht="14.4" customHeight="1" x14ac:dyDescent="0.3">
      <c r="B137" s="59"/>
    </row>
    <row r="138" spans="1:3" ht="14.4" customHeight="1" x14ac:dyDescent="0.3">
      <c r="B138" s="61" t="s">
        <v>217</v>
      </c>
    </row>
    <row r="139" spans="1:3" ht="14.4" customHeight="1" x14ac:dyDescent="0.3">
      <c r="B139" s="59"/>
    </row>
    <row r="140" spans="1:3" ht="36.6" customHeight="1" x14ac:dyDescent="0.3">
      <c r="B140" s="128" t="s">
        <v>218</v>
      </c>
    </row>
    <row r="141" spans="1:3" ht="28.8" customHeight="1" x14ac:dyDescent="0.3">
      <c r="B141" s="142" t="s">
        <v>219</v>
      </c>
    </row>
    <row r="142" spans="1:3" ht="14.4" customHeight="1" x14ac:dyDescent="0.3">
      <c r="B142" s="142" t="s">
        <v>220</v>
      </c>
    </row>
    <row r="143" spans="1:3" ht="14.4" customHeight="1" x14ac:dyDescent="0.3">
      <c r="B143" s="128"/>
    </row>
    <row r="144" spans="1:3" ht="28.8" customHeight="1" x14ac:dyDescent="0.3">
      <c r="B144" s="128" t="s">
        <v>221</v>
      </c>
    </row>
    <row r="145" spans="2:2" ht="41.4" customHeight="1" x14ac:dyDescent="0.3">
      <c r="B145" s="128" t="s">
        <v>222</v>
      </c>
    </row>
    <row r="146" spans="2:2" s="143" customFormat="1" ht="14.4" customHeight="1" x14ac:dyDescent="0.3">
      <c r="B146" s="137" t="s">
        <v>223</v>
      </c>
    </row>
    <row r="147" spans="2:2" s="144" customFormat="1" ht="14.4" customHeight="1" x14ac:dyDescent="0.3">
      <c r="B147" s="129" t="s">
        <v>224</v>
      </c>
    </row>
    <row r="148" spans="2:2" s="143" customFormat="1" ht="14.4" customHeight="1" x14ac:dyDescent="0.3">
      <c r="B148" s="137" t="s">
        <v>225</v>
      </c>
    </row>
    <row r="149" spans="2:2" s="144" customFormat="1" ht="14.4" customHeight="1" x14ac:dyDescent="0.3">
      <c r="B149" s="146" t="s">
        <v>226</v>
      </c>
    </row>
    <row r="150" spans="2:2" s="144" customFormat="1" ht="14.4" customHeight="1" x14ac:dyDescent="0.3">
      <c r="B150" s="146" t="s">
        <v>227</v>
      </c>
    </row>
    <row r="151" spans="2:2" ht="14.4" customHeight="1" x14ac:dyDescent="0.3">
      <c r="B151" s="56"/>
    </row>
    <row r="152" spans="2:2" ht="14.4" customHeight="1" x14ac:dyDescent="0.3">
      <c r="B152" s="61" t="s">
        <v>242</v>
      </c>
    </row>
    <row r="153" spans="2:2" ht="14.4" customHeight="1" x14ac:dyDescent="0.3">
      <c r="B153" s="58"/>
    </row>
    <row r="154" spans="2:2" ht="35.4" customHeight="1" x14ac:dyDescent="0.3">
      <c r="B154" s="128" t="s">
        <v>228</v>
      </c>
    </row>
    <row r="155" spans="2:2" ht="49.2" customHeight="1" x14ac:dyDescent="0.3">
      <c r="B155" s="128" t="s">
        <v>229</v>
      </c>
    </row>
    <row r="156" spans="2:2" ht="14.4" customHeight="1" x14ac:dyDescent="0.3">
      <c r="B156" s="147" t="s">
        <v>235</v>
      </c>
    </row>
    <row r="157" spans="2:2" ht="36" customHeight="1" x14ac:dyDescent="0.3">
      <c r="B157" s="128" t="s">
        <v>230</v>
      </c>
    </row>
    <row r="158" spans="2:2" ht="15.6" customHeight="1" x14ac:dyDescent="0.3">
      <c r="B158" s="128" t="s">
        <v>89</v>
      </c>
    </row>
    <row r="159" spans="2:2" x14ac:dyDescent="0.3">
      <c r="B159" s="148" t="s">
        <v>231</v>
      </c>
    </row>
    <row r="160" spans="2:2" x14ac:dyDescent="0.3">
      <c r="B160" s="148" t="s">
        <v>232</v>
      </c>
    </row>
    <row r="161" spans="2:7" x14ac:dyDescent="0.3">
      <c r="B161" s="148" t="s">
        <v>233</v>
      </c>
    </row>
    <row r="162" spans="2:7" x14ac:dyDescent="0.3">
      <c r="B162" s="148" t="s">
        <v>234</v>
      </c>
    </row>
    <row r="163" spans="2:7" ht="20.399999999999999" customHeight="1" x14ac:dyDescent="0.3">
      <c r="B163" s="133" t="s">
        <v>90</v>
      </c>
    </row>
    <row r="164" spans="2:7" ht="16.2" customHeight="1" x14ac:dyDescent="0.3">
      <c r="B164" s="128" t="s">
        <v>91</v>
      </c>
    </row>
    <row r="165" spans="2:7" ht="14.4" customHeight="1" x14ac:dyDescent="0.3">
      <c r="B165" s="147" t="s">
        <v>236</v>
      </c>
    </row>
    <row r="166" spans="2:7" ht="54" customHeight="1" x14ac:dyDescent="0.3">
      <c r="B166" s="128" t="s">
        <v>237</v>
      </c>
    </row>
    <row r="167" spans="2:7" ht="14.4" customHeight="1" x14ac:dyDescent="0.3">
      <c r="B167" s="147" t="s">
        <v>238</v>
      </c>
    </row>
    <row r="168" spans="2:7" ht="64.2" customHeight="1" x14ac:dyDescent="0.3">
      <c r="B168" s="128" t="s">
        <v>239</v>
      </c>
    </row>
    <row r="169" spans="2:7" ht="18" customHeight="1" thickBot="1" x14ac:dyDescent="0.35">
      <c r="B169" s="128" t="s">
        <v>240</v>
      </c>
      <c r="D169" s="52" t="s">
        <v>241</v>
      </c>
    </row>
    <row r="170" spans="2:7" ht="18" customHeight="1" thickBot="1" x14ac:dyDescent="0.35">
      <c r="B170" s="128" t="s">
        <v>313</v>
      </c>
      <c r="D170" s="154" t="s">
        <v>92</v>
      </c>
      <c r="E170" s="155" t="s">
        <v>297</v>
      </c>
      <c r="F170" s="155" t="s">
        <v>93</v>
      </c>
      <c r="G170" s="156" t="s">
        <v>94</v>
      </c>
    </row>
    <row r="171" spans="2:7" ht="19.2" customHeight="1" thickBot="1" x14ac:dyDescent="0.35">
      <c r="B171" s="128"/>
      <c r="D171" s="157" t="s">
        <v>95</v>
      </c>
      <c r="E171" s="158" t="s">
        <v>298</v>
      </c>
      <c r="F171" s="159" t="s">
        <v>299</v>
      </c>
      <c r="G171" s="160" t="s">
        <v>300</v>
      </c>
    </row>
    <row r="172" spans="2:7" ht="15.6" x14ac:dyDescent="0.3">
      <c r="B172" s="61" t="s">
        <v>243</v>
      </c>
      <c r="D172" s="161" t="s">
        <v>96</v>
      </c>
      <c r="E172" s="169" t="s">
        <v>301</v>
      </c>
      <c r="F172" s="171" t="s">
        <v>302</v>
      </c>
      <c r="G172" s="173" t="s">
        <v>303</v>
      </c>
    </row>
    <row r="173" spans="2:7" ht="15" thickBot="1" x14ac:dyDescent="0.35">
      <c r="B173" s="128"/>
      <c r="D173" s="162" t="s">
        <v>97</v>
      </c>
      <c r="E173" s="170"/>
      <c r="F173" s="172"/>
      <c r="G173" s="174"/>
    </row>
    <row r="174" spans="2:7" ht="16.2" thickBot="1" x14ac:dyDescent="0.35">
      <c r="B174" s="147" t="s">
        <v>244</v>
      </c>
      <c r="D174" s="157" t="s">
        <v>304</v>
      </c>
      <c r="E174" s="158" t="s">
        <v>305</v>
      </c>
      <c r="F174" s="159" t="s">
        <v>306</v>
      </c>
      <c r="G174" s="160" t="s">
        <v>307</v>
      </c>
    </row>
    <row r="175" spans="2:7" ht="15" thickBot="1" x14ac:dyDescent="0.35">
      <c r="B175" s="128"/>
      <c r="D175" s="162" t="s">
        <v>98</v>
      </c>
      <c r="E175" s="163" t="s">
        <v>308</v>
      </c>
      <c r="F175" s="164" t="s">
        <v>309</v>
      </c>
      <c r="G175" s="165" t="s">
        <v>310</v>
      </c>
    </row>
    <row r="176" spans="2:7" ht="15" thickBot="1" x14ac:dyDescent="0.35">
      <c r="B176" s="149" t="s">
        <v>245</v>
      </c>
      <c r="D176" s="157" t="s">
        <v>99</v>
      </c>
      <c r="E176" s="158" t="s">
        <v>311</v>
      </c>
      <c r="F176" s="166">
        <v>44866</v>
      </c>
      <c r="G176" s="160" t="s">
        <v>312</v>
      </c>
    </row>
    <row r="177" spans="2:2" ht="28.8" x14ac:dyDescent="0.3">
      <c r="B177" s="128" t="s">
        <v>246</v>
      </c>
    </row>
    <row r="178" spans="2:2" x14ac:dyDescent="0.3">
      <c r="B178" s="145" t="s">
        <v>255</v>
      </c>
    </row>
    <row r="179" spans="2:2" x14ac:dyDescent="0.3">
      <c r="B179" s="145" t="s">
        <v>250</v>
      </c>
    </row>
    <row r="180" spans="2:2" x14ac:dyDescent="0.3">
      <c r="B180" s="145" t="s">
        <v>251</v>
      </c>
    </row>
    <row r="181" spans="2:2" x14ac:dyDescent="0.3">
      <c r="B181" s="145" t="s">
        <v>252</v>
      </c>
    </row>
    <row r="182" spans="2:2" ht="18" customHeight="1" x14ac:dyDescent="0.3">
      <c r="B182" s="128" t="s">
        <v>247</v>
      </c>
    </row>
    <row r="183" spans="2:2" ht="19.2" customHeight="1" x14ac:dyDescent="0.3">
      <c r="B183" s="128" t="s">
        <v>248</v>
      </c>
    </row>
    <row r="184" spans="2:2" x14ac:dyDescent="0.3">
      <c r="B184" s="151" t="s">
        <v>253</v>
      </c>
    </row>
    <row r="185" spans="2:2" x14ac:dyDescent="0.3">
      <c r="B185" s="151" t="s">
        <v>254</v>
      </c>
    </row>
    <row r="186" spans="2:2" x14ac:dyDescent="0.3">
      <c r="B186" s="128" t="s">
        <v>249</v>
      </c>
    </row>
    <row r="187" spans="2:2" x14ac:dyDescent="0.3">
      <c r="B187" s="59"/>
    </row>
    <row r="188" spans="2:2" x14ac:dyDescent="0.3">
      <c r="B188" s="149" t="s">
        <v>256</v>
      </c>
    </row>
    <row r="189" spans="2:2" x14ac:dyDescent="0.3">
      <c r="B189" s="128" t="s">
        <v>257</v>
      </c>
    </row>
    <row r="190" spans="2:2" x14ac:dyDescent="0.3">
      <c r="B190" s="138" t="s">
        <v>258</v>
      </c>
    </row>
    <row r="191" spans="2:2" x14ac:dyDescent="0.3">
      <c r="B191" s="138" t="s">
        <v>259</v>
      </c>
    </row>
    <row r="192" spans="2:2" x14ac:dyDescent="0.3">
      <c r="B192" s="138" t="s">
        <v>260</v>
      </c>
    </row>
    <row r="193" spans="2:2" x14ac:dyDescent="0.3">
      <c r="B193" s="138" t="s">
        <v>261</v>
      </c>
    </row>
    <row r="194" spans="2:2" ht="43.2" x14ac:dyDescent="0.3">
      <c r="B194" s="128" t="s">
        <v>262</v>
      </c>
    </row>
    <row r="195" spans="2:2" x14ac:dyDescent="0.3">
      <c r="B195" s="128" t="s">
        <v>263</v>
      </c>
    </row>
    <row r="196" spans="2:2" x14ac:dyDescent="0.3">
      <c r="B196" s="59"/>
    </row>
    <row r="197" spans="2:2" x14ac:dyDescent="0.3">
      <c r="B197" s="149" t="s">
        <v>264</v>
      </c>
    </row>
    <row r="198" spans="2:2" ht="28.8" x14ac:dyDescent="0.3">
      <c r="B198" s="128" t="s">
        <v>265</v>
      </c>
    </row>
    <row r="199" spans="2:2" x14ac:dyDescent="0.3">
      <c r="B199" s="128"/>
    </row>
    <row r="200" spans="2:2" x14ac:dyDescent="0.3">
      <c r="B200" s="149" t="s">
        <v>266</v>
      </c>
    </row>
    <row r="201" spans="2:2" ht="72" x14ac:dyDescent="0.3">
      <c r="B201" s="60" t="s">
        <v>268</v>
      </c>
    </row>
    <row r="202" spans="2:2" x14ac:dyDescent="0.3">
      <c r="B202" s="141" t="s">
        <v>267</v>
      </c>
    </row>
    <row r="203" spans="2:2" x14ac:dyDescent="0.3">
      <c r="B203" s="59"/>
    </row>
    <row r="204" spans="2:2" ht="15.6" x14ac:dyDescent="0.3">
      <c r="B204" s="147" t="s">
        <v>269</v>
      </c>
    </row>
    <row r="205" spans="2:2" x14ac:dyDescent="0.3">
      <c r="B205" s="149" t="s">
        <v>270</v>
      </c>
    </row>
    <row r="206" spans="2:2" x14ac:dyDescent="0.3">
      <c r="B206" s="128" t="s">
        <v>271</v>
      </c>
    </row>
    <row r="207" spans="2:2" x14ac:dyDescent="0.3">
      <c r="B207" s="150" t="s">
        <v>272</v>
      </c>
    </row>
    <row r="208" spans="2:2" x14ac:dyDescent="0.3">
      <c r="B208" s="150" t="s">
        <v>273</v>
      </c>
    </row>
    <row r="209" spans="2:2" x14ac:dyDescent="0.3">
      <c r="B209" s="150" t="s">
        <v>274</v>
      </c>
    </row>
    <row r="210" spans="2:2" x14ac:dyDescent="0.3">
      <c r="B210" s="150" t="s">
        <v>275</v>
      </c>
    </row>
    <row r="211" spans="2:2" x14ac:dyDescent="0.3">
      <c r="B211" s="128" t="s">
        <v>276</v>
      </c>
    </row>
    <row r="212" spans="2:2" x14ac:dyDescent="0.3">
      <c r="B212" s="128" t="s">
        <v>277</v>
      </c>
    </row>
    <row r="213" spans="2:2" ht="43.2" x14ac:dyDescent="0.3">
      <c r="B213" s="128" t="s">
        <v>278</v>
      </c>
    </row>
    <row r="214" spans="2:2" x14ac:dyDescent="0.3">
      <c r="B214" s="152"/>
    </row>
    <row r="215" spans="2:2" x14ac:dyDescent="0.3">
      <c r="B215" s="149" t="s">
        <v>279</v>
      </c>
    </row>
    <row r="216" spans="2:2" x14ac:dyDescent="0.3">
      <c r="B216" t="s">
        <v>280</v>
      </c>
    </row>
    <row r="217" spans="2:2" x14ac:dyDescent="0.3">
      <c r="B217" s="153" t="s">
        <v>281</v>
      </c>
    </row>
    <row r="218" spans="2:2" x14ac:dyDescent="0.3">
      <c r="B218" s="128" t="s">
        <v>282</v>
      </c>
    </row>
    <row r="219" spans="2:2" x14ac:dyDescent="0.3">
      <c r="B219" s="59"/>
    </row>
    <row r="220" spans="2:2" ht="15.6" x14ac:dyDescent="0.3">
      <c r="B220" s="61" t="s">
        <v>283</v>
      </c>
    </row>
    <row r="221" spans="2:2" x14ac:dyDescent="0.3">
      <c r="B221" s="59"/>
    </row>
    <row r="222" spans="2:2" ht="43.2" x14ac:dyDescent="0.3">
      <c r="B222" s="128" t="s">
        <v>284</v>
      </c>
    </row>
    <row r="223" spans="2:2" x14ac:dyDescent="0.3">
      <c r="B223" s="136" t="s">
        <v>285</v>
      </c>
    </row>
    <row r="224" spans="2:2" ht="57.6" x14ac:dyDescent="0.3">
      <c r="B224" s="128" t="s">
        <v>286</v>
      </c>
    </row>
    <row r="225" spans="2:2" x14ac:dyDescent="0.3">
      <c r="B225" s="59"/>
    </row>
    <row r="226" spans="2:2" ht="15.6" x14ac:dyDescent="0.3">
      <c r="B226" s="61" t="s">
        <v>287</v>
      </c>
    </row>
    <row r="227" spans="2:2" x14ac:dyDescent="0.3">
      <c r="B227" s="59"/>
    </row>
    <row r="228" spans="2:2" ht="15.6" x14ac:dyDescent="0.3">
      <c r="B228" s="147" t="s">
        <v>288</v>
      </c>
    </row>
    <row r="229" spans="2:2" x14ac:dyDescent="0.3">
      <c r="B229" s="128" t="s">
        <v>291</v>
      </c>
    </row>
    <row r="230" spans="2:2" x14ac:dyDescent="0.3">
      <c r="B230" s="141" t="s">
        <v>292</v>
      </c>
    </row>
    <row r="231" spans="2:2" x14ac:dyDescent="0.3">
      <c r="B231" s="59"/>
    </row>
    <row r="232" spans="2:2" ht="15.6" x14ac:dyDescent="0.3">
      <c r="B232" s="147" t="s">
        <v>289</v>
      </c>
    </row>
    <row r="233" spans="2:2" x14ac:dyDescent="0.3">
      <c r="B233" s="128" t="s">
        <v>293</v>
      </c>
    </row>
    <row r="234" spans="2:2" x14ac:dyDescent="0.3">
      <c r="B234" s="141" t="s">
        <v>294</v>
      </c>
    </row>
    <row r="235" spans="2:2" x14ac:dyDescent="0.3">
      <c r="B235" s="59"/>
    </row>
    <row r="236" spans="2:2" ht="15.6" x14ac:dyDescent="0.3">
      <c r="B236" s="147" t="s">
        <v>290</v>
      </c>
    </row>
    <row r="237" spans="2:2" ht="28.8" x14ac:dyDescent="0.3">
      <c r="B237" s="128" t="s">
        <v>295</v>
      </c>
    </row>
    <row r="238" spans="2:2" x14ac:dyDescent="0.3">
      <c r="B238" s="141" t="s">
        <v>296</v>
      </c>
    </row>
    <row r="239" spans="2:2" x14ac:dyDescent="0.3">
      <c r="B239" s="59"/>
    </row>
  </sheetData>
  <mergeCells count="3">
    <mergeCell ref="E172:E173"/>
    <mergeCell ref="F172:F173"/>
    <mergeCell ref="G172:G173"/>
  </mergeCells>
  <hyperlinks>
    <hyperlink ref="B149" r:id="rId1" display="https://www.infraestruturameioambiente.sp.gov.br/institutodebotanica/wp-content/uploads/sites/235/2019/10/lista-especies-rad-2019.pdf" xr:uid="{E2E692A2-90AE-4A74-9ECF-AF9E7A3ED32B}"/>
    <hyperlink ref="B150" r:id="rId2" display="https://specieslink.net/search/" xr:uid="{CDCA0EFF-282E-494C-87B1-4D426C312236}"/>
    <hyperlink ref="B178" r:id="rId3" xr:uid="{59FA372A-7FC2-497B-AA39-E094C34B4122}"/>
    <hyperlink ref="B179" r:id="rId4" xr:uid="{C7EAAB80-2827-4523-9961-13B326164987}"/>
    <hyperlink ref="B180" r:id="rId5" xr:uid="{E2B16017-AD64-422E-814C-7AD4C6DE5D93}"/>
    <hyperlink ref="B181" r:id="rId6" xr:uid="{1F6CFA9D-91C1-4E5C-A44E-37DB9EE23FAC}"/>
    <hyperlink ref="B202" r:id="rId7" xr:uid="{A250AFD8-E0A1-48F9-865C-0C8901B7BA5C}"/>
    <hyperlink ref="B217" r:id="rId8" display="https://www.alice.cnptia.embrapa.br/bitstream/doc/1038211/1/05NUNESForestmanagementinBrazil.pdf" xr:uid="{81759924-418F-413F-B6A9-9DF7559236B9}"/>
    <hyperlink ref="B230" r:id="rId9" xr:uid="{FDCAC0C1-6ACE-4E80-B456-D4CBA3C8F4BC}"/>
    <hyperlink ref="B234" r:id="rId10" xr:uid="{96DA3051-335E-45DF-A552-43B0C2D63C62}"/>
    <hyperlink ref="B238" r:id="rId11" xr:uid="{D7307CA3-8F10-4E55-B98C-37C78258DCF7}"/>
  </hyperlinks>
  <pageMargins left="0.7" right="0.7" top="0.75" bottom="0.75" header="0.3" footer="0.3"/>
  <drawing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23690A-A895-4002-97F8-748A1ADF99F4}">
  <dimension ref="A1:H25"/>
  <sheetViews>
    <sheetView showGridLines="0" workbookViewId="0">
      <selection activeCell="K11" sqref="K11"/>
    </sheetView>
  </sheetViews>
  <sheetFormatPr defaultRowHeight="14.4" x14ac:dyDescent="0.3"/>
  <cols>
    <col min="1" max="1" width="1.6640625" customWidth="1"/>
  </cols>
  <sheetData>
    <row r="1" spans="1:8" ht="9.6" customHeight="1" x14ac:dyDescent="0.3"/>
    <row r="2" spans="1:8" x14ac:dyDescent="0.3">
      <c r="A2" s="92"/>
      <c r="B2" s="93"/>
      <c r="C2" s="93"/>
      <c r="D2" s="93"/>
      <c r="E2" s="93"/>
      <c r="F2" s="93"/>
      <c r="G2" s="93"/>
      <c r="H2" s="94"/>
    </row>
    <row r="3" spans="1:8" x14ac:dyDescent="0.3">
      <c r="A3" s="95"/>
      <c r="B3" s="89"/>
      <c r="C3" s="89"/>
      <c r="D3" s="89"/>
      <c r="E3" s="89"/>
      <c r="F3" s="89"/>
      <c r="G3" s="89"/>
      <c r="H3" s="97"/>
    </row>
    <row r="4" spans="1:8" x14ac:dyDescent="0.3">
      <c r="A4" s="95"/>
      <c r="B4" s="89"/>
      <c r="C4" s="89"/>
      <c r="D4" s="89"/>
      <c r="E4" s="89"/>
      <c r="F4" s="89"/>
      <c r="G4" s="89"/>
      <c r="H4" s="97"/>
    </row>
    <row r="5" spans="1:8" x14ac:dyDescent="0.3">
      <c r="A5" s="95"/>
      <c r="B5" s="89"/>
      <c r="C5" s="89"/>
      <c r="D5" s="89"/>
      <c r="E5" s="89"/>
      <c r="F5" s="89"/>
      <c r="G5" s="89"/>
      <c r="H5" s="97"/>
    </row>
    <row r="6" spans="1:8" x14ac:dyDescent="0.3">
      <c r="A6" s="95"/>
      <c r="B6" s="89"/>
      <c r="C6" s="89"/>
      <c r="D6" s="89"/>
      <c r="E6" s="89"/>
      <c r="F6" s="89"/>
      <c r="G6" s="89"/>
      <c r="H6" s="97"/>
    </row>
    <row r="7" spans="1:8" x14ac:dyDescent="0.3">
      <c r="A7" s="95"/>
      <c r="B7" s="89"/>
      <c r="C7" s="89"/>
      <c r="D7" s="89"/>
      <c r="E7" s="89"/>
      <c r="F7" s="89"/>
      <c r="G7" s="89"/>
      <c r="H7" s="97"/>
    </row>
    <row r="8" spans="1:8" x14ac:dyDescent="0.3">
      <c r="A8" s="95"/>
      <c r="B8" s="89"/>
      <c r="C8" s="89"/>
      <c r="D8" s="89"/>
      <c r="E8" s="176" t="s">
        <v>108</v>
      </c>
      <c r="F8" s="176"/>
      <c r="G8" s="176"/>
      <c r="H8" s="177"/>
    </row>
    <row r="9" spans="1:8" x14ac:dyDescent="0.3">
      <c r="A9" s="95"/>
      <c r="B9" s="89"/>
      <c r="C9" s="89"/>
      <c r="D9" s="89"/>
      <c r="E9" s="176"/>
      <c r="F9" s="176"/>
      <c r="G9" s="176"/>
      <c r="H9" s="177"/>
    </row>
    <row r="10" spans="1:8" x14ac:dyDescent="0.3">
      <c r="A10" s="95"/>
      <c r="B10" s="89"/>
      <c r="C10" s="89"/>
      <c r="D10" s="89"/>
      <c r="E10" s="176"/>
      <c r="F10" s="176"/>
      <c r="G10" s="176"/>
      <c r="H10" s="177"/>
    </row>
    <row r="11" spans="1:8" x14ac:dyDescent="0.3">
      <c r="A11" s="98"/>
      <c r="B11" s="99"/>
      <c r="C11" s="99"/>
      <c r="D11" s="99"/>
      <c r="E11" s="99"/>
      <c r="F11" s="99"/>
      <c r="G11" s="99"/>
      <c r="H11" s="101"/>
    </row>
    <row r="12" spans="1:8" ht="11.4" customHeight="1" x14ac:dyDescent="0.3"/>
    <row r="13" spans="1:8" ht="61.95" customHeight="1" x14ac:dyDescent="0.3">
      <c r="A13" s="102"/>
      <c r="B13" s="179" t="s">
        <v>112</v>
      </c>
      <c r="C13" s="179"/>
      <c r="D13" s="179"/>
      <c r="E13" s="179"/>
      <c r="F13" s="179"/>
      <c r="G13" s="179"/>
      <c r="H13" s="180"/>
    </row>
    <row r="14" spans="1:8" ht="11.4" customHeight="1" x14ac:dyDescent="0.3"/>
    <row r="15" spans="1:8" ht="11.4" customHeight="1" x14ac:dyDescent="0.3"/>
    <row r="16" spans="1:8" x14ac:dyDescent="0.3">
      <c r="A16" s="92"/>
      <c r="B16" s="178" t="s">
        <v>73</v>
      </c>
      <c r="C16" s="178"/>
      <c r="D16" s="93" t="s">
        <v>71</v>
      </c>
      <c r="E16" s="93"/>
      <c r="F16" s="93"/>
      <c r="G16" s="93"/>
      <c r="H16" s="94"/>
    </row>
    <row r="17" spans="1:8" x14ac:dyDescent="0.3">
      <c r="A17" s="95"/>
      <c r="B17" s="90" t="s">
        <v>74</v>
      </c>
      <c r="C17" s="90"/>
      <c r="D17" s="91" t="s">
        <v>100</v>
      </c>
      <c r="E17" s="91"/>
      <c r="F17" s="91"/>
      <c r="G17" s="91"/>
      <c r="H17" s="96"/>
    </row>
    <row r="18" spans="1:8" x14ac:dyDescent="0.3">
      <c r="A18" s="95"/>
      <c r="B18" s="90" t="s">
        <v>123</v>
      </c>
      <c r="C18" s="90"/>
      <c r="D18" s="91" t="s">
        <v>124</v>
      </c>
      <c r="E18" s="91"/>
      <c r="F18" s="91"/>
      <c r="G18" s="91"/>
      <c r="H18" s="96"/>
    </row>
    <row r="19" spans="1:8" x14ac:dyDescent="0.3">
      <c r="A19" s="95"/>
      <c r="B19" s="90" t="s">
        <v>75</v>
      </c>
      <c r="C19" s="90"/>
      <c r="D19" s="89"/>
      <c r="E19" s="89"/>
      <c r="F19" s="89"/>
      <c r="G19" s="89"/>
      <c r="H19" s="97"/>
    </row>
    <row r="20" spans="1:8" x14ac:dyDescent="0.3">
      <c r="A20" s="95"/>
      <c r="B20" s="175" t="s">
        <v>76</v>
      </c>
      <c r="C20" s="175"/>
      <c r="D20" s="175"/>
      <c r="E20" s="91" t="s">
        <v>102</v>
      </c>
      <c r="F20" s="91"/>
      <c r="G20" s="91"/>
      <c r="H20" s="96"/>
    </row>
    <row r="21" spans="1:8" x14ac:dyDescent="0.3">
      <c r="A21" s="95"/>
      <c r="B21" s="175" t="s">
        <v>77</v>
      </c>
      <c r="C21" s="175"/>
      <c r="D21" s="175"/>
      <c r="E21" s="91" t="s">
        <v>1</v>
      </c>
      <c r="F21" s="91"/>
      <c r="G21" s="91"/>
      <c r="H21" s="96"/>
    </row>
    <row r="22" spans="1:8" x14ac:dyDescent="0.3">
      <c r="A22" s="95"/>
      <c r="B22" s="175" t="s">
        <v>78</v>
      </c>
      <c r="C22" s="175"/>
      <c r="D22" s="175"/>
      <c r="E22" s="91" t="s">
        <v>2</v>
      </c>
      <c r="F22" s="91"/>
      <c r="G22" s="91"/>
      <c r="H22" s="96"/>
    </row>
    <row r="23" spans="1:8" x14ac:dyDescent="0.3">
      <c r="A23" s="95"/>
      <c r="B23" s="90" t="s">
        <v>79</v>
      </c>
      <c r="C23" s="90"/>
      <c r="D23" s="90"/>
      <c r="E23" s="91" t="s">
        <v>3</v>
      </c>
      <c r="F23" s="91"/>
      <c r="G23" s="91"/>
      <c r="H23" s="96"/>
    </row>
    <row r="24" spans="1:8" x14ac:dyDescent="0.3">
      <c r="A24" s="95"/>
      <c r="B24" s="89" t="s">
        <v>72</v>
      </c>
      <c r="C24" s="89"/>
      <c r="D24" s="91" t="s">
        <v>101</v>
      </c>
      <c r="E24" s="91"/>
      <c r="F24" s="89"/>
      <c r="G24" s="89"/>
      <c r="H24" s="97"/>
    </row>
    <row r="25" spans="1:8" x14ac:dyDescent="0.3">
      <c r="A25" s="98"/>
      <c r="B25" s="99" t="s">
        <v>80</v>
      </c>
      <c r="C25" s="99"/>
      <c r="D25" s="100" t="s">
        <v>4</v>
      </c>
      <c r="E25" s="100"/>
      <c r="F25" s="99"/>
      <c r="G25" s="99"/>
      <c r="H25" s="101"/>
    </row>
  </sheetData>
  <mergeCells count="6">
    <mergeCell ref="B20:D20"/>
    <mergeCell ref="B21:D21"/>
    <mergeCell ref="B22:D22"/>
    <mergeCell ref="E8:H10"/>
    <mergeCell ref="B16:C16"/>
    <mergeCell ref="B13:H13"/>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69F686-B36A-43F1-834A-67141242365F}">
  <sheetPr>
    <tabColor theme="4"/>
  </sheetPr>
  <dimension ref="A1:U2"/>
  <sheetViews>
    <sheetView topLeftCell="I1" workbookViewId="0">
      <selection activeCell="T2" sqref="T2"/>
    </sheetView>
  </sheetViews>
  <sheetFormatPr defaultRowHeight="14.4" x14ac:dyDescent="0.3"/>
  <cols>
    <col min="1" max="1" width="15" customWidth="1"/>
    <col min="3" max="3" width="15" customWidth="1"/>
    <col min="4" max="4" width="11.5546875" customWidth="1"/>
    <col min="5" max="5" width="12.5546875" customWidth="1"/>
    <col min="6" max="6" width="17" customWidth="1"/>
    <col min="7" max="7" width="13.88671875" customWidth="1"/>
    <col min="8" max="8" width="18.5546875" bestFit="1" customWidth="1"/>
    <col min="9" max="9" width="15" customWidth="1"/>
    <col min="10" max="10" width="13.33203125" customWidth="1"/>
    <col min="11" max="11" width="10.6640625" customWidth="1"/>
    <col min="12" max="12" width="19.33203125" bestFit="1" customWidth="1"/>
    <col min="13" max="13" width="11.33203125" bestFit="1" customWidth="1"/>
    <col min="15" max="15" width="34.33203125" bestFit="1" customWidth="1"/>
    <col min="16" max="16" width="36" bestFit="1" customWidth="1"/>
    <col min="17" max="17" width="12.44140625" customWidth="1"/>
    <col min="18" max="18" width="13.6640625" customWidth="1"/>
    <col min="19" max="19" width="8.88671875" style="5"/>
    <col min="20" max="20" width="15.88671875" style="6" customWidth="1"/>
    <col min="21" max="21" width="14.44140625" style="1" customWidth="1"/>
  </cols>
  <sheetData>
    <row r="1" spans="1:21" x14ac:dyDescent="0.3">
      <c r="A1" t="s">
        <v>27</v>
      </c>
      <c r="B1" t="s">
        <v>28</v>
      </c>
      <c r="C1" t="s">
        <v>29</v>
      </c>
      <c r="D1" t="s">
        <v>30</v>
      </c>
      <c r="E1" t="s">
        <v>31</v>
      </c>
      <c r="F1" t="s">
        <v>32</v>
      </c>
      <c r="G1" t="s">
        <v>33</v>
      </c>
      <c r="H1" t="s">
        <v>34</v>
      </c>
      <c r="I1" t="s">
        <v>35</v>
      </c>
      <c r="J1" t="s">
        <v>36</v>
      </c>
      <c r="K1" t="s">
        <v>37</v>
      </c>
      <c r="L1" t="s">
        <v>38</v>
      </c>
      <c r="M1" t="s">
        <v>39</v>
      </c>
      <c r="N1" t="s">
        <v>40</v>
      </c>
      <c r="O1" t="s">
        <v>41</v>
      </c>
      <c r="P1" t="s">
        <v>42</v>
      </c>
      <c r="Q1" s="7" t="s">
        <v>43</v>
      </c>
      <c r="R1" t="s">
        <v>44</v>
      </c>
      <c r="S1" s="7" t="s">
        <v>45</v>
      </c>
      <c r="T1" s="6" t="s">
        <v>46</v>
      </c>
      <c r="U1" s="1" t="s">
        <v>47</v>
      </c>
    </row>
    <row r="2" spans="1:21" x14ac:dyDescent="0.3">
      <c r="A2">
        <v>11688</v>
      </c>
      <c r="B2" t="s">
        <v>0</v>
      </c>
      <c r="C2" t="s">
        <v>1</v>
      </c>
      <c r="D2" t="s">
        <v>2</v>
      </c>
      <c r="E2" t="s">
        <v>3</v>
      </c>
      <c r="F2" t="s">
        <v>101</v>
      </c>
      <c r="G2" t="s">
        <v>4</v>
      </c>
      <c r="H2" t="s">
        <v>5</v>
      </c>
      <c r="I2">
        <v>333</v>
      </c>
      <c r="J2">
        <v>37</v>
      </c>
      <c r="K2" t="s">
        <v>6</v>
      </c>
      <c r="L2" t="s">
        <v>103</v>
      </c>
      <c r="M2" t="s">
        <v>104</v>
      </c>
      <c r="N2">
        <v>2</v>
      </c>
      <c r="O2" t="s">
        <v>105</v>
      </c>
      <c r="P2" t="s">
        <v>106</v>
      </c>
      <c r="Q2">
        <v>145.19999999999999</v>
      </c>
      <c r="R2" t="s">
        <v>9</v>
      </c>
      <c r="S2">
        <v>1.0999999999999999E-2</v>
      </c>
      <c r="T2" s="6">
        <f>tbSilv[[#This Row],[qtdRecurso]]*IF(tbSilv[[#This Row],[Produto]]="Mel",VLOOKUP(tbSilv[[#This Row],[Faixa]],tbFaixa[],3,0),tbSilv[[#This Row],[areaOcupacao]])/10000</f>
        <v>4.8351600000000001</v>
      </c>
      <c r="U2" s="1">
        <f>tbSilv[[#This Row],[qtdRecEspFaixa]]*tbSilv[[#This Row],[Preco]]</f>
        <v>5.318676E-2</v>
      </c>
    </row>
  </sheetData>
  <sheetProtection formatCells="0" formatColumns="0" formatRows="0" insertRows="0" deleteRows="0" sort="0" autoFilter="0" pivotTables="0"/>
  <phoneticPr fontId="15"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A17925-0FF2-43E7-A0C1-8DC55557D68B}">
  <sheetPr>
    <tabColor theme="4"/>
  </sheetPr>
  <dimension ref="A1:O242"/>
  <sheetViews>
    <sheetView workbookViewId="0">
      <selection activeCell="O2" sqref="O2"/>
    </sheetView>
  </sheetViews>
  <sheetFormatPr defaultRowHeight="14.4" x14ac:dyDescent="0.3"/>
  <cols>
    <col min="1" max="1" width="15" customWidth="1"/>
    <col min="3" max="3" width="22" bestFit="1" customWidth="1"/>
    <col min="4" max="4" width="11.5546875" customWidth="1"/>
    <col min="5" max="5" width="12.5546875" customWidth="1"/>
    <col min="6" max="6" width="19.33203125" customWidth="1"/>
    <col min="7" max="7" width="15.44140625" bestFit="1" customWidth="1"/>
    <col min="8" max="8" width="15.44140625" customWidth="1"/>
    <col min="9" max="9" width="9.6640625" customWidth="1"/>
    <col min="11" max="11" width="14.5546875" customWidth="1"/>
    <col min="12" max="13" width="12.33203125" customWidth="1"/>
    <col min="14" max="14" width="11.109375" style="46" customWidth="1"/>
    <col min="15" max="15" width="14.44140625" style="46" customWidth="1"/>
  </cols>
  <sheetData>
    <row r="1" spans="1:15" x14ac:dyDescent="0.3">
      <c r="A1" t="s">
        <v>27</v>
      </c>
      <c r="B1" t="s">
        <v>28</v>
      </c>
      <c r="C1" t="s">
        <v>29</v>
      </c>
      <c r="D1" t="s">
        <v>30</v>
      </c>
      <c r="E1" t="s">
        <v>31</v>
      </c>
      <c r="F1" t="s">
        <v>34</v>
      </c>
      <c r="G1" t="s">
        <v>35</v>
      </c>
      <c r="H1" t="s">
        <v>36</v>
      </c>
      <c r="I1" t="s">
        <v>37</v>
      </c>
      <c r="J1" t="s">
        <v>49</v>
      </c>
      <c r="K1" t="s">
        <v>107</v>
      </c>
      <c r="L1" s="43" t="s">
        <v>50</v>
      </c>
      <c r="M1" s="43" t="s">
        <v>45</v>
      </c>
      <c r="N1" s="46" t="s">
        <v>51</v>
      </c>
      <c r="O1" s="46" t="s">
        <v>47</v>
      </c>
    </row>
    <row r="2" spans="1:15" x14ac:dyDescent="0.3">
      <c r="A2">
        <v>11688</v>
      </c>
      <c r="B2" t="s">
        <v>0</v>
      </c>
      <c r="C2" t="s">
        <v>1</v>
      </c>
      <c r="D2" t="s">
        <v>2</v>
      </c>
      <c r="E2" t="s">
        <v>3</v>
      </c>
      <c r="F2" t="s">
        <v>5</v>
      </c>
      <c r="G2">
        <v>333</v>
      </c>
      <c r="H2">
        <v>37</v>
      </c>
      <c r="I2" t="s">
        <v>6</v>
      </c>
      <c r="J2">
        <v>6</v>
      </c>
      <c r="K2" t="s">
        <v>104</v>
      </c>
      <c r="L2" s="44">
        <v>45</v>
      </c>
      <c r="M2" s="45">
        <v>4</v>
      </c>
      <c r="N2" s="46">
        <f>tbRec[[#This Row],[numArvores]]*tbRec[[#This Row],[ProdPlanta]]</f>
        <v>1665</v>
      </c>
      <c r="O2" s="46">
        <f>tbRec[[#This Row],[Preco]]*tbRec[[#This Row],[ProdFaixa]]</f>
        <v>6660</v>
      </c>
    </row>
    <row r="3" spans="1:15" x14ac:dyDescent="0.3">
      <c r="L3" s="44"/>
      <c r="M3" s="45"/>
    </row>
    <row r="4" spans="1:15" x14ac:dyDescent="0.3">
      <c r="L4" s="44"/>
      <c r="M4" s="45"/>
    </row>
    <row r="5" spans="1:15" x14ac:dyDescent="0.3">
      <c r="L5" s="44"/>
      <c r="M5" s="45"/>
    </row>
    <row r="6" spans="1:15" x14ac:dyDescent="0.3">
      <c r="L6" s="44"/>
      <c r="M6" s="45"/>
    </row>
    <row r="7" spans="1:15" x14ac:dyDescent="0.3">
      <c r="L7" s="44"/>
      <c r="M7" s="45"/>
    </row>
    <row r="8" spans="1:15" x14ac:dyDescent="0.3">
      <c r="L8" s="44"/>
      <c r="M8" s="45"/>
    </row>
    <row r="9" spans="1:15" x14ac:dyDescent="0.3">
      <c r="L9" s="44"/>
      <c r="M9" s="45"/>
    </row>
    <row r="10" spans="1:15" x14ac:dyDescent="0.3">
      <c r="L10" s="44"/>
      <c r="M10" s="45"/>
    </row>
    <row r="11" spans="1:15" x14ac:dyDescent="0.3">
      <c r="L11" s="44"/>
      <c r="M11" s="45"/>
    </row>
    <row r="12" spans="1:15" x14ac:dyDescent="0.3">
      <c r="L12" s="44"/>
      <c r="M12" s="45"/>
    </row>
    <row r="13" spans="1:15" x14ac:dyDescent="0.3">
      <c r="L13" s="44"/>
      <c r="M13" s="45"/>
    </row>
    <row r="14" spans="1:15" x14ac:dyDescent="0.3">
      <c r="L14" s="44"/>
      <c r="M14" s="45"/>
    </row>
    <row r="15" spans="1:15" x14ac:dyDescent="0.3">
      <c r="L15" s="44"/>
      <c r="M15" s="45"/>
    </row>
    <row r="16" spans="1:15" x14ac:dyDescent="0.3">
      <c r="L16" s="44"/>
      <c r="M16" s="45"/>
    </row>
    <row r="17" spans="12:13" x14ac:dyDescent="0.3">
      <c r="L17" s="44"/>
      <c r="M17" s="45"/>
    </row>
    <row r="18" spans="12:13" x14ac:dyDescent="0.3">
      <c r="L18" s="44"/>
      <c r="M18" s="45"/>
    </row>
    <row r="19" spans="12:13" x14ac:dyDescent="0.3">
      <c r="L19" s="44"/>
      <c r="M19" s="45"/>
    </row>
    <row r="20" spans="12:13" x14ac:dyDescent="0.3">
      <c r="L20" s="44"/>
      <c r="M20" s="45"/>
    </row>
    <row r="21" spans="12:13" x14ac:dyDescent="0.3">
      <c r="L21" s="44"/>
      <c r="M21" s="45"/>
    </row>
    <row r="22" spans="12:13" x14ac:dyDescent="0.3">
      <c r="L22" s="44"/>
      <c r="M22" s="45"/>
    </row>
    <row r="23" spans="12:13" x14ac:dyDescent="0.3">
      <c r="L23" s="44"/>
      <c r="M23" s="45"/>
    </row>
    <row r="24" spans="12:13" x14ac:dyDescent="0.3">
      <c r="L24" s="44"/>
      <c r="M24" s="45"/>
    </row>
    <row r="25" spans="12:13" x14ac:dyDescent="0.3">
      <c r="L25" s="44"/>
      <c r="M25" s="45"/>
    </row>
    <row r="26" spans="12:13" x14ac:dyDescent="0.3">
      <c r="L26" s="44"/>
      <c r="M26" s="45"/>
    </row>
    <row r="27" spans="12:13" x14ac:dyDescent="0.3">
      <c r="L27" s="44"/>
      <c r="M27" s="45"/>
    </row>
    <row r="28" spans="12:13" x14ac:dyDescent="0.3">
      <c r="L28" s="44"/>
      <c r="M28" s="45"/>
    </row>
    <row r="29" spans="12:13" x14ac:dyDescent="0.3">
      <c r="L29" s="44"/>
      <c r="M29" s="45"/>
    </row>
    <row r="30" spans="12:13" x14ac:dyDescent="0.3">
      <c r="L30" s="44"/>
      <c r="M30" s="45"/>
    </row>
    <row r="31" spans="12:13" x14ac:dyDescent="0.3">
      <c r="L31" s="44"/>
      <c r="M31" s="45"/>
    </row>
    <row r="32" spans="12:13" x14ac:dyDescent="0.3">
      <c r="L32" s="44"/>
      <c r="M32" s="45"/>
    </row>
    <row r="33" spans="12:13" x14ac:dyDescent="0.3">
      <c r="L33" s="44"/>
      <c r="M33" s="45"/>
    </row>
    <row r="34" spans="12:13" x14ac:dyDescent="0.3">
      <c r="L34" s="44"/>
      <c r="M34" s="45"/>
    </row>
    <row r="35" spans="12:13" x14ac:dyDescent="0.3">
      <c r="L35" s="44"/>
      <c r="M35" s="45"/>
    </row>
    <row r="36" spans="12:13" x14ac:dyDescent="0.3">
      <c r="L36" s="44"/>
      <c r="M36" s="45"/>
    </row>
    <row r="37" spans="12:13" x14ac:dyDescent="0.3">
      <c r="L37" s="44"/>
      <c r="M37" s="45"/>
    </row>
    <row r="38" spans="12:13" x14ac:dyDescent="0.3">
      <c r="L38" s="44"/>
      <c r="M38" s="45"/>
    </row>
    <row r="39" spans="12:13" x14ac:dyDescent="0.3">
      <c r="L39" s="44"/>
      <c r="M39" s="45"/>
    </row>
    <row r="40" spans="12:13" x14ac:dyDescent="0.3">
      <c r="L40" s="44"/>
      <c r="M40" s="45"/>
    </row>
    <row r="41" spans="12:13" x14ac:dyDescent="0.3">
      <c r="L41" s="44"/>
      <c r="M41" s="45"/>
    </row>
    <row r="42" spans="12:13" x14ac:dyDescent="0.3">
      <c r="L42" s="44"/>
      <c r="M42" s="45"/>
    </row>
    <row r="43" spans="12:13" x14ac:dyDescent="0.3">
      <c r="L43" s="44"/>
      <c r="M43" s="45"/>
    </row>
    <row r="44" spans="12:13" x14ac:dyDescent="0.3">
      <c r="L44" s="44"/>
      <c r="M44" s="45"/>
    </row>
    <row r="45" spans="12:13" x14ac:dyDescent="0.3">
      <c r="L45" s="44"/>
      <c r="M45" s="45"/>
    </row>
    <row r="46" spans="12:13" x14ac:dyDescent="0.3">
      <c r="L46" s="44"/>
      <c r="M46" s="45"/>
    </row>
    <row r="47" spans="12:13" x14ac:dyDescent="0.3">
      <c r="L47" s="44"/>
      <c r="M47" s="45"/>
    </row>
    <row r="48" spans="12:13" x14ac:dyDescent="0.3">
      <c r="L48" s="44"/>
      <c r="M48" s="45"/>
    </row>
    <row r="49" spans="12:13" x14ac:dyDescent="0.3">
      <c r="L49" s="44"/>
      <c r="M49" s="45"/>
    </row>
    <row r="50" spans="12:13" x14ac:dyDescent="0.3">
      <c r="L50" s="44"/>
      <c r="M50" s="45"/>
    </row>
    <row r="51" spans="12:13" x14ac:dyDescent="0.3">
      <c r="L51" s="44"/>
      <c r="M51" s="45"/>
    </row>
    <row r="52" spans="12:13" x14ac:dyDescent="0.3">
      <c r="L52" s="44"/>
      <c r="M52" s="45"/>
    </row>
    <row r="53" spans="12:13" x14ac:dyDescent="0.3">
      <c r="L53" s="44"/>
      <c r="M53" s="45"/>
    </row>
    <row r="54" spans="12:13" x14ac:dyDescent="0.3">
      <c r="L54" s="44"/>
      <c r="M54" s="45"/>
    </row>
    <row r="55" spans="12:13" x14ac:dyDescent="0.3">
      <c r="L55" s="44"/>
      <c r="M55" s="45"/>
    </row>
    <row r="56" spans="12:13" x14ac:dyDescent="0.3">
      <c r="L56" s="44"/>
      <c r="M56" s="45"/>
    </row>
    <row r="57" spans="12:13" x14ac:dyDescent="0.3">
      <c r="L57" s="44"/>
      <c r="M57" s="45"/>
    </row>
    <row r="58" spans="12:13" x14ac:dyDescent="0.3">
      <c r="L58" s="44"/>
      <c r="M58" s="45"/>
    </row>
    <row r="59" spans="12:13" x14ac:dyDescent="0.3">
      <c r="L59" s="44"/>
      <c r="M59" s="45"/>
    </row>
    <row r="60" spans="12:13" x14ac:dyDescent="0.3">
      <c r="L60" s="44"/>
      <c r="M60" s="45"/>
    </row>
    <row r="61" spans="12:13" x14ac:dyDescent="0.3">
      <c r="L61" s="44"/>
      <c r="M61" s="45"/>
    </row>
    <row r="62" spans="12:13" x14ac:dyDescent="0.3">
      <c r="L62" s="44"/>
      <c r="M62" s="45"/>
    </row>
    <row r="63" spans="12:13" x14ac:dyDescent="0.3">
      <c r="L63" s="44"/>
      <c r="M63" s="45"/>
    </row>
    <row r="64" spans="12:13" x14ac:dyDescent="0.3">
      <c r="L64" s="44"/>
      <c r="M64" s="45"/>
    </row>
    <row r="65" spans="12:13" x14ac:dyDescent="0.3">
      <c r="L65" s="44"/>
      <c r="M65" s="45"/>
    </row>
    <row r="66" spans="12:13" x14ac:dyDescent="0.3">
      <c r="L66" s="44"/>
      <c r="M66" s="45"/>
    </row>
    <row r="67" spans="12:13" x14ac:dyDescent="0.3">
      <c r="L67" s="44"/>
      <c r="M67" s="45"/>
    </row>
    <row r="68" spans="12:13" x14ac:dyDescent="0.3">
      <c r="L68" s="44"/>
      <c r="M68" s="45"/>
    </row>
    <row r="69" spans="12:13" x14ac:dyDescent="0.3">
      <c r="L69" s="44"/>
      <c r="M69" s="45"/>
    </row>
    <row r="70" spans="12:13" x14ac:dyDescent="0.3">
      <c r="L70" s="44"/>
      <c r="M70" s="45"/>
    </row>
    <row r="71" spans="12:13" x14ac:dyDescent="0.3">
      <c r="L71" s="44"/>
      <c r="M71" s="45"/>
    </row>
    <row r="72" spans="12:13" x14ac:dyDescent="0.3">
      <c r="L72" s="44"/>
      <c r="M72" s="45"/>
    </row>
    <row r="73" spans="12:13" x14ac:dyDescent="0.3">
      <c r="L73" s="44"/>
      <c r="M73" s="45"/>
    </row>
    <row r="74" spans="12:13" x14ac:dyDescent="0.3">
      <c r="L74" s="44"/>
      <c r="M74" s="45"/>
    </row>
    <row r="75" spans="12:13" x14ac:dyDescent="0.3">
      <c r="L75" s="44"/>
      <c r="M75" s="45"/>
    </row>
    <row r="76" spans="12:13" x14ac:dyDescent="0.3">
      <c r="L76" s="44"/>
      <c r="M76" s="45"/>
    </row>
    <row r="77" spans="12:13" x14ac:dyDescent="0.3">
      <c r="L77" s="44"/>
      <c r="M77" s="45"/>
    </row>
    <row r="78" spans="12:13" x14ac:dyDescent="0.3">
      <c r="L78" s="44"/>
      <c r="M78" s="45"/>
    </row>
    <row r="79" spans="12:13" x14ac:dyDescent="0.3">
      <c r="L79" s="44"/>
      <c r="M79" s="45"/>
    </row>
    <row r="80" spans="12:13" x14ac:dyDescent="0.3">
      <c r="L80" s="44"/>
      <c r="M80" s="45"/>
    </row>
    <row r="81" spans="12:13" x14ac:dyDescent="0.3">
      <c r="L81" s="44"/>
      <c r="M81" s="45"/>
    </row>
    <row r="82" spans="12:13" x14ac:dyDescent="0.3">
      <c r="L82" s="44"/>
      <c r="M82" s="45"/>
    </row>
    <row r="83" spans="12:13" x14ac:dyDescent="0.3">
      <c r="L83" s="44"/>
      <c r="M83" s="45"/>
    </row>
    <row r="84" spans="12:13" x14ac:dyDescent="0.3">
      <c r="L84" s="44"/>
      <c r="M84" s="45"/>
    </row>
    <row r="85" spans="12:13" x14ac:dyDescent="0.3">
      <c r="L85" s="44"/>
      <c r="M85" s="45"/>
    </row>
    <row r="86" spans="12:13" x14ac:dyDescent="0.3">
      <c r="L86" s="44"/>
      <c r="M86" s="45"/>
    </row>
    <row r="87" spans="12:13" x14ac:dyDescent="0.3">
      <c r="L87" s="44"/>
      <c r="M87" s="45"/>
    </row>
    <row r="88" spans="12:13" x14ac:dyDescent="0.3">
      <c r="L88" s="44"/>
      <c r="M88" s="45"/>
    </row>
    <row r="89" spans="12:13" x14ac:dyDescent="0.3">
      <c r="L89" s="44"/>
      <c r="M89" s="45"/>
    </row>
    <row r="90" spans="12:13" x14ac:dyDescent="0.3">
      <c r="L90" s="44"/>
      <c r="M90" s="45"/>
    </row>
    <row r="91" spans="12:13" x14ac:dyDescent="0.3">
      <c r="L91" s="44"/>
      <c r="M91" s="45"/>
    </row>
    <row r="92" spans="12:13" x14ac:dyDescent="0.3">
      <c r="L92" s="44"/>
      <c r="M92" s="45"/>
    </row>
    <row r="93" spans="12:13" x14ac:dyDescent="0.3">
      <c r="L93" s="44"/>
      <c r="M93" s="45"/>
    </row>
    <row r="94" spans="12:13" x14ac:dyDescent="0.3">
      <c r="L94" s="44"/>
      <c r="M94" s="45"/>
    </row>
    <row r="95" spans="12:13" x14ac:dyDescent="0.3">
      <c r="L95" s="44"/>
      <c r="M95" s="45"/>
    </row>
    <row r="96" spans="12:13" x14ac:dyDescent="0.3">
      <c r="L96" s="44"/>
      <c r="M96" s="45"/>
    </row>
    <row r="97" spans="12:13" x14ac:dyDescent="0.3">
      <c r="L97" s="44"/>
      <c r="M97" s="45"/>
    </row>
    <row r="98" spans="12:13" x14ac:dyDescent="0.3">
      <c r="L98" s="44"/>
      <c r="M98" s="45"/>
    </row>
    <row r="99" spans="12:13" x14ac:dyDescent="0.3">
      <c r="L99" s="44"/>
      <c r="M99" s="45"/>
    </row>
    <row r="100" spans="12:13" x14ac:dyDescent="0.3">
      <c r="L100" s="44"/>
      <c r="M100" s="45"/>
    </row>
    <row r="101" spans="12:13" x14ac:dyDescent="0.3">
      <c r="L101" s="44"/>
      <c r="M101" s="45"/>
    </row>
    <row r="102" spans="12:13" x14ac:dyDescent="0.3">
      <c r="L102" s="44"/>
      <c r="M102" s="45"/>
    </row>
    <row r="103" spans="12:13" x14ac:dyDescent="0.3">
      <c r="L103" s="44"/>
      <c r="M103" s="45"/>
    </row>
    <row r="104" spans="12:13" x14ac:dyDescent="0.3">
      <c r="L104" s="44"/>
      <c r="M104" s="45"/>
    </row>
    <row r="105" spans="12:13" x14ac:dyDescent="0.3">
      <c r="L105" s="44"/>
      <c r="M105" s="45"/>
    </row>
    <row r="106" spans="12:13" x14ac:dyDescent="0.3">
      <c r="L106" s="44"/>
      <c r="M106" s="45"/>
    </row>
    <row r="107" spans="12:13" x14ac:dyDescent="0.3">
      <c r="L107" s="44"/>
      <c r="M107" s="45"/>
    </row>
    <row r="108" spans="12:13" x14ac:dyDescent="0.3">
      <c r="L108" s="44"/>
      <c r="M108" s="45"/>
    </row>
    <row r="109" spans="12:13" x14ac:dyDescent="0.3">
      <c r="L109" s="44"/>
      <c r="M109" s="45"/>
    </row>
    <row r="110" spans="12:13" x14ac:dyDescent="0.3">
      <c r="L110" s="44"/>
      <c r="M110" s="45"/>
    </row>
    <row r="111" spans="12:13" x14ac:dyDescent="0.3">
      <c r="L111" s="44"/>
      <c r="M111" s="45"/>
    </row>
    <row r="112" spans="12:13" x14ac:dyDescent="0.3">
      <c r="L112" s="44"/>
      <c r="M112" s="45"/>
    </row>
    <row r="113" spans="12:13" x14ac:dyDescent="0.3">
      <c r="L113" s="44"/>
      <c r="M113" s="45"/>
    </row>
    <row r="114" spans="12:13" x14ac:dyDescent="0.3">
      <c r="L114" s="44"/>
      <c r="M114" s="45"/>
    </row>
    <row r="115" spans="12:13" x14ac:dyDescent="0.3">
      <c r="L115" s="44"/>
      <c r="M115" s="45"/>
    </row>
    <row r="116" spans="12:13" x14ac:dyDescent="0.3">
      <c r="L116" s="44"/>
      <c r="M116" s="45"/>
    </row>
    <row r="117" spans="12:13" x14ac:dyDescent="0.3">
      <c r="L117" s="44"/>
      <c r="M117" s="45"/>
    </row>
    <row r="118" spans="12:13" x14ac:dyDescent="0.3">
      <c r="L118" s="44"/>
      <c r="M118" s="45"/>
    </row>
    <row r="119" spans="12:13" x14ac:dyDescent="0.3">
      <c r="L119" s="44"/>
      <c r="M119" s="45"/>
    </row>
    <row r="120" spans="12:13" x14ac:dyDescent="0.3">
      <c r="L120" s="44"/>
      <c r="M120" s="45"/>
    </row>
    <row r="121" spans="12:13" x14ac:dyDescent="0.3">
      <c r="L121" s="44"/>
      <c r="M121" s="45"/>
    </row>
    <row r="122" spans="12:13" x14ac:dyDescent="0.3">
      <c r="L122" s="44"/>
      <c r="M122" s="45"/>
    </row>
    <row r="123" spans="12:13" x14ac:dyDescent="0.3">
      <c r="L123" s="44"/>
      <c r="M123" s="45"/>
    </row>
    <row r="124" spans="12:13" x14ac:dyDescent="0.3">
      <c r="L124" s="44"/>
      <c r="M124" s="45"/>
    </row>
    <row r="125" spans="12:13" x14ac:dyDescent="0.3">
      <c r="L125" s="44"/>
      <c r="M125" s="45"/>
    </row>
    <row r="126" spans="12:13" x14ac:dyDescent="0.3">
      <c r="L126" s="44"/>
      <c r="M126" s="45"/>
    </row>
    <row r="127" spans="12:13" x14ac:dyDescent="0.3">
      <c r="L127" s="44"/>
      <c r="M127" s="45"/>
    </row>
    <row r="128" spans="12:13" x14ac:dyDescent="0.3">
      <c r="L128" s="44"/>
      <c r="M128" s="45"/>
    </row>
    <row r="129" spans="12:13" x14ac:dyDescent="0.3">
      <c r="L129" s="44"/>
      <c r="M129" s="45"/>
    </row>
    <row r="130" spans="12:13" x14ac:dyDescent="0.3">
      <c r="L130" s="44"/>
      <c r="M130" s="45"/>
    </row>
    <row r="131" spans="12:13" x14ac:dyDescent="0.3">
      <c r="L131" s="44"/>
      <c r="M131" s="45"/>
    </row>
    <row r="132" spans="12:13" x14ac:dyDescent="0.3">
      <c r="L132" s="44"/>
      <c r="M132" s="45"/>
    </row>
    <row r="133" spans="12:13" x14ac:dyDescent="0.3">
      <c r="L133" s="44"/>
      <c r="M133" s="45"/>
    </row>
    <row r="134" spans="12:13" x14ac:dyDescent="0.3">
      <c r="L134" s="44"/>
      <c r="M134" s="45"/>
    </row>
    <row r="135" spans="12:13" x14ac:dyDescent="0.3">
      <c r="L135" s="44"/>
      <c r="M135" s="45"/>
    </row>
    <row r="136" spans="12:13" x14ac:dyDescent="0.3">
      <c r="L136" s="44"/>
      <c r="M136" s="45"/>
    </row>
    <row r="137" spans="12:13" x14ac:dyDescent="0.3">
      <c r="L137" s="44"/>
      <c r="M137" s="45"/>
    </row>
    <row r="138" spans="12:13" x14ac:dyDescent="0.3">
      <c r="L138" s="44"/>
      <c r="M138" s="45"/>
    </row>
    <row r="139" spans="12:13" x14ac:dyDescent="0.3">
      <c r="L139" s="44"/>
      <c r="M139" s="45"/>
    </row>
    <row r="140" spans="12:13" x14ac:dyDescent="0.3">
      <c r="L140" s="44"/>
      <c r="M140" s="45"/>
    </row>
    <row r="141" spans="12:13" x14ac:dyDescent="0.3">
      <c r="L141" s="44"/>
      <c r="M141" s="45"/>
    </row>
    <row r="142" spans="12:13" x14ac:dyDescent="0.3">
      <c r="L142" s="44"/>
      <c r="M142" s="45"/>
    </row>
    <row r="143" spans="12:13" x14ac:dyDescent="0.3">
      <c r="L143" s="44"/>
      <c r="M143" s="45"/>
    </row>
    <row r="144" spans="12:13" x14ac:dyDescent="0.3">
      <c r="L144" s="44"/>
      <c r="M144" s="45"/>
    </row>
    <row r="145" spans="12:13" x14ac:dyDescent="0.3">
      <c r="L145" s="44"/>
      <c r="M145" s="45"/>
    </row>
    <row r="146" spans="12:13" x14ac:dyDescent="0.3">
      <c r="L146" s="44"/>
      <c r="M146" s="45"/>
    </row>
    <row r="147" spans="12:13" x14ac:dyDescent="0.3">
      <c r="L147" s="44"/>
      <c r="M147" s="45"/>
    </row>
    <row r="148" spans="12:13" x14ac:dyDescent="0.3">
      <c r="L148" s="44"/>
      <c r="M148" s="45"/>
    </row>
    <row r="149" spans="12:13" x14ac:dyDescent="0.3">
      <c r="L149" s="44"/>
      <c r="M149" s="45"/>
    </row>
    <row r="150" spans="12:13" x14ac:dyDescent="0.3">
      <c r="L150" s="44"/>
      <c r="M150" s="45"/>
    </row>
    <row r="151" spans="12:13" x14ac:dyDescent="0.3">
      <c r="L151" s="44"/>
      <c r="M151" s="45"/>
    </row>
    <row r="152" spans="12:13" x14ac:dyDescent="0.3">
      <c r="L152" s="44"/>
      <c r="M152" s="45"/>
    </row>
    <row r="153" spans="12:13" x14ac:dyDescent="0.3">
      <c r="L153" s="44"/>
      <c r="M153" s="45"/>
    </row>
    <row r="154" spans="12:13" x14ac:dyDescent="0.3">
      <c r="L154" s="44"/>
      <c r="M154" s="45"/>
    </row>
    <row r="155" spans="12:13" x14ac:dyDescent="0.3">
      <c r="L155" s="44"/>
      <c r="M155" s="45"/>
    </row>
    <row r="156" spans="12:13" x14ac:dyDescent="0.3">
      <c r="L156" s="44"/>
      <c r="M156" s="45"/>
    </row>
    <row r="157" spans="12:13" x14ac:dyDescent="0.3">
      <c r="L157" s="44"/>
      <c r="M157" s="45"/>
    </row>
    <row r="158" spans="12:13" x14ac:dyDescent="0.3">
      <c r="L158" s="44"/>
      <c r="M158" s="45"/>
    </row>
    <row r="159" spans="12:13" x14ac:dyDescent="0.3">
      <c r="L159" s="44"/>
      <c r="M159" s="45"/>
    </row>
    <row r="160" spans="12:13" x14ac:dyDescent="0.3">
      <c r="L160" s="44"/>
      <c r="M160" s="45"/>
    </row>
    <row r="161" spans="12:13" x14ac:dyDescent="0.3">
      <c r="L161" s="44"/>
      <c r="M161" s="45"/>
    </row>
    <row r="162" spans="12:13" x14ac:dyDescent="0.3">
      <c r="L162" s="44"/>
      <c r="M162" s="45"/>
    </row>
    <row r="163" spans="12:13" x14ac:dyDescent="0.3">
      <c r="L163" s="44"/>
      <c r="M163" s="45"/>
    </row>
    <row r="164" spans="12:13" x14ac:dyDescent="0.3">
      <c r="L164" s="44"/>
      <c r="M164" s="45"/>
    </row>
    <row r="165" spans="12:13" x14ac:dyDescent="0.3">
      <c r="L165" s="44"/>
      <c r="M165" s="45"/>
    </row>
    <row r="166" spans="12:13" x14ac:dyDescent="0.3">
      <c r="L166" s="44"/>
      <c r="M166" s="45"/>
    </row>
    <row r="167" spans="12:13" x14ac:dyDescent="0.3">
      <c r="L167" s="44"/>
      <c r="M167" s="45"/>
    </row>
    <row r="168" spans="12:13" x14ac:dyDescent="0.3">
      <c r="L168" s="44"/>
      <c r="M168" s="45"/>
    </row>
    <row r="169" spans="12:13" x14ac:dyDescent="0.3">
      <c r="L169" s="44"/>
      <c r="M169" s="45"/>
    </row>
    <row r="170" spans="12:13" x14ac:dyDescent="0.3">
      <c r="L170" s="44"/>
      <c r="M170" s="45"/>
    </row>
    <row r="171" spans="12:13" x14ac:dyDescent="0.3">
      <c r="L171" s="44"/>
      <c r="M171" s="45"/>
    </row>
    <row r="172" spans="12:13" x14ac:dyDescent="0.3">
      <c r="L172" s="44"/>
      <c r="M172" s="45"/>
    </row>
    <row r="173" spans="12:13" x14ac:dyDescent="0.3">
      <c r="L173" s="44"/>
      <c r="M173" s="45"/>
    </row>
    <row r="174" spans="12:13" x14ac:dyDescent="0.3">
      <c r="L174" s="44"/>
      <c r="M174" s="45"/>
    </row>
    <row r="175" spans="12:13" x14ac:dyDescent="0.3">
      <c r="L175" s="44"/>
      <c r="M175" s="45"/>
    </row>
    <row r="176" spans="12:13" x14ac:dyDescent="0.3">
      <c r="L176" s="44"/>
      <c r="M176" s="45"/>
    </row>
    <row r="177" spans="12:13" x14ac:dyDescent="0.3">
      <c r="L177" s="44"/>
      <c r="M177" s="45"/>
    </row>
    <row r="178" spans="12:13" x14ac:dyDescent="0.3">
      <c r="L178" s="44"/>
      <c r="M178" s="45"/>
    </row>
    <row r="179" spans="12:13" x14ac:dyDescent="0.3">
      <c r="L179" s="44"/>
      <c r="M179" s="45"/>
    </row>
    <row r="180" spans="12:13" x14ac:dyDescent="0.3">
      <c r="L180" s="44"/>
      <c r="M180" s="45"/>
    </row>
    <row r="181" spans="12:13" x14ac:dyDescent="0.3">
      <c r="L181" s="44"/>
      <c r="M181" s="45"/>
    </row>
    <row r="182" spans="12:13" x14ac:dyDescent="0.3">
      <c r="L182" s="44"/>
      <c r="M182" s="45"/>
    </row>
    <row r="183" spans="12:13" x14ac:dyDescent="0.3">
      <c r="L183" s="44"/>
      <c r="M183" s="45"/>
    </row>
    <row r="184" spans="12:13" x14ac:dyDescent="0.3">
      <c r="L184" s="44"/>
      <c r="M184" s="45"/>
    </row>
    <row r="185" spans="12:13" x14ac:dyDescent="0.3">
      <c r="L185" s="44"/>
      <c r="M185" s="45"/>
    </row>
    <row r="186" spans="12:13" x14ac:dyDescent="0.3">
      <c r="L186" s="44"/>
      <c r="M186" s="45"/>
    </row>
    <row r="187" spans="12:13" x14ac:dyDescent="0.3">
      <c r="L187" s="44"/>
      <c r="M187" s="45"/>
    </row>
    <row r="188" spans="12:13" x14ac:dyDescent="0.3">
      <c r="L188" s="44"/>
      <c r="M188" s="45"/>
    </row>
    <row r="189" spans="12:13" x14ac:dyDescent="0.3">
      <c r="L189" s="44"/>
      <c r="M189" s="45"/>
    </row>
    <row r="190" spans="12:13" x14ac:dyDescent="0.3">
      <c r="L190" s="44"/>
      <c r="M190" s="45"/>
    </row>
    <row r="191" spans="12:13" x14ac:dyDescent="0.3">
      <c r="L191" s="44"/>
      <c r="M191" s="45"/>
    </row>
    <row r="192" spans="12:13" x14ac:dyDescent="0.3">
      <c r="L192" s="44"/>
      <c r="M192" s="45"/>
    </row>
    <row r="193" spans="8:13" x14ac:dyDescent="0.3">
      <c r="L193" s="44"/>
      <c r="M193" s="45"/>
    </row>
    <row r="194" spans="8:13" x14ac:dyDescent="0.3">
      <c r="L194" s="44"/>
      <c r="M194" s="45"/>
    </row>
    <row r="195" spans="8:13" x14ac:dyDescent="0.3">
      <c r="L195" s="44"/>
      <c r="M195" s="45"/>
    </row>
    <row r="196" spans="8:13" x14ac:dyDescent="0.3">
      <c r="L196" s="44"/>
      <c r="M196" s="45"/>
    </row>
    <row r="197" spans="8:13" x14ac:dyDescent="0.3">
      <c r="L197" s="44"/>
      <c r="M197" s="45"/>
    </row>
    <row r="198" spans="8:13" x14ac:dyDescent="0.3">
      <c r="L198" s="44"/>
      <c r="M198" s="45"/>
    </row>
    <row r="199" spans="8:13" x14ac:dyDescent="0.3">
      <c r="L199" s="44"/>
      <c r="M199" s="45"/>
    </row>
    <row r="200" spans="8:13" x14ac:dyDescent="0.3">
      <c r="H200" s="44"/>
      <c r="L200" s="44"/>
      <c r="M200" s="45"/>
    </row>
    <row r="201" spans="8:13" x14ac:dyDescent="0.3">
      <c r="H201" s="44"/>
      <c r="L201" s="44"/>
      <c r="M201" s="45"/>
    </row>
    <row r="202" spans="8:13" x14ac:dyDescent="0.3">
      <c r="H202" s="44"/>
      <c r="L202" s="44"/>
      <c r="M202" s="45"/>
    </row>
    <row r="203" spans="8:13" x14ac:dyDescent="0.3">
      <c r="H203" s="44"/>
      <c r="L203" s="44"/>
      <c r="M203" s="45"/>
    </row>
    <row r="204" spans="8:13" x14ac:dyDescent="0.3">
      <c r="H204" s="44"/>
      <c r="L204" s="44"/>
      <c r="M204" s="45"/>
    </row>
    <row r="205" spans="8:13" x14ac:dyDescent="0.3">
      <c r="H205" s="44"/>
      <c r="L205" s="44"/>
      <c r="M205" s="45"/>
    </row>
    <row r="206" spans="8:13" x14ac:dyDescent="0.3">
      <c r="H206" s="44"/>
      <c r="L206" s="44"/>
      <c r="M206" s="45"/>
    </row>
    <row r="207" spans="8:13" x14ac:dyDescent="0.3">
      <c r="H207" s="44"/>
      <c r="L207" s="44"/>
      <c r="M207" s="45"/>
    </row>
    <row r="208" spans="8:13" x14ac:dyDescent="0.3">
      <c r="H208" s="44"/>
      <c r="L208" s="44"/>
      <c r="M208" s="45"/>
    </row>
    <row r="209" spans="8:13" x14ac:dyDescent="0.3">
      <c r="H209" s="44"/>
      <c r="L209" s="44"/>
      <c r="M209" s="45"/>
    </row>
    <row r="210" spans="8:13" x14ac:dyDescent="0.3">
      <c r="H210" s="44"/>
      <c r="L210" s="44"/>
      <c r="M210" s="45"/>
    </row>
    <row r="211" spans="8:13" x14ac:dyDescent="0.3">
      <c r="H211" s="44"/>
      <c r="L211" s="44"/>
      <c r="M211" s="45"/>
    </row>
    <row r="212" spans="8:13" x14ac:dyDescent="0.3">
      <c r="H212" s="44"/>
      <c r="L212" s="44"/>
      <c r="M212" s="45"/>
    </row>
    <row r="213" spans="8:13" x14ac:dyDescent="0.3">
      <c r="H213" s="44"/>
      <c r="L213" s="44"/>
      <c r="M213" s="45"/>
    </row>
    <row r="214" spans="8:13" x14ac:dyDescent="0.3">
      <c r="H214" s="44"/>
      <c r="L214" s="44"/>
      <c r="M214" s="45"/>
    </row>
    <row r="215" spans="8:13" x14ac:dyDescent="0.3">
      <c r="H215" s="44"/>
      <c r="L215" s="44"/>
      <c r="M215" s="45"/>
    </row>
    <row r="216" spans="8:13" x14ac:dyDescent="0.3">
      <c r="H216" s="44"/>
      <c r="L216" s="44"/>
      <c r="M216" s="45"/>
    </row>
    <row r="217" spans="8:13" x14ac:dyDescent="0.3">
      <c r="H217" s="44"/>
      <c r="L217" s="44"/>
      <c r="M217" s="45"/>
    </row>
    <row r="218" spans="8:13" x14ac:dyDescent="0.3">
      <c r="H218" s="44"/>
      <c r="L218" s="44"/>
      <c r="M218" s="45"/>
    </row>
    <row r="219" spans="8:13" x14ac:dyDescent="0.3">
      <c r="H219" s="44"/>
      <c r="L219" s="44"/>
      <c r="M219" s="45"/>
    </row>
    <row r="220" spans="8:13" x14ac:dyDescent="0.3">
      <c r="H220" s="44"/>
      <c r="L220" s="44"/>
      <c r="M220" s="45"/>
    </row>
    <row r="221" spans="8:13" x14ac:dyDescent="0.3">
      <c r="H221" s="44"/>
      <c r="L221" s="44"/>
      <c r="M221" s="45"/>
    </row>
    <row r="222" spans="8:13" x14ac:dyDescent="0.3">
      <c r="H222" s="44"/>
      <c r="L222" s="44"/>
      <c r="M222" s="45"/>
    </row>
    <row r="223" spans="8:13" x14ac:dyDescent="0.3">
      <c r="H223" s="44"/>
      <c r="L223" s="44"/>
      <c r="M223" s="45"/>
    </row>
    <row r="224" spans="8:13" x14ac:dyDescent="0.3">
      <c r="H224" s="44"/>
      <c r="L224" s="44"/>
      <c r="M224" s="45"/>
    </row>
    <row r="225" spans="8:13" x14ac:dyDescent="0.3">
      <c r="H225" s="44"/>
      <c r="L225" s="44"/>
      <c r="M225" s="45"/>
    </row>
    <row r="226" spans="8:13" x14ac:dyDescent="0.3">
      <c r="H226" s="44"/>
      <c r="L226" s="44"/>
      <c r="M226" s="45"/>
    </row>
    <row r="227" spans="8:13" x14ac:dyDescent="0.3">
      <c r="H227" s="44"/>
      <c r="L227" s="44"/>
      <c r="M227" s="45"/>
    </row>
    <row r="228" spans="8:13" x14ac:dyDescent="0.3">
      <c r="H228" s="44"/>
      <c r="L228" s="44"/>
      <c r="M228" s="45"/>
    </row>
    <row r="229" spans="8:13" x14ac:dyDescent="0.3">
      <c r="H229" s="44"/>
      <c r="L229" s="44"/>
      <c r="M229" s="45"/>
    </row>
    <row r="230" spans="8:13" x14ac:dyDescent="0.3">
      <c r="H230" s="44"/>
      <c r="L230" s="44"/>
      <c r="M230" s="45"/>
    </row>
    <row r="231" spans="8:13" x14ac:dyDescent="0.3">
      <c r="H231" s="44"/>
      <c r="L231" s="44"/>
      <c r="M231" s="45"/>
    </row>
    <row r="232" spans="8:13" x14ac:dyDescent="0.3">
      <c r="H232" s="44"/>
      <c r="L232" s="44"/>
      <c r="M232" s="45"/>
    </row>
    <row r="233" spans="8:13" x14ac:dyDescent="0.3">
      <c r="H233" s="44"/>
      <c r="L233" s="44"/>
      <c r="M233" s="45"/>
    </row>
    <row r="234" spans="8:13" x14ac:dyDescent="0.3">
      <c r="H234" s="44"/>
      <c r="L234" s="44"/>
      <c r="M234" s="45"/>
    </row>
    <row r="235" spans="8:13" x14ac:dyDescent="0.3">
      <c r="H235" s="44"/>
      <c r="L235" s="44"/>
      <c r="M235" s="45"/>
    </row>
    <row r="236" spans="8:13" x14ac:dyDescent="0.3">
      <c r="H236" s="44"/>
      <c r="L236" s="44"/>
      <c r="M236" s="45"/>
    </row>
    <row r="237" spans="8:13" x14ac:dyDescent="0.3">
      <c r="H237" s="44"/>
      <c r="L237" s="44"/>
      <c r="M237" s="45"/>
    </row>
    <row r="238" spans="8:13" x14ac:dyDescent="0.3">
      <c r="H238" s="44"/>
      <c r="L238" s="44"/>
      <c r="M238" s="45"/>
    </row>
    <row r="239" spans="8:13" x14ac:dyDescent="0.3">
      <c r="H239" s="44"/>
      <c r="L239" s="44"/>
      <c r="M239" s="45"/>
    </row>
    <row r="240" spans="8:13" x14ac:dyDescent="0.3">
      <c r="H240" s="44"/>
      <c r="L240" s="44"/>
      <c r="M240" s="45"/>
    </row>
    <row r="241" spans="8:13" x14ac:dyDescent="0.3">
      <c r="H241" s="44"/>
      <c r="L241" s="44"/>
      <c r="M241" s="45"/>
    </row>
    <row r="242" spans="8:13" x14ac:dyDescent="0.3">
      <c r="H242" s="44"/>
      <c r="L242" s="44"/>
      <c r="M242" s="45"/>
    </row>
  </sheetData>
  <sheetProtection formatCells="0" formatColumns="0" formatRows="0" insertRows="0" deleteRows="0" sort="0" autoFilter="0" pivotTables="0"/>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DE9B13-BB5B-443B-A43C-7118C8E4A051}">
  <dimension ref="A1:O2"/>
  <sheetViews>
    <sheetView topLeftCell="C1" workbookViewId="0">
      <selection activeCell="O2" sqref="O2"/>
    </sheetView>
  </sheetViews>
  <sheetFormatPr defaultRowHeight="14.4" x14ac:dyDescent="0.3"/>
  <cols>
    <col min="3" max="3" width="15" customWidth="1"/>
    <col min="4" max="4" width="11.5546875" customWidth="1"/>
    <col min="5" max="5" width="12.5546875" customWidth="1"/>
    <col min="6" max="6" width="18.109375" customWidth="1"/>
    <col min="7" max="7" width="13.88671875" customWidth="1"/>
    <col min="9" max="9" width="34.33203125" bestFit="1" customWidth="1"/>
    <col min="10" max="10" width="36" bestFit="1" customWidth="1"/>
    <col min="11" max="11" width="12.44140625" style="1" customWidth="1"/>
    <col min="12" max="12" width="13.6640625" customWidth="1"/>
    <col min="13" max="13" width="8.88671875" style="9"/>
    <col min="14" max="14" width="15.88671875" style="1" customWidth="1"/>
    <col min="15" max="15" width="14.44140625" style="9" customWidth="1"/>
  </cols>
  <sheetData>
    <row r="1" spans="1:15" x14ac:dyDescent="0.3">
      <c r="A1" s="51" t="s">
        <v>27</v>
      </c>
      <c r="B1" t="s">
        <v>28</v>
      </c>
      <c r="C1" s="2" t="s">
        <v>29</v>
      </c>
      <c r="D1" s="2" t="s">
        <v>30</v>
      </c>
      <c r="E1" s="2" t="s">
        <v>31</v>
      </c>
      <c r="F1" s="2" t="s">
        <v>32</v>
      </c>
      <c r="G1" s="2" t="s">
        <v>33</v>
      </c>
      <c r="H1" s="2" t="s">
        <v>40</v>
      </c>
      <c r="I1" s="2" t="s">
        <v>41</v>
      </c>
      <c r="J1" s="2" t="s">
        <v>42</v>
      </c>
      <c r="K1" s="3" t="s">
        <v>43</v>
      </c>
      <c r="L1" s="2" t="s">
        <v>44</v>
      </c>
      <c r="M1" s="8" t="s">
        <v>45</v>
      </c>
      <c r="N1" s="3" t="s">
        <v>46</v>
      </c>
      <c r="O1" s="10" t="s">
        <v>47</v>
      </c>
    </row>
    <row r="2" spans="1:15" x14ac:dyDescent="0.3">
      <c r="A2">
        <v>11688</v>
      </c>
      <c r="B2" t="s">
        <v>0</v>
      </c>
      <c r="C2" t="s">
        <v>1</v>
      </c>
      <c r="D2" t="s">
        <v>2</v>
      </c>
      <c r="E2" t="s">
        <v>3</v>
      </c>
      <c r="F2" t="s">
        <v>101</v>
      </c>
      <c r="G2" t="s">
        <v>4</v>
      </c>
      <c r="H2">
        <v>2</v>
      </c>
      <c r="I2" t="s">
        <v>105</v>
      </c>
      <c r="J2" s="4" t="s">
        <v>106</v>
      </c>
      <c r="K2" s="1">
        <f>SUMIFS(tbSilv[qtdRecurso],tbSilv[idCombinacao],tbResumo[[#This Row],[idCombinacao]],tbSilv[Ano],tbResumo[[#This Row],[Ano]],tbSilv[Operacao],tbResumo[[#This Row],[Operacao]],tbSilv[Recurso],tbResumo[[#This Row],[Recurso]])</f>
        <v>145.19999999999999</v>
      </c>
      <c r="L2" t="str">
        <f>VLOOKUP(tbResumo[[#This Row],[Recurso]],tbUnid[],2,0)</f>
        <v>H/H</v>
      </c>
      <c r="M2" s="9">
        <f>IFERROR(AVERAGEIFS(tbSilv[Preco],tbSilv[idCombinacao],tbResumo[[#This Row],[idCombinacao]],tbSilv[Ano],tbResumo[[#This Row],[Ano]],tbSilv[Operacao],tbResumo[[#This Row],[Operacao]],tbSilv[Recurso],tbResumo[[#This Row],[Recurso]]),0)</f>
        <v>1.0999999999999999E-2</v>
      </c>
      <c r="N2" s="1">
        <f>SUMIFS(tbSilv[qtdRecEspFaixa],tbSilv[idCombinacao],tbResumo[[#This Row],[idCombinacao]],tbSilv[Ano],tbResumo[[#This Row],[Ano]],tbSilv[Operacao],tbResumo[[#This Row],[Operacao]],tbSilv[Recurso],tbResumo[[#This Row],[Recurso]])</f>
        <v>4.8351600000000001</v>
      </c>
      <c r="O2" s="9">
        <f>SUMIFS(tbSilv[ValorEspFaixa],tbSilv[idCombinacao],tbResumo[[#This Row],[idCombinacao]],tbSilv[Ano],tbResumo[[#This Row],[Ano]],tbSilv[Operacao],tbResumo[[#This Row],[Operacao]],tbSilv[Recurso],tbResumo[[#This Row],[Recurso]])</f>
        <v>5.318676E-2</v>
      </c>
    </row>
  </sheetData>
  <sheetProtection formatCells="0" formatColumns="0" formatRows="0" insertRows="0" deleteRows="0" sort="0" autoFilter="0" pivotTables="0"/>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A6455A-F41F-4310-8940-CD76838258E6}">
  <dimension ref="A1:J3"/>
  <sheetViews>
    <sheetView workbookViewId="0">
      <selection activeCell="E2" sqref="E2"/>
    </sheetView>
  </sheetViews>
  <sheetFormatPr defaultRowHeight="14.4" x14ac:dyDescent="0.3"/>
  <cols>
    <col min="1" max="2" width="15" customWidth="1"/>
    <col min="5" max="5" width="12" style="12" customWidth="1"/>
    <col min="6" max="6" width="10.6640625" style="12" customWidth="1"/>
    <col min="7" max="7" width="11.33203125" style="12" customWidth="1"/>
    <col min="10" max="10" width="11.5546875" bestFit="1" customWidth="1"/>
  </cols>
  <sheetData>
    <row r="1" spans="1:10" x14ac:dyDescent="0.3">
      <c r="A1" t="s">
        <v>27</v>
      </c>
      <c r="B1" t="s">
        <v>28</v>
      </c>
      <c r="C1" t="s">
        <v>52</v>
      </c>
      <c r="D1" t="s">
        <v>60</v>
      </c>
      <c r="E1" s="12" t="s">
        <v>53</v>
      </c>
      <c r="F1" s="12" t="s">
        <v>54</v>
      </c>
      <c r="G1" s="12" t="s">
        <v>55</v>
      </c>
    </row>
    <row r="2" spans="1:10" x14ac:dyDescent="0.3">
      <c r="A2">
        <v>11688</v>
      </c>
      <c r="B2" t="s">
        <v>26</v>
      </c>
      <c r="C2">
        <v>1</v>
      </c>
      <c r="D2" t="e">
        <f>VLOOKUP(tbFcFaixa[[#This Row],[Faixa]],tbFaixa[],2,0)</f>
        <v>#N/A</v>
      </c>
      <c r="E2" s="12">
        <f>SUMIFS(tbRec[ValorEspFaixa],tbRec[Faixa],tbFcFaixa[[#This Row],[Faixa]],tbRec[Idade],tbFcFaixa[[#This Row],[ano]])</f>
        <v>0</v>
      </c>
      <c r="F2" s="12">
        <f>SUMIFS(tbResumo[ValorEspFaixa],tbResumo[Faixa],tbFcFaixa[[#This Row],[Faixa]],tbResumo[Ano],tbFcFaixa[[#This Row],[ano]])</f>
        <v>0</v>
      </c>
      <c r="G2" s="12">
        <f>tbFcFaixa[[#This Row],[VTReceitas]]-tbFcFaixa[[#This Row],[VTCustos]]</f>
        <v>0</v>
      </c>
      <c r="J2" s="13"/>
    </row>
    <row r="3" spans="1:10" x14ac:dyDescent="0.3">
      <c r="E3"/>
      <c r="F3"/>
      <c r="G3" s="17">
        <f>SUBTOTAL(109,tbFcFaixa[VTLiquido])</f>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35BF8E-2710-4D4E-B34B-677E5C2E0561}">
  <dimension ref="A1:N32"/>
  <sheetViews>
    <sheetView workbookViewId="0">
      <selection activeCell="I3" sqref="I3"/>
    </sheetView>
  </sheetViews>
  <sheetFormatPr defaultRowHeight="14.4" x14ac:dyDescent="0.3"/>
  <cols>
    <col min="2" max="2" width="13.6640625" style="12" bestFit="1" customWidth="1"/>
    <col min="3" max="3" width="10.6640625" style="17" customWidth="1"/>
    <col min="4" max="4" width="11.33203125" style="17" customWidth="1"/>
    <col min="5" max="5" width="12.109375" style="17" customWidth="1"/>
    <col min="6" max="6" width="10.6640625" style="17" customWidth="1"/>
    <col min="7" max="7" width="11.44140625" style="17" customWidth="1"/>
    <col min="8" max="8" width="14" style="17" customWidth="1"/>
    <col min="9" max="9" width="24.44140625" style="18" customWidth="1"/>
    <col min="11" max="11" width="6.33203125" customWidth="1"/>
    <col min="13" max="13" width="12" bestFit="1" customWidth="1"/>
  </cols>
  <sheetData>
    <row r="1" spans="1:14" x14ac:dyDescent="0.3">
      <c r="A1" s="42" t="s">
        <v>70</v>
      </c>
      <c r="B1" s="41">
        <f t="shared" ref="B1:G1" si="0">SUM(B3:B32)</f>
        <v>0</v>
      </c>
      <c r="C1" s="41">
        <f t="shared" si="0"/>
        <v>0</v>
      </c>
      <c r="D1" s="41">
        <f t="shared" si="0"/>
        <v>0</v>
      </c>
      <c r="E1" s="41">
        <f t="shared" si="0"/>
        <v>0</v>
      </c>
      <c r="F1" s="41">
        <f t="shared" si="0"/>
        <v>0</v>
      </c>
      <c r="G1" s="41">
        <f t="shared" si="0"/>
        <v>0</v>
      </c>
      <c r="H1" s="41">
        <f>H32</f>
        <v>0</v>
      </c>
      <c r="I1" s="41">
        <f>I32</f>
        <v>0</v>
      </c>
    </row>
    <row r="2" spans="1:14" x14ac:dyDescent="0.3">
      <c r="A2" s="14" t="s">
        <v>52</v>
      </c>
      <c r="B2" s="15" t="s">
        <v>53</v>
      </c>
      <c r="C2" s="15" t="s">
        <v>54</v>
      </c>
      <c r="D2" s="15" t="s">
        <v>55</v>
      </c>
      <c r="E2" s="15" t="s">
        <v>56</v>
      </c>
      <c r="F2" s="15" t="s">
        <v>57</v>
      </c>
      <c r="G2" s="15" t="s">
        <v>58</v>
      </c>
      <c r="H2" s="16" t="s">
        <v>68</v>
      </c>
      <c r="I2" s="31" t="s">
        <v>67</v>
      </c>
    </row>
    <row r="3" spans="1:14" x14ac:dyDescent="0.3">
      <c r="A3" s="34">
        <v>1</v>
      </c>
      <c r="B3" s="35">
        <f>SUMIFS(tbFcFaixa[VTReceitas],tbFcFaixa[ano],FluxoCaixaModelo!$A3)</f>
        <v>0</v>
      </c>
      <c r="C3" s="36">
        <f>SUMIFS(tbFcFaixa[VTCustos],tbFcFaixa[ano],FluxoCaixaModelo!$A3)</f>
        <v>0</v>
      </c>
      <c r="D3" s="36">
        <f>FluxoCaixaModelo!$B3-FluxoCaixaModelo!$C3</f>
        <v>0</v>
      </c>
      <c r="E3" s="36">
        <f>B3/POWER((1+TxDsc),FluxoCaixaModelo!$A3)</f>
        <v>0</v>
      </c>
      <c r="F3" s="36">
        <f>C3/POWER((1+TxDsc),FluxoCaixaModelo!$A3)</f>
        <v>0</v>
      </c>
      <c r="G3" s="36">
        <f>E3-F3</f>
        <v>0</v>
      </c>
      <c r="H3" s="37">
        <f>D3</f>
        <v>0</v>
      </c>
      <c r="I3" s="18">
        <f t="shared" ref="I3:I32" si="1">IF(A3=1,ABS(D3),IF(D3&lt;0,(ABS(D3)+I2)*(1+TxPoup),(I2)*(1+TxPoup)))</f>
        <v>0</v>
      </c>
      <c r="K3" s="19" t="s">
        <v>62</v>
      </c>
      <c r="L3" s="20"/>
      <c r="M3" s="28" t="e">
        <f>IRR(D3:D32)</f>
        <v>#NUM!</v>
      </c>
      <c r="N3" s="21"/>
    </row>
    <row r="4" spans="1:14" x14ac:dyDescent="0.3">
      <c r="A4" s="34">
        <v>2</v>
      </c>
      <c r="B4" s="35">
        <f>SUMIFS(tbFcFaixa[VTReceitas],tbFcFaixa[ano],FluxoCaixaModelo!$A4)</f>
        <v>0</v>
      </c>
      <c r="C4" s="36">
        <f>SUMIFS(tbFcFaixa[VTCustos],tbFcFaixa[ano],FluxoCaixaModelo!$A4)</f>
        <v>0</v>
      </c>
      <c r="D4" s="36">
        <f>FluxoCaixaModelo!$B4-FluxoCaixaModelo!$C4</f>
        <v>0</v>
      </c>
      <c r="E4" s="36">
        <f>B4/POWER((1+TxDsc),FluxoCaixaModelo!$A4)</f>
        <v>0</v>
      </c>
      <c r="F4" s="36">
        <f>C4/POWER((1+TxDsc),FluxoCaixaModelo!$A4)</f>
        <v>0</v>
      </c>
      <c r="G4" s="36">
        <f t="shared" ref="G4:G32" si="2">E4-F4</f>
        <v>0</v>
      </c>
      <c r="H4" s="37">
        <f>H3+D4</f>
        <v>0</v>
      </c>
      <c r="I4" s="18">
        <f t="shared" si="1"/>
        <v>0</v>
      </c>
      <c r="K4" s="22" t="s">
        <v>63</v>
      </c>
      <c r="L4" s="23"/>
      <c r="M4" s="29">
        <f>COUNTIF($H$3:$H$32,"&lt;0")+1</f>
        <v>1</v>
      </c>
      <c r="N4" s="24" t="s">
        <v>65</v>
      </c>
    </row>
    <row r="5" spans="1:14" x14ac:dyDescent="0.3">
      <c r="A5" s="34">
        <v>3</v>
      </c>
      <c r="B5" s="35">
        <f>SUMIFS(tbFcFaixa[VTReceitas],tbFcFaixa[ano],FluxoCaixaModelo!$A5)</f>
        <v>0</v>
      </c>
      <c r="C5" s="36">
        <f>SUMIFS(tbFcFaixa[VTCustos],tbFcFaixa[ano],FluxoCaixaModelo!$A5)</f>
        <v>0</v>
      </c>
      <c r="D5" s="36">
        <f>FluxoCaixaModelo!$B5-FluxoCaixaModelo!$C5</f>
        <v>0</v>
      </c>
      <c r="E5" s="36">
        <f>B5/POWER((1+TxDsc),FluxoCaixaModelo!$A5)</f>
        <v>0</v>
      </c>
      <c r="F5" s="36">
        <f>C5/POWER((1+TxDsc),FluxoCaixaModelo!$A5)</f>
        <v>0</v>
      </c>
      <c r="G5" s="36">
        <f t="shared" si="2"/>
        <v>0</v>
      </c>
      <c r="H5" s="37">
        <f t="shared" ref="H5:H32" si="3">H4+D5</f>
        <v>0</v>
      </c>
      <c r="I5" s="18">
        <f t="shared" si="1"/>
        <v>0</v>
      </c>
      <c r="K5" s="22" t="s">
        <v>64</v>
      </c>
      <c r="L5" s="23"/>
      <c r="M5" s="29">
        <f>-MIN(H3:H32)</f>
        <v>0</v>
      </c>
      <c r="N5" s="24" t="s">
        <v>66</v>
      </c>
    </row>
    <row r="6" spans="1:14" x14ac:dyDescent="0.3">
      <c r="A6" s="34">
        <v>4</v>
      </c>
      <c r="B6" s="35">
        <f>SUMIFS(tbFcFaixa[VTReceitas],tbFcFaixa[ano],FluxoCaixaModelo!$A6)</f>
        <v>0</v>
      </c>
      <c r="C6" s="36">
        <f>SUMIFS(tbFcFaixa[VTCustos],tbFcFaixa[ano],FluxoCaixaModelo!$A6)</f>
        <v>0</v>
      </c>
      <c r="D6" s="36">
        <f>FluxoCaixaModelo!$B6-FluxoCaixaModelo!$C6</f>
        <v>0</v>
      </c>
      <c r="E6" s="36">
        <f>B6/POWER((1+TxDsc),FluxoCaixaModelo!$A6)</f>
        <v>0</v>
      </c>
      <c r="F6" s="36">
        <f>C6/POWER((1+TxDsc),FluxoCaixaModelo!$A6)</f>
        <v>0</v>
      </c>
      <c r="G6" s="36">
        <f t="shared" si="2"/>
        <v>0</v>
      </c>
      <c r="H6" s="37">
        <f t="shared" si="3"/>
        <v>0</v>
      </c>
      <c r="I6" s="18">
        <f t="shared" si="1"/>
        <v>0</v>
      </c>
      <c r="K6" s="25" t="str">
        <f>"VPL "</f>
        <v xml:space="preserve">VPL </v>
      </c>
      <c r="L6" s="26">
        <f>TxDsc</f>
        <v>0.12</v>
      </c>
      <c r="M6" s="30">
        <f>SUM($G$3:$G$32)</f>
        <v>0</v>
      </c>
      <c r="N6" s="27" t="s">
        <v>66</v>
      </c>
    </row>
    <row r="7" spans="1:14" x14ac:dyDescent="0.3">
      <c r="A7" s="34">
        <v>5</v>
      </c>
      <c r="B7" s="35">
        <f>SUMIFS(tbFcFaixa[VTReceitas],tbFcFaixa[ano],FluxoCaixaModelo!$A7)</f>
        <v>0</v>
      </c>
      <c r="C7" s="36">
        <f>SUMIFS(tbFcFaixa[VTCustos],tbFcFaixa[ano],FluxoCaixaModelo!$A7)</f>
        <v>0</v>
      </c>
      <c r="D7" s="36">
        <f>FluxoCaixaModelo!$B7-FluxoCaixaModelo!$C7</f>
        <v>0</v>
      </c>
      <c r="E7" s="36">
        <f>B7/POWER((1+TxDsc),FluxoCaixaModelo!$A7)</f>
        <v>0</v>
      </c>
      <c r="F7" s="36">
        <f>C7/POWER((1+TxDsc),FluxoCaixaModelo!$A7)</f>
        <v>0</v>
      </c>
      <c r="G7" s="36">
        <f t="shared" si="2"/>
        <v>0</v>
      </c>
      <c r="H7" s="37">
        <f t="shared" si="3"/>
        <v>0</v>
      </c>
      <c r="I7" s="18">
        <f t="shared" si="1"/>
        <v>0</v>
      </c>
    </row>
    <row r="8" spans="1:14" x14ac:dyDescent="0.3">
      <c r="A8" s="34">
        <v>6</v>
      </c>
      <c r="B8" s="35">
        <f>SUMIFS(tbFcFaixa[VTReceitas],tbFcFaixa[ano],FluxoCaixaModelo!$A8)</f>
        <v>0</v>
      </c>
      <c r="C8" s="36">
        <f>SUMIFS(tbFcFaixa[VTCustos],tbFcFaixa[ano],FluxoCaixaModelo!$A8)</f>
        <v>0</v>
      </c>
      <c r="D8" s="36">
        <f>FluxoCaixaModelo!$B8-FluxoCaixaModelo!$C8</f>
        <v>0</v>
      </c>
      <c r="E8" s="36">
        <f>B8/POWER((1+TxDsc),FluxoCaixaModelo!$A8)</f>
        <v>0</v>
      </c>
      <c r="F8" s="36">
        <f>C8/POWER((1+TxDsc),FluxoCaixaModelo!$A8)</f>
        <v>0</v>
      </c>
      <c r="G8" s="36">
        <f t="shared" si="2"/>
        <v>0</v>
      </c>
      <c r="H8" s="37">
        <f t="shared" si="3"/>
        <v>0</v>
      </c>
      <c r="I8" s="18">
        <f t="shared" si="1"/>
        <v>0</v>
      </c>
      <c r="K8" s="181" t="s">
        <v>69</v>
      </c>
      <c r="L8" s="182"/>
      <c r="M8" s="32">
        <v>7.8899999999999998E-2</v>
      </c>
      <c r="N8" s="33"/>
    </row>
    <row r="9" spans="1:14" x14ac:dyDescent="0.3">
      <c r="A9" s="34">
        <v>7</v>
      </c>
      <c r="B9" s="35">
        <f>SUMIFS(tbFcFaixa[VTReceitas],tbFcFaixa[ano],FluxoCaixaModelo!$A9)</f>
        <v>0</v>
      </c>
      <c r="C9" s="36">
        <f>SUMIFS(tbFcFaixa[VTCustos],tbFcFaixa[ano],FluxoCaixaModelo!$A9)</f>
        <v>0</v>
      </c>
      <c r="D9" s="36">
        <f>FluxoCaixaModelo!$B9-FluxoCaixaModelo!$C9</f>
        <v>0</v>
      </c>
      <c r="E9" s="36">
        <f>B9/POWER((1+TxDsc),FluxoCaixaModelo!$A9)</f>
        <v>0</v>
      </c>
      <c r="F9" s="36">
        <f>C9/POWER((1+TxDsc),FluxoCaixaModelo!$A9)</f>
        <v>0</v>
      </c>
      <c r="G9" s="36">
        <f t="shared" si="2"/>
        <v>0</v>
      </c>
      <c r="H9" s="37">
        <f t="shared" si="3"/>
        <v>0</v>
      </c>
      <c r="I9" s="18">
        <f t="shared" si="1"/>
        <v>0</v>
      </c>
    </row>
    <row r="10" spans="1:14" x14ac:dyDescent="0.3">
      <c r="A10" s="34">
        <v>8</v>
      </c>
      <c r="B10" s="35">
        <f>SUMIFS(tbFcFaixa[VTReceitas],tbFcFaixa[ano],FluxoCaixaModelo!$A10)</f>
        <v>0</v>
      </c>
      <c r="C10" s="36">
        <f>SUMIFS(tbFcFaixa[VTCustos],tbFcFaixa[ano],FluxoCaixaModelo!$A10)</f>
        <v>0</v>
      </c>
      <c r="D10" s="36">
        <f>FluxoCaixaModelo!$B10-FluxoCaixaModelo!$C10</f>
        <v>0</v>
      </c>
      <c r="E10" s="36">
        <f>B10/POWER((1+TxDsc),FluxoCaixaModelo!$A10)</f>
        <v>0</v>
      </c>
      <c r="F10" s="36">
        <f>C10/POWER((1+TxDsc),FluxoCaixaModelo!$A10)</f>
        <v>0</v>
      </c>
      <c r="G10" s="36">
        <f t="shared" si="2"/>
        <v>0</v>
      </c>
      <c r="H10" s="37">
        <f t="shared" si="3"/>
        <v>0</v>
      </c>
      <c r="I10" s="18">
        <f t="shared" si="1"/>
        <v>0</v>
      </c>
    </row>
    <row r="11" spans="1:14" x14ac:dyDescent="0.3">
      <c r="A11" s="34">
        <v>9</v>
      </c>
      <c r="B11" s="35">
        <f>SUMIFS(tbFcFaixa[VTReceitas],tbFcFaixa[ano],FluxoCaixaModelo!$A11)</f>
        <v>0</v>
      </c>
      <c r="C11" s="36">
        <f>SUMIFS(tbFcFaixa[VTCustos],tbFcFaixa[ano],FluxoCaixaModelo!$A11)</f>
        <v>0</v>
      </c>
      <c r="D11" s="36">
        <f>FluxoCaixaModelo!$B11-FluxoCaixaModelo!$C11</f>
        <v>0</v>
      </c>
      <c r="E11" s="36">
        <f>B11/POWER((1+TxDsc),FluxoCaixaModelo!$A11)</f>
        <v>0</v>
      </c>
      <c r="F11" s="36">
        <f>C11/POWER((1+TxDsc),FluxoCaixaModelo!$A11)</f>
        <v>0</v>
      </c>
      <c r="G11" s="36">
        <f t="shared" si="2"/>
        <v>0</v>
      </c>
      <c r="H11" s="37">
        <f t="shared" si="3"/>
        <v>0</v>
      </c>
      <c r="I11" s="18">
        <f t="shared" si="1"/>
        <v>0</v>
      </c>
    </row>
    <row r="12" spans="1:14" x14ac:dyDescent="0.3">
      <c r="A12" s="34">
        <v>10</v>
      </c>
      <c r="B12" s="35">
        <f>SUMIFS(tbFcFaixa[VTReceitas],tbFcFaixa[ano],FluxoCaixaModelo!$A12)</f>
        <v>0</v>
      </c>
      <c r="C12" s="36">
        <f>SUMIFS(tbFcFaixa[VTCustos],tbFcFaixa[ano],FluxoCaixaModelo!$A12)</f>
        <v>0</v>
      </c>
      <c r="D12" s="36">
        <f>FluxoCaixaModelo!$B12-FluxoCaixaModelo!$C12</f>
        <v>0</v>
      </c>
      <c r="E12" s="36">
        <f>B12/POWER((1+TxDsc),FluxoCaixaModelo!$A12)</f>
        <v>0</v>
      </c>
      <c r="F12" s="36">
        <f>C12/POWER((1+TxDsc),FluxoCaixaModelo!$A12)</f>
        <v>0</v>
      </c>
      <c r="G12" s="36">
        <f t="shared" si="2"/>
        <v>0</v>
      </c>
      <c r="H12" s="37">
        <f t="shared" si="3"/>
        <v>0</v>
      </c>
      <c r="I12" s="18">
        <f t="shared" si="1"/>
        <v>0</v>
      </c>
    </row>
    <row r="13" spans="1:14" x14ac:dyDescent="0.3">
      <c r="A13" s="34">
        <v>11</v>
      </c>
      <c r="B13" s="35">
        <f>SUMIFS(tbFcFaixa[VTReceitas],tbFcFaixa[ano],FluxoCaixaModelo!$A13)</f>
        <v>0</v>
      </c>
      <c r="C13" s="36">
        <f>SUMIFS(tbFcFaixa[VTCustos],tbFcFaixa[ano],FluxoCaixaModelo!$A13)</f>
        <v>0</v>
      </c>
      <c r="D13" s="36">
        <f>FluxoCaixaModelo!$B13-FluxoCaixaModelo!$C13</f>
        <v>0</v>
      </c>
      <c r="E13" s="36">
        <f>B13/POWER((1+TxDsc),FluxoCaixaModelo!$A13)</f>
        <v>0</v>
      </c>
      <c r="F13" s="36">
        <f>C13/POWER((1+TxDsc),FluxoCaixaModelo!$A13)</f>
        <v>0</v>
      </c>
      <c r="G13" s="36">
        <f t="shared" si="2"/>
        <v>0</v>
      </c>
      <c r="H13" s="37">
        <f t="shared" si="3"/>
        <v>0</v>
      </c>
      <c r="I13" s="18">
        <f t="shared" si="1"/>
        <v>0</v>
      </c>
    </row>
    <row r="14" spans="1:14" x14ac:dyDescent="0.3">
      <c r="A14" s="34">
        <v>12</v>
      </c>
      <c r="B14" s="35">
        <f>SUMIFS(tbFcFaixa[VTReceitas],tbFcFaixa[ano],FluxoCaixaModelo!$A14)</f>
        <v>0</v>
      </c>
      <c r="C14" s="36">
        <f>SUMIFS(tbFcFaixa[VTCustos],tbFcFaixa[ano],FluxoCaixaModelo!$A14)</f>
        <v>0</v>
      </c>
      <c r="D14" s="36">
        <f>FluxoCaixaModelo!$B14-FluxoCaixaModelo!$C14</f>
        <v>0</v>
      </c>
      <c r="E14" s="36">
        <f>B14/POWER((1+TxDsc),FluxoCaixaModelo!$A14)</f>
        <v>0</v>
      </c>
      <c r="F14" s="36">
        <f>C14/POWER((1+TxDsc),FluxoCaixaModelo!$A14)</f>
        <v>0</v>
      </c>
      <c r="G14" s="36">
        <f t="shared" si="2"/>
        <v>0</v>
      </c>
      <c r="H14" s="37">
        <f t="shared" si="3"/>
        <v>0</v>
      </c>
      <c r="I14" s="18">
        <f t="shared" si="1"/>
        <v>0</v>
      </c>
    </row>
    <row r="15" spans="1:14" x14ac:dyDescent="0.3">
      <c r="A15" s="34">
        <v>13</v>
      </c>
      <c r="B15" s="35">
        <f>SUMIFS(tbFcFaixa[VTReceitas],tbFcFaixa[ano],FluxoCaixaModelo!$A15)</f>
        <v>0</v>
      </c>
      <c r="C15" s="36">
        <f>SUMIFS(tbFcFaixa[VTCustos],tbFcFaixa[ano],FluxoCaixaModelo!$A15)</f>
        <v>0</v>
      </c>
      <c r="D15" s="36">
        <f>FluxoCaixaModelo!$B15-FluxoCaixaModelo!$C15</f>
        <v>0</v>
      </c>
      <c r="E15" s="36">
        <f>B15/POWER((1+TxDsc),FluxoCaixaModelo!$A15)</f>
        <v>0</v>
      </c>
      <c r="F15" s="36">
        <f>C15/POWER((1+TxDsc),FluxoCaixaModelo!$A15)</f>
        <v>0</v>
      </c>
      <c r="G15" s="36">
        <f t="shared" si="2"/>
        <v>0</v>
      </c>
      <c r="H15" s="37">
        <f t="shared" si="3"/>
        <v>0</v>
      </c>
      <c r="I15" s="18">
        <f t="shared" si="1"/>
        <v>0</v>
      </c>
    </row>
    <row r="16" spans="1:14" x14ac:dyDescent="0.3">
      <c r="A16" s="34">
        <v>14</v>
      </c>
      <c r="B16" s="35">
        <f>SUMIFS(tbFcFaixa[VTReceitas],tbFcFaixa[ano],FluxoCaixaModelo!$A16)</f>
        <v>0</v>
      </c>
      <c r="C16" s="36">
        <f>SUMIFS(tbFcFaixa[VTCustos],tbFcFaixa[ano],FluxoCaixaModelo!$A16)</f>
        <v>0</v>
      </c>
      <c r="D16" s="36">
        <f>FluxoCaixaModelo!$B16-FluxoCaixaModelo!$C16</f>
        <v>0</v>
      </c>
      <c r="E16" s="36">
        <f>B16/POWER((1+TxDsc),FluxoCaixaModelo!$A16)</f>
        <v>0</v>
      </c>
      <c r="F16" s="36">
        <f>C16/POWER((1+TxDsc),FluxoCaixaModelo!$A16)</f>
        <v>0</v>
      </c>
      <c r="G16" s="36">
        <f t="shared" si="2"/>
        <v>0</v>
      </c>
      <c r="H16" s="37">
        <f t="shared" si="3"/>
        <v>0</v>
      </c>
      <c r="I16" s="18">
        <f t="shared" si="1"/>
        <v>0</v>
      </c>
    </row>
    <row r="17" spans="1:9" x14ac:dyDescent="0.3">
      <c r="A17" s="34">
        <v>15</v>
      </c>
      <c r="B17" s="35">
        <f>SUMIFS(tbFcFaixa[VTReceitas],tbFcFaixa[ano],FluxoCaixaModelo!$A17)</f>
        <v>0</v>
      </c>
      <c r="C17" s="36">
        <f>SUMIFS(tbFcFaixa[VTCustos],tbFcFaixa[ano],FluxoCaixaModelo!$A17)</f>
        <v>0</v>
      </c>
      <c r="D17" s="36">
        <f>FluxoCaixaModelo!$B17-FluxoCaixaModelo!$C17</f>
        <v>0</v>
      </c>
      <c r="E17" s="36">
        <f>B17/POWER((1+TxDsc),FluxoCaixaModelo!$A17)</f>
        <v>0</v>
      </c>
      <c r="F17" s="36">
        <f>C17/POWER((1+TxDsc),FluxoCaixaModelo!$A17)</f>
        <v>0</v>
      </c>
      <c r="G17" s="36">
        <f t="shared" si="2"/>
        <v>0</v>
      </c>
      <c r="H17" s="37">
        <f t="shared" si="3"/>
        <v>0</v>
      </c>
      <c r="I17" s="18">
        <f t="shared" si="1"/>
        <v>0</v>
      </c>
    </row>
    <row r="18" spans="1:9" x14ac:dyDescent="0.3">
      <c r="A18" s="34">
        <v>16</v>
      </c>
      <c r="B18" s="35">
        <f>SUMIFS(tbFcFaixa[VTReceitas],tbFcFaixa[ano],FluxoCaixaModelo!$A18)</f>
        <v>0</v>
      </c>
      <c r="C18" s="36">
        <f>SUMIFS(tbFcFaixa[VTCustos],tbFcFaixa[ano],FluxoCaixaModelo!$A18)</f>
        <v>0</v>
      </c>
      <c r="D18" s="36">
        <f>FluxoCaixaModelo!$B18-FluxoCaixaModelo!$C18</f>
        <v>0</v>
      </c>
      <c r="E18" s="36">
        <f>B18/POWER((1+TxDsc),FluxoCaixaModelo!$A18)</f>
        <v>0</v>
      </c>
      <c r="F18" s="36">
        <f>C18/POWER((1+TxDsc),FluxoCaixaModelo!$A18)</f>
        <v>0</v>
      </c>
      <c r="G18" s="36">
        <f t="shared" si="2"/>
        <v>0</v>
      </c>
      <c r="H18" s="37">
        <f t="shared" si="3"/>
        <v>0</v>
      </c>
      <c r="I18" s="18">
        <f t="shared" si="1"/>
        <v>0</v>
      </c>
    </row>
    <row r="19" spans="1:9" x14ac:dyDescent="0.3">
      <c r="A19" s="34">
        <v>17</v>
      </c>
      <c r="B19" s="35">
        <f>SUMIFS(tbFcFaixa[VTReceitas],tbFcFaixa[ano],FluxoCaixaModelo!$A19)</f>
        <v>0</v>
      </c>
      <c r="C19" s="36">
        <f>SUMIFS(tbFcFaixa[VTCustos],tbFcFaixa[ano],FluxoCaixaModelo!$A19)</f>
        <v>0</v>
      </c>
      <c r="D19" s="36">
        <f>FluxoCaixaModelo!$B19-FluxoCaixaModelo!$C19</f>
        <v>0</v>
      </c>
      <c r="E19" s="36">
        <f>B19/POWER((1+TxDsc),FluxoCaixaModelo!$A19)</f>
        <v>0</v>
      </c>
      <c r="F19" s="36">
        <f>C19/POWER((1+TxDsc),FluxoCaixaModelo!$A19)</f>
        <v>0</v>
      </c>
      <c r="G19" s="36">
        <f t="shared" si="2"/>
        <v>0</v>
      </c>
      <c r="H19" s="37">
        <f t="shared" si="3"/>
        <v>0</v>
      </c>
      <c r="I19" s="18">
        <f t="shared" si="1"/>
        <v>0</v>
      </c>
    </row>
    <row r="20" spans="1:9" x14ac:dyDescent="0.3">
      <c r="A20" s="34">
        <v>18</v>
      </c>
      <c r="B20" s="35">
        <f>SUMIFS(tbFcFaixa[VTReceitas],tbFcFaixa[ano],FluxoCaixaModelo!$A20)</f>
        <v>0</v>
      </c>
      <c r="C20" s="36">
        <f>SUMIFS(tbFcFaixa[VTCustos],tbFcFaixa[ano],FluxoCaixaModelo!$A20)</f>
        <v>0</v>
      </c>
      <c r="D20" s="36">
        <f>FluxoCaixaModelo!$B20-FluxoCaixaModelo!$C20</f>
        <v>0</v>
      </c>
      <c r="E20" s="36">
        <f>B20/POWER((1+TxDsc),FluxoCaixaModelo!$A20)</f>
        <v>0</v>
      </c>
      <c r="F20" s="36">
        <f>C20/POWER((1+TxDsc),FluxoCaixaModelo!$A20)</f>
        <v>0</v>
      </c>
      <c r="G20" s="36">
        <f t="shared" si="2"/>
        <v>0</v>
      </c>
      <c r="H20" s="37">
        <f t="shared" si="3"/>
        <v>0</v>
      </c>
      <c r="I20" s="18">
        <f t="shared" si="1"/>
        <v>0</v>
      </c>
    </row>
    <row r="21" spans="1:9" x14ac:dyDescent="0.3">
      <c r="A21" s="34">
        <v>19</v>
      </c>
      <c r="B21" s="35">
        <f>SUMIFS(tbFcFaixa[VTReceitas],tbFcFaixa[ano],FluxoCaixaModelo!$A21)</f>
        <v>0</v>
      </c>
      <c r="C21" s="36">
        <f>SUMIFS(tbFcFaixa[VTCustos],tbFcFaixa[ano],FluxoCaixaModelo!$A21)</f>
        <v>0</v>
      </c>
      <c r="D21" s="36">
        <f>FluxoCaixaModelo!$B21-FluxoCaixaModelo!$C21</f>
        <v>0</v>
      </c>
      <c r="E21" s="36">
        <f>B21/POWER((1+TxDsc),FluxoCaixaModelo!$A21)</f>
        <v>0</v>
      </c>
      <c r="F21" s="36">
        <f>C21/POWER((1+TxDsc),FluxoCaixaModelo!$A21)</f>
        <v>0</v>
      </c>
      <c r="G21" s="36">
        <f t="shared" si="2"/>
        <v>0</v>
      </c>
      <c r="H21" s="37">
        <f t="shared" si="3"/>
        <v>0</v>
      </c>
      <c r="I21" s="18">
        <f t="shared" si="1"/>
        <v>0</v>
      </c>
    </row>
    <row r="22" spans="1:9" x14ac:dyDescent="0.3">
      <c r="A22" s="34">
        <v>20</v>
      </c>
      <c r="B22" s="35">
        <f>SUMIFS(tbFcFaixa[VTReceitas],tbFcFaixa[ano],FluxoCaixaModelo!$A22)</f>
        <v>0</v>
      </c>
      <c r="C22" s="36">
        <f>SUMIFS(tbFcFaixa[VTCustos],tbFcFaixa[ano],FluxoCaixaModelo!$A22)</f>
        <v>0</v>
      </c>
      <c r="D22" s="36">
        <f>FluxoCaixaModelo!$B22-FluxoCaixaModelo!$C22</f>
        <v>0</v>
      </c>
      <c r="E22" s="36">
        <f>B22/POWER((1+TxDsc),FluxoCaixaModelo!$A22)</f>
        <v>0</v>
      </c>
      <c r="F22" s="36">
        <f>C22/POWER((1+TxDsc),FluxoCaixaModelo!$A22)</f>
        <v>0</v>
      </c>
      <c r="G22" s="36">
        <f t="shared" si="2"/>
        <v>0</v>
      </c>
      <c r="H22" s="37">
        <f t="shared" si="3"/>
        <v>0</v>
      </c>
      <c r="I22" s="18">
        <f t="shared" si="1"/>
        <v>0</v>
      </c>
    </row>
    <row r="23" spans="1:9" x14ac:dyDescent="0.3">
      <c r="A23" s="34">
        <v>21</v>
      </c>
      <c r="B23" s="35">
        <f>SUMIFS(tbFcFaixa[VTReceitas],tbFcFaixa[ano],FluxoCaixaModelo!$A23)</f>
        <v>0</v>
      </c>
      <c r="C23" s="36">
        <f>SUMIFS(tbFcFaixa[VTCustos],tbFcFaixa[ano],FluxoCaixaModelo!$A23)</f>
        <v>0</v>
      </c>
      <c r="D23" s="36">
        <f>FluxoCaixaModelo!$B23-FluxoCaixaModelo!$C23</f>
        <v>0</v>
      </c>
      <c r="E23" s="36">
        <f>B23/POWER((1+TxDsc),FluxoCaixaModelo!$A23)</f>
        <v>0</v>
      </c>
      <c r="F23" s="36">
        <f>C23/POWER((1+TxDsc),FluxoCaixaModelo!$A23)</f>
        <v>0</v>
      </c>
      <c r="G23" s="36">
        <f t="shared" si="2"/>
        <v>0</v>
      </c>
      <c r="H23" s="37">
        <f t="shared" si="3"/>
        <v>0</v>
      </c>
      <c r="I23" s="18">
        <f t="shared" si="1"/>
        <v>0</v>
      </c>
    </row>
    <row r="24" spans="1:9" x14ac:dyDescent="0.3">
      <c r="A24" s="34">
        <v>22</v>
      </c>
      <c r="B24" s="35">
        <f>SUMIFS(tbFcFaixa[VTReceitas],tbFcFaixa[ano],FluxoCaixaModelo!$A24)</f>
        <v>0</v>
      </c>
      <c r="C24" s="36">
        <f>SUMIFS(tbFcFaixa[VTCustos],tbFcFaixa[ano],FluxoCaixaModelo!$A24)</f>
        <v>0</v>
      </c>
      <c r="D24" s="36">
        <f>FluxoCaixaModelo!$B24-FluxoCaixaModelo!$C24</f>
        <v>0</v>
      </c>
      <c r="E24" s="36">
        <f>B24/POWER((1+TxDsc),FluxoCaixaModelo!$A24)</f>
        <v>0</v>
      </c>
      <c r="F24" s="36">
        <f>C24/POWER((1+TxDsc),FluxoCaixaModelo!$A24)</f>
        <v>0</v>
      </c>
      <c r="G24" s="36">
        <f t="shared" si="2"/>
        <v>0</v>
      </c>
      <c r="H24" s="37">
        <f t="shared" si="3"/>
        <v>0</v>
      </c>
      <c r="I24" s="18">
        <f t="shared" si="1"/>
        <v>0</v>
      </c>
    </row>
    <row r="25" spans="1:9" x14ac:dyDescent="0.3">
      <c r="A25" s="34">
        <v>23</v>
      </c>
      <c r="B25" s="35">
        <f>SUMIFS(tbFcFaixa[VTReceitas],tbFcFaixa[ano],FluxoCaixaModelo!$A25)</f>
        <v>0</v>
      </c>
      <c r="C25" s="36">
        <f>SUMIFS(tbFcFaixa[VTCustos],tbFcFaixa[ano],FluxoCaixaModelo!$A25)</f>
        <v>0</v>
      </c>
      <c r="D25" s="36">
        <f>FluxoCaixaModelo!$B25-FluxoCaixaModelo!$C25</f>
        <v>0</v>
      </c>
      <c r="E25" s="36">
        <f>B25/POWER((1+TxDsc),FluxoCaixaModelo!$A25)</f>
        <v>0</v>
      </c>
      <c r="F25" s="36">
        <f>C25/POWER((1+TxDsc),FluxoCaixaModelo!$A25)</f>
        <v>0</v>
      </c>
      <c r="G25" s="36">
        <f t="shared" si="2"/>
        <v>0</v>
      </c>
      <c r="H25" s="37">
        <f t="shared" si="3"/>
        <v>0</v>
      </c>
      <c r="I25" s="18">
        <f t="shared" si="1"/>
        <v>0</v>
      </c>
    </row>
    <row r="26" spans="1:9" x14ac:dyDescent="0.3">
      <c r="A26" s="34">
        <v>24</v>
      </c>
      <c r="B26" s="35">
        <f>SUMIFS(tbFcFaixa[VTReceitas],tbFcFaixa[ano],FluxoCaixaModelo!$A26)</f>
        <v>0</v>
      </c>
      <c r="C26" s="36">
        <f>SUMIFS(tbFcFaixa[VTCustos],tbFcFaixa[ano],FluxoCaixaModelo!$A26)</f>
        <v>0</v>
      </c>
      <c r="D26" s="36">
        <f>FluxoCaixaModelo!$B26-FluxoCaixaModelo!$C26</f>
        <v>0</v>
      </c>
      <c r="E26" s="36">
        <f>B26/POWER((1+TxDsc),FluxoCaixaModelo!$A26)</f>
        <v>0</v>
      </c>
      <c r="F26" s="36">
        <f>C26/POWER((1+TxDsc),FluxoCaixaModelo!$A26)</f>
        <v>0</v>
      </c>
      <c r="G26" s="36">
        <f t="shared" si="2"/>
        <v>0</v>
      </c>
      <c r="H26" s="37">
        <f t="shared" si="3"/>
        <v>0</v>
      </c>
      <c r="I26" s="18">
        <f t="shared" si="1"/>
        <v>0</v>
      </c>
    </row>
    <row r="27" spans="1:9" x14ac:dyDescent="0.3">
      <c r="A27" s="34">
        <v>25</v>
      </c>
      <c r="B27" s="35">
        <f>SUMIFS(tbFcFaixa[VTReceitas],tbFcFaixa[ano],FluxoCaixaModelo!$A27)</f>
        <v>0</v>
      </c>
      <c r="C27" s="36">
        <f>SUMIFS(tbFcFaixa[VTCustos],tbFcFaixa[ano],FluxoCaixaModelo!$A27)</f>
        <v>0</v>
      </c>
      <c r="D27" s="36">
        <f>FluxoCaixaModelo!$B27-FluxoCaixaModelo!$C27</f>
        <v>0</v>
      </c>
      <c r="E27" s="36">
        <f>B27/POWER((1+TxDsc),FluxoCaixaModelo!$A27)</f>
        <v>0</v>
      </c>
      <c r="F27" s="36">
        <f>C27/POWER((1+TxDsc),FluxoCaixaModelo!$A27)</f>
        <v>0</v>
      </c>
      <c r="G27" s="36">
        <f t="shared" si="2"/>
        <v>0</v>
      </c>
      <c r="H27" s="37">
        <f t="shared" si="3"/>
        <v>0</v>
      </c>
      <c r="I27" s="18">
        <f t="shared" si="1"/>
        <v>0</v>
      </c>
    </row>
    <row r="28" spans="1:9" x14ac:dyDescent="0.3">
      <c r="A28" s="34">
        <v>26</v>
      </c>
      <c r="B28" s="35">
        <f>SUMIFS(tbFcFaixa[VTReceitas],tbFcFaixa[ano],FluxoCaixaModelo!$A28)</f>
        <v>0</v>
      </c>
      <c r="C28" s="36">
        <f>SUMIFS(tbFcFaixa[VTCustos],tbFcFaixa[ano],FluxoCaixaModelo!$A28)</f>
        <v>0</v>
      </c>
      <c r="D28" s="36">
        <f>FluxoCaixaModelo!$B28-FluxoCaixaModelo!$C28</f>
        <v>0</v>
      </c>
      <c r="E28" s="36">
        <f>B28/POWER((1+TxDsc),FluxoCaixaModelo!$A28)</f>
        <v>0</v>
      </c>
      <c r="F28" s="36">
        <f>C28/POWER((1+TxDsc),FluxoCaixaModelo!$A28)</f>
        <v>0</v>
      </c>
      <c r="G28" s="36">
        <f t="shared" si="2"/>
        <v>0</v>
      </c>
      <c r="H28" s="37">
        <f t="shared" si="3"/>
        <v>0</v>
      </c>
      <c r="I28" s="18">
        <f t="shared" si="1"/>
        <v>0</v>
      </c>
    </row>
    <row r="29" spans="1:9" x14ac:dyDescent="0.3">
      <c r="A29" s="34">
        <v>27</v>
      </c>
      <c r="B29" s="35">
        <f>SUMIFS(tbFcFaixa[VTReceitas],tbFcFaixa[ano],FluxoCaixaModelo!$A29)</f>
        <v>0</v>
      </c>
      <c r="C29" s="36">
        <f>SUMIFS(tbFcFaixa[VTCustos],tbFcFaixa[ano],FluxoCaixaModelo!$A29)</f>
        <v>0</v>
      </c>
      <c r="D29" s="36">
        <f>FluxoCaixaModelo!$B29-FluxoCaixaModelo!$C29</f>
        <v>0</v>
      </c>
      <c r="E29" s="36">
        <f>B29/POWER((1+TxDsc),FluxoCaixaModelo!$A29)</f>
        <v>0</v>
      </c>
      <c r="F29" s="36">
        <f>C29/POWER((1+TxDsc),FluxoCaixaModelo!$A29)</f>
        <v>0</v>
      </c>
      <c r="G29" s="36">
        <f t="shared" si="2"/>
        <v>0</v>
      </c>
      <c r="H29" s="37">
        <f t="shared" si="3"/>
        <v>0</v>
      </c>
      <c r="I29" s="18">
        <f t="shared" si="1"/>
        <v>0</v>
      </c>
    </row>
    <row r="30" spans="1:9" x14ac:dyDescent="0.3">
      <c r="A30" s="34">
        <v>28</v>
      </c>
      <c r="B30" s="35">
        <f>SUMIFS(tbFcFaixa[VTReceitas],tbFcFaixa[ano],FluxoCaixaModelo!$A30)</f>
        <v>0</v>
      </c>
      <c r="C30" s="36">
        <f>SUMIFS(tbFcFaixa[VTCustos],tbFcFaixa[ano],FluxoCaixaModelo!$A30)</f>
        <v>0</v>
      </c>
      <c r="D30" s="36">
        <f>FluxoCaixaModelo!$B30-FluxoCaixaModelo!$C30</f>
        <v>0</v>
      </c>
      <c r="E30" s="36">
        <f>B30/POWER((1+TxDsc),FluxoCaixaModelo!$A30)</f>
        <v>0</v>
      </c>
      <c r="F30" s="36">
        <f>C30/POWER((1+TxDsc),FluxoCaixaModelo!$A30)</f>
        <v>0</v>
      </c>
      <c r="G30" s="36">
        <f t="shared" si="2"/>
        <v>0</v>
      </c>
      <c r="H30" s="37">
        <f t="shared" si="3"/>
        <v>0</v>
      </c>
      <c r="I30" s="18">
        <f t="shared" si="1"/>
        <v>0</v>
      </c>
    </row>
    <row r="31" spans="1:9" x14ac:dyDescent="0.3">
      <c r="A31" s="34">
        <v>29</v>
      </c>
      <c r="B31" s="35">
        <f>SUMIFS(tbFcFaixa[VTReceitas],tbFcFaixa[ano],FluxoCaixaModelo!$A31)</f>
        <v>0</v>
      </c>
      <c r="C31" s="36">
        <f>SUMIFS(tbFcFaixa[VTCustos],tbFcFaixa[ano],FluxoCaixaModelo!$A31)</f>
        <v>0</v>
      </c>
      <c r="D31" s="36">
        <f>FluxoCaixaModelo!$B31-FluxoCaixaModelo!$C31</f>
        <v>0</v>
      </c>
      <c r="E31" s="36">
        <f>B31/POWER((1+TxDsc),FluxoCaixaModelo!$A31)</f>
        <v>0</v>
      </c>
      <c r="F31" s="36">
        <f>C31/POWER((1+TxDsc),FluxoCaixaModelo!$A31)</f>
        <v>0</v>
      </c>
      <c r="G31" s="36">
        <f t="shared" si="2"/>
        <v>0</v>
      </c>
      <c r="H31" s="37">
        <f t="shared" si="3"/>
        <v>0</v>
      </c>
      <c r="I31" s="18">
        <f t="shared" si="1"/>
        <v>0</v>
      </c>
    </row>
    <row r="32" spans="1:9" x14ac:dyDescent="0.3">
      <c r="A32" s="38">
        <v>30</v>
      </c>
      <c r="B32" s="39">
        <f>SUMIFS(tbFcFaixa[VTReceitas],tbFcFaixa[ano],FluxoCaixaModelo!$A32)</f>
        <v>0</v>
      </c>
      <c r="C32" s="40">
        <f>SUMIFS(tbFcFaixa[VTCustos],tbFcFaixa[ano],FluxoCaixaModelo!$A32)</f>
        <v>0</v>
      </c>
      <c r="D32" s="40">
        <f>FluxoCaixaModelo!$B32-FluxoCaixaModelo!$C32</f>
        <v>0</v>
      </c>
      <c r="E32" s="36">
        <f>B32/POWER((1+TxDsc),FluxoCaixaModelo!$A32)</f>
        <v>0</v>
      </c>
      <c r="F32" s="36">
        <f>C32/POWER((1+TxDsc),FluxoCaixaModelo!$A32)</f>
        <v>0</v>
      </c>
      <c r="G32" s="36">
        <f t="shared" si="2"/>
        <v>0</v>
      </c>
      <c r="H32" s="37">
        <f t="shared" si="3"/>
        <v>0</v>
      </c>
      <c r="I32" s="18">
        <f t="shared" si="1"/>
        <v>0</v>
      </c>
    </row>
  </sheetData>
  <mergeCells count="1">
    <mergeCell ref="K8:L8"/>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0EA992-D83A-4210-ACEC-3D751E1F72C2}">
  <dimension ref="B1:CY46"/>
  <sheetViews>
    <sheetView showGridLines="0" topLeftCell="BE1" workbookViewId="0">
      <selection activeCell="BV2" sqref="BV2"/>
    </sheetView>
  </sheetViews>
  <sheetFormatPr defaultRowHeight="14.4" x14ac:dyDescent="0.3"/>
  <cols>
    <col min="1" max="37" width="2.77734375" customWidth="1"/>
    <col min="38" max="38" width="3" bestFit="1" customWidth="1"/>
    <col min="39" max="39" width="1.44140625" customWidth="1"/>
    <col min="40" max="71" width="2.77734375" style="64" customWidth="1"/>
    <col min="72" max="72" width="7.21875" customWidth="1"/>
    <col min="73" max="73" width="7.77734375" bestFit="1" customWidth="1"/>
    <col min="74" max="74" width="14.44140625" bestFit="1" customWidth="1"/>
    <col min="75" max="75" width="19.33203125" bestFit="1" customWidth="1"/>
    <col min="76" max="76" width="37.21875" bestFit="1" customWidth="1"/>
    <col min="77" max="77" width="16.88671875" bestFit="1" customWidth="1"/>
    <col min="78" max="78" width="18" bestFit="1" customWidth="1"/>
    <col min="79" max="79" width="14.77734375" customWidth="1"/>
  </cols>
  <sheetData>
    <row r="1" spans="2:103" ht="18" customHeight="1" x14ac:dyDescent="0.3">
      <c r="B1" s="197" t="s">
        <v>143</v>
      </c>
      <c r="C1" s="198"/>
      <c r="D1" s="198"/>
      <c r="E1" s="198"/>
      <c r="F1" s="198"/>
      <c r="G1" s="198"/>
      <c r="H1" s="198"/>
      <c r="I1" s="198"/>
      <c r="J1" s="198"/>
      <c r="K1" s="198"/>
      <c r="L1" s="198"/>
      <c r="M1" s="198"/>
      <c r="N1" s="198"/>
      <c r="O1" s="198"/>
      <c r="P1" s="198"/>
      <c r="Q1" s="198"/>
      <c r="R1" s="198"/>
      <c r="S1" s="198"/>
      <c r="T1" s="198"/>
      <c r="U1" s="198"/>
      <c r="V1" s="198"/>
      <c r="W1" s="198"/>
      <c r="X1" s="198"/>
      <c r="Y1" s="198"/>
      <c r="Z1" s="198"/>
      <c r="AA1" s="198"/>
      <c r="AB1" s="198"/>
      <c r="AC1" s="198"/>
      <c r="AD1" s="198"/>
      <c r="AE1" s="198"/>
      <c r="AF1" s="198"/>
      <c r="AG1" s="198"/>
      <c r="AH1" s="198"/>
      <c r="AI1" s="198"/>
      <c r="AJ1" s="199"/>
      <c r="AN1" s="183" t="s">
        <v>174</v>
      </c>
      <c r="AO1" s="184"/>
      <c r="AP1" s="184"/>
      <c r="AQ1" s="184"/>
      <c r="AR1" s="184"/>
      <c r="AS1" s="184"/>
      <c r="AT1" s="184"/>
      <c r="AU1" s="184"/>
      <c r="AV1" s="184"/>
      <c r="AW1" s="184"/>
      <c r="AX1" s="184"/>
      <c r="AY1" s="184"/>
      <c r="AZ1" s="184"/>
      <c r="BA1" s="184"/>
      <c r="BB1" s="184"/>
      <c r="BC1" s="184"/>
      <c r="BD1" s="184"/>
      <c r="BE1" s="184"/>
      <c r="BF1" s="184"/>
      <c r="BG1" s="184"/>
      <c r="BH1" s="184"/>
      <c r="BI1" s="184"/>
      <c r="BJ1" s="184"/>
      <c r="BK1" s="184"/>
      <c r="BL1" s="184"/>
      <c r="BM1" s="184"/>
      <c r="BN1" s="184"/>
      <c r="BO1" s="184"/>
      <c r="BP1" s="184"/>
      <c r="BQ1" s="184"/>
      <c r="BR1" s="184"/>
      <c r="BS1" s="185"/>
      <c r="BU1" s="186" t="s">
        <v>175</v>
      </c>
      <c r="BV1" s="187"/>
      <c r="BW1" s="187"/>
      <c r="BX1" s="187"/>
      <c r="BY1" s="87"/>
      <c r="BZ1" s="87"/>
      <c r="CA1" s="87"/>
      <c r="CB1" s="87"/>
      <c r="CC1" s="87"/>
      <c r="CD1" s="87"/>
      <c r="CE1" s="87"/>
      <c r="CF1" s="87"/>
      <c r="CG1" s="87"/>
      <c r="CH1" s="87"/>
      <c r="CI1" s="87"/>
      <c r="CJ1" s="87"/>
      <c r="CK1" s="87"/>
      <c r="CL1" s="87"/>
      <c r="CM1" s="87"/>
      <c r="CN1" s="87"/>
      <c r="CO1" s="87"/>
      <c r="CP1" s="87"/>
      <c r="CQ1" s="87"/>
      <c r="CR1" s="87"/>
      <c r="CS1" s="87"/>
      <c r="CT1" s="87"/>
      <c r="CU1" s="87"/>
      <c r="CV1" s="87"/>
      <c r="CW1" s="87"/>
      <c r="CX1" s="87"/>
      <c r="CY1" s="88"/>
    </row>
    <row r="2" spans="2:103" x14ac:dyDescent="0.3">
      <c r="B2" s="200"/>
      <c r="C2" s="201"/>
      <c r="D2" s="201"/>
      <c r="E2" s="201"/>
      <c r="F2" s="201"/>
      <c r="G2" s="201"/>
      <c r="H2" s="201"/>
      <c r="I2" s="201"/>
      <c r="J2" s="201"/>
      <c r="K2" s="201"/>
      <c r="L2" s="201"/>
      <c r="M2" s="201"/>
      <c r="N2" s="201"/>
      <c r="O2" s="201"/>
      <c r="P2" s="201"/>
      <c r="Q2" s="201"/>
      <c r="R2" s="201"/>
      <c r="S2" s="201"/>
      <c r="T2" s="201"/>
      <c r="U2" s="201"/>
      <c r="V2" s="201"/>
      <c r="W2" s="201"/>
      <c r="X2" s="201"/>
      <c r="Y2" s="201"/>
      <c r="Z2" s="201"/>
      <c r="AA2" s="201"/>
      <c r="AB2" s="201"/>
      <c r="AC2" s="201"/>
      <c r="AD2" s="201"/>
      <c r="AE2" s="201"/>
      <c r="AF2" s="201"/>
      <c r="AG2" s="201"/>
      <c r="AH2" s="201"/>
      <c r="AI2" s="201"/>
      <c r="AJ2" s="202"/>
      <c r="AN2" s="78" t="s">
        <v>113</v>
      </c>
      <c r="AO2" s="79" t="s">
        <v>114</v>
      </c>
      <c r="AP2" s="80" t="s">
        <v>115</v>
      </c>
      <c r="AQ2" s="79"/>
      <c r="AR2" s="79"/>
      <c r="AS2" s="79"/>
      <c r="AT2" s="79"/>
      <c r="AU2" s="79"/>
      <c r="AV2" s="79"/>
      <c r="AW2" s="79"/>
      <c r="AX2" s="79"/>
      <c r="AY2" s="79"/>
      <c r="AZ2" s="79"/>
      <c r="BA2" s="79"/>
      <c r="BB2" s="79"/>
      <c r="BC2" s="79"/>
      <c r="BD2" s="79"/>
      <c r="BE2" s="79"/>
      <c r="BF2" s="79"/>
      <c r="BG2" s="79"/>
      <c r="BH2" s="79"/>
      <c r="BI2" s="79"/>
      <c r="BJ2" s="79"/>
      <c r="BK2" s="79"/>
      <c r="BL2" s="79"/>
      <c r="BM2" s="79"/>
      <c r="BN2" s="79"/>
      <c r="BO2" s="79"/>
      <c r="BP2" s="79"/>
      <c r="BQ2" s="79"/>
      <c r="BR2" s="79"/>
      <c r="BS2" s="81"/>
      <c r="BU2" s="65" t="s">
        <v>28</v>
      </c>
      <c r="BV2" s="65" t="s">
        <v>125</v>
      </c>
      <c r="BW2" s="65" t="s">
        <v>34</v>
      </c>
      <c r="BX2" s="65" t="s">
        <v>141</v>
      </c>
      <c r="BY2" s="167" t="s">
        <v>314</v>
      </c>
      <c r="BZ2" s="167" t="s">
        <v>315</v>
      </c>
      <c r="CA2" s="167" t="s">
        <v>316</v>
      </c>
      <c r="CB2" s="204" t="s">
        <v>126</v>
      </c>
    </row>
    <row r="3" spans="2:103" x14ac:dyDescent="0.3">
      <c r="E3" s="64"/>
      <c r="F3" s="64"/>
      <c r="G3" s="64"/>
      <c r="H3" s="64"/>
      <c r="I3" s="64"/>
      <c r="J3" s="64"/>
      <c r="K3" s="64"/>
      <c r="L3" s="64"/>
      <c r="M3" s="64"/>
      <c r="N3" s="64"/>
      <c r="O3" s="64"/>
      <c r="P3" s="64"/>
      <c r="Q3" s="64"/>
      <c r="R3" s="64"/>
      <c r="S3" s="64"/>
      <c r="T3" s="64"/>
      <c r="U3" s="64"/>
      <c r="V3" s="64"/>
      <c r="W3" s="64"/>
      <c r="X3" s="64"/>
      <c r="Y3" s="64"/>
      <c r="Z3" s="64"/>
      <c r="AA3" s="64"/>
      <c r="AB3" s="64"/>
      <c r="AC3" s="64"/>
      <c r="AD3" s="64"/>
      <c r="AE3" s="64"/>
      <c r="AF3" s="64"/>
      <c r="AG3" s="64"/>
      <c r="AH3" s="64"/>
      <c r="AI3" s="64"/>
      <c r="AJ3" s="64"/>
      <c r="AN3" s="78" t="s">
        <v>145</v>
      </c>
      <c r="AO3" s="79" t="s">
        <v>114</v>
      </c>
      <c r="AP3" s="80" t="s">
        <v>117</v>
      </c>
      <c r="AQ3" s="79"/>
      <c r="AR3" s="79"/>
      <c r="AS3" s="79"/>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81"/>
      <c r="BU3" s="35" t="s">
        <v>0</v>
      </c>
      <c r="BV3" s="35" t="s">
        <v>128</v>
      </c>
      <c r="BW3" s="35" t="s">
        <v>5</v>
      </c>
      <c r="BX3" s="35" t="s">
        <v>142</v>
      </c>
      <c r="BY3" s="65"/>
      <c r="BZ3" s="65"/>
      <c r="CA3" s="65"/>
      <c r="CB3" s="204">
        <v>74</v>
      </c>
    </row>
    <row r="4" spans="2:103" ht="14.4" customHeight="1" x14ac:dyDescent="0.3">
      <c r="B4" s="188" t="s">
        <v>144</v>
      </c>
      <c r="C4" s="189"/>
      <c r="D4" s="189"/>
      <c r="E4" s="189"/>
      <c r="F4" s="189"/>
      <c r="G4" s="189"/>
      <c r="H4" s="189"/>
      <c r="I4" s="189"/>
      <c r="J4" s="189"/>
      <c r="K4" s="189"/>
      <c r="L4" s="189"/>
      <c r="M4" s="189"/>
      <c r="N4" s="189"/>
      <c r="O4" s="189"/>
      <c r="P4" s="189"/>
      <c r="Q4" s="189"/>
      <c r="R4" s="189"/>
      <c r="S4" s="189"/>
      <c r="T4" s="189"/>
      <c r="U4" s="189"/>
      <c r="V4" s="189"/>
      <c r="W4" s="189"/>
      <c r="X4" s="189"/>
      <c r="Y4" s="189"/>
      <c r="Z4" s="189"/>
      <c r="AA4" s="189"/>
      <c r="AB4" s="189"/>
      <c r="AC4" s="189"/>
      <c r="AD4" s="189"/>
      <c r="AE4" s="189"/>
      <c r="AF4" s="189"/>
      <c r="AG4" s="189"/>
      <c r="AH4" s="189"/>
      <c r="AI4" s="189"/>
      <c r="AJ4" s="190"/>
      <c r="AN4" s="82" t="s">
        <v>118</v>
      </c>
      <c r="AO4" s="79" t="s">
        <v>114</v>
      </c>
      <c r="AP4" s="80" t="s">
        <v>119</v>
      </c>
      <c r="AQ4" s="79"/>
      <c r="AR4" s="79"/>
      <c r="AS4" s="79"/>
      <c r="AT4" s="79"/>
      <c r="AU4" s="79"/>
      <c r="AV4" s="79"/>
      <c r="AW4" s="79"/>
      <c r="AX4" s="79"/>
      <c r="AY4" s="79"/>
      <c r="AZ4" s="79"/>
      <c r="BA4" s="79"/>
      <c r="BB4" s="79"/>
      <c r="BC4" s="79"/>
      <c r="BD4" s="79"/>
      <c r="BE4" s="79"/>
      <c r="BF4" s="79"/>
      <c r="BG4" s="79"/>
      <c r="BH4" s="79"/>
      <c r="BI4" s="79"/>
      <c r="BJ4" s="79"/>
      <c r="BK4" s="79"/>
      <c r="BL4" s="79"/>
      <c r="BM4" s="79"/>
      <c r="BN4" s="79"/>
      <c r="BO4" s="79"/>
      <c r="BP4" s="79"/>
      <c r="BQ4" s="79"/>
      <c r="BR4" s="79"/>
      <c r="BS4" s="81"/>
    </row>
    <row r="5" spans="2:103" x14ac:dyDescent="0.3">
      <c r="B5" s="191"/>
      <c r="C5" s="192"/>
      <c r="D5" s="192"/>
      <c r="E5" s="192"/>
      <c r="F5" s="192"/>
      <c r="G5" s="192"/>
      <c r="H5" s="192"/>
      <c r="I5" s="192"/>
      <c r="J5" s="192"/>
      <c r="K5" s="192"/>
      <c r="L5" s="192"/>
      <c r="M5" s="192"/>
      <c r="N5" s="192"/>
      <c r="O5" s="192"/>
      <c r="P5" s="192"/>
      <c r="Q5" s="192"/>
      <c r="R5" s="192"/>
      <c r="S5" s="192"/>
      <c r="T5" s="192"/>
      <c r="U5" s="192"/>
      <c r="V5" s="192"/>
      <c r="W5" s="192"/>
      <c r="X5" s="192"/>
      <c r="Y5" s="192"/>
      <c r="Z5" s="192"/>
      <c r="AA5" s="192"/>
      <c r="AB5" s="192"/>
      <c r="AC5" s="192"/>
      <c r="AD5" s="192"/>
      <c r="AE5" s="192"/>
      <c r="AF5" s="192"/>
      <c r="AG5" s="192"/>
      <c r="AH5" s="192"/>
      <c r="AI5" s="192"/>
      <c r="AJ5" s="193"/>
      <c r="AN5" s="83" t="s">
        <v>122</v>
      </c>
      <c r="AO5" s="84" t="s">
        <v>114</v>
      </c>
      <c r="AP5" s="85" t="s">
        <v>127</v>
      </c>
      <c r="AQ5" s="84"/>
      <c r="AR5" s="84"/>
      <c r="AS5" s="84"/>
      <c r="AT5" s="84"/>
      <c r="AU5" s="84"/>
      <c r="AV5" s="84"/>
      <c r="AW5" s="84"/>
      <c r="AX5" s="84"/>
      <c r="AY5" s="84"/>
      <c r="AZ5" s="84"/>
      <c r="BA5" s="84"/>
      <c r="BB5" s="84"/>
      <c r="BC5" s="84"/>
      <c r="BD5" s="84"/>
      <c r="BE5" s="84"/>
      <c r="BF5" s="84"/>
      <c r="BG5" s="84"/>
      <c r="BH5" s="84"/>
      <c r="BI5" s="84"/>
      <c r="BJ5" s="84"/>
      <c r="BK5" s="84"/>
      <c r="BL5" s="84"/>
      <c r="BM5" s="84"/>
      <c r="BN5" s="84"/>
      <c r="BO5" s="84"/>
      <c r="BP5" s="84"/>
      <c r="BQ5" s="84"/>
      <c r="BR5" s="84"/>
      <c r="BS5" s="86"/>
    </row>
    <row r="6" spans="2:103" x14ac:dyDescent="0.3">
      <c r="B6" s="191"/>
      <c r="C6" s="192"/>
      <c r="D6" s="192"/>
      <c r="E6" s="192"/>
      <c r="F6" s="192"/>
      <c r="G6" s="192"/>
      <c r="H6" s="192"/>
      <c r="I6" s="192"/>
      <c r="J6" s="192"/>
      <c r="K6" s="192"/>
      <c r="L6" s="192"/>
      <c r="M6" s="192"/>
      <c r="N6" s="192"/>
      <c r="O6" s="192"/>
      <c r="P6" s="192"/>
      <c r="Q6" s="192"/>
      <c r="R6" s="192"/>
      <c r="S6" s="192"/>
      <c r="T6" s="192"/>
      <c r="U6" s="192"/>
      <c r="V6" s="192"/>
      <c r="W6" s="192"/>
      <c r="X6" s="192"/>
      <c r="Y6" s="192"/>
      <c r="Z6" s="192"/>
      <c r="AA6" s="192"/>
      <c r="AB6" s="192"/>
      <c r="AC6" s="192"/>
      <c r="AD6" s="192"/>
      <c r="AE6" s="192"/>
      <c r="AF6" s="192"/>
      <c r="AG6" s="192"/>
      <c r="AH6" s="192"/>
      <c r="AI6" s="192"/>
      <c r="AJ6" s="193"/>
      <c r="AM6" s="64"/>
      <c r="BS6"/>
    </row>
    <row r="7" spans="2:103" x14ac:dyDescent="0.3">
      <c r="B7" s="191"/>
      <c r="C7" s="192"/>
      <c r="D7" s="192"/>
      <c r="E7" s="192"/>
      <c r="F7" s="192"/>
      <c r="G7" s="192"/>
      <c r="H7" s="192"/>
      <c r="I7" s="192"/>
      <c r="J7" s="192"/>
      <c r="K7" s="192"/>
      <c r="L7" s="192"/>
      <c r="M7" s="192"/>
      <c r="N7" s="192"/>
      <c r="O7" s="192"/>
      <c r="P7" s="192"/>
      <c r="Q7" s="192"/>
      <c r="R7" s="192"/>
      <c r="S7" s="192"/>
      <c r="T7" s="192"/>
      <c r="U7" s="192"/>
      <c r="V7" s="192"/>
      <c r="W7" s="192"/>
      <c r="X7" s="192"/>
      <c r="Y7" s="192"/>
      <c r="Z7" s="192"/>
      <c r="AA7" s="192"/>
      <c r="AB7" s="192"/>
      <c r="AC7" s="192"/>
      <c r="AD7" s="192"/>
      <c r="AE7" s="192"/>
      <c r="AF7" s="192"/>
      <c r="AG7" s="192"/>
      <c r="AH7" s="192"/>
      <c r="AI7" s="192"/>
      <c r="AJ7" s="193"/>
      <c r="AN7" s="203" t="s">
        <v>120</v>
      </c>
      <c r="AO7" s="203"/>
      <c r="AP7" s="203"/>
      <c r="AQ7" s="203"/>
      <c r="AR7" s="203"/>
      <c r="AS7" s="203"/>
      <c r="AT7" s="203"/>
      <c r="AU7" s="203"/>
      <c r="AV7" s="203" t="s">
        <v>121</v>
      </c>
      <c r="AW7" s="203"/>
      <c r="AX7" s="203"/>
      <c r="AY7" s="203"/>
      <c r="AZ7" s="203"/>
      <c r="BA7" s="203"/>
      <c r="BB7" s="203"/>
      <c r="BC7" s="203"/>
      <c r="BD7" s="203" t="s">
        <v>120</v>
      </c>
      <c r="BE7" s="203"/>
      <c r="BF7" s="203"/>
      <c r="BG7" s="203"/>
      <c r="BH7" s="203"/>
      <c r="BI7" s="203"/>
      <c r="BJ7" s="203"/>
      <c r="BK7" s="203"/>
      <c r="BL7" s="203" t="s">
        <v>121</v>
      </c>
      <c r="BM7" s="203"/>
      <c r="BN7" s="203"/>
      <c r="BO7" s="203"/>
      <c r="BP7" s="203"/>
      <c r="BQ7" s="203"/>
      <c r="BR7" s="203"/>
      <c r="BS7" s="203"/>
    </row>
    <row r="8" spans="2:103" x14ac:dyDescent="0.3">
      <c r="B8" s="191"/>
      <c r="C8" s="192"/>
      <c r="D8" s="192"/>
      <c r="E8" s="192"/>
      <c r="F8" s="192"/>
      <c r="G8" s="192"/>
      <c r="H8" s="192"/>
      <c r="I8" s="192"/>
      <c r="J8" s="192"/>
      <c r="K8" s="192"/>
      <c r="L8" s="192"/>
      <c r="M8" s="192"/>
      <c r="N8" s="192"/>
      <c r="O8" s="192"/>
      <c r="P8" s="192"/>
      <c r="Q8" s="192"/>
      <c r="R8" s="192"/>
      <c r="S8" s="192"/>
      <c r="T8" s="192"/>
      <c r="U8" s="192"/>
      <c r="V8" s="192"/>
      <c r="W8" s="192"/>
      <c r="X8" s="192"/>
      <c r="Y8" s="192"/>
      <c r="Z8" s="192"/>
      <c r="AA8" s="192"/>
      <c r="AB8" s="192"/>
      <c r="AC8" s="192"/>
      <c r="AD8" s="192"/>
      <c r="AE8" s="192"/>
      <c r="AF8" s="192"/>
      <c r="AG8" s="192"/>
      <c r="AH8" s="192"/>
      <c r="AI8" s="192"/>
      <c r="AJ8" s="193"/>
      <c r="AN8" s="103">
        <v>1</v>
      </c>
      <c r="AO8" s="104">
        <v>2</v>
      </c>
      <c r="AP8" s="104">
        <v>3</v>
      </c>
      <c r="AQ8" s="104">
        <v>4</v>
      </c>
      <c r="AR8" s="104">
        <v>5</v>
      </c>
      <c r="AS8" s="104">
        <v>6</v>
      </c>
      <c r="AT8" s="104">
        <v>7</v>
      </c>
      <c r="AU8" s="105">
        <v>8</v>
      </c>
      <c r="AV8" s="106">
        <v>16</v>
      </c>
      <c r="AW8" s="107">
        <v>15</v>
      </c>
      <c r="AX8" s="107">
        <v>14</v>
      </c>
      <c r="AY8" s="107">
        <v>13</v>
      </c>
      <c r="AZ8" s="107">
        <v>12</v>
      </c>
      <c r="BA8" s="107">
        <v>11</v>
      </c>
      <c r="BB8" s="107">
        <v>10</v>
      </c>
      <c r="BC8" s="108">
        <v>9</v>
      </c>
      <c r="BD8" s="103">
        <v>9</v>
      </c>
      <c r="BE8" s="104">
        <v>10</v>
      </c>
      <c r="BF8" s="104">
        <v>11</v>
      </c>
      <c r="BG8" s="104">
        <v>12</v>
      </c>
      <c r="BH8" s="104">
        <v>13</v>
      </c>
      <c r="BI8" s="104">
        <v>14</v>
      </c>
      <c r="BJ8" s="104">
        <v>15</v>
      </c>
      <c r="BK8" s="105">
        <v>16</v>
      </c>
      <c r="BL8" s="106">
        <v>8</v>
      </c>
      <c r="BM8" s="107">
        <v>7</v>
      </c>
      <c r="BN8" s="107">
        <v>6</v>
      </c>
      <c r="BO8" s="107">
        <v>5</v>
      </c>
      <c r="BP8" s="107">
        <v>4</v>
      </c>
      <c r="BQ8" s="107">
        <v>3</v>
      </c>
      <c r="BR8" s="107">
        <v>2</v>
      </c>
      <c r="BS8" s="108">
        <v>1</v>
      </c>
    </row>
    <row r="9" spans="2:103" x14ac:dyDescent="0.3">
      <c r="B9" s="191"/>
      <c r="C9" s="192"/>
      <c r="D9" s="192"/>
      <c r="E9" s="192"/>
      <c r="F9" s="192"/>
      <c r="G9" s="192"/>
      <c r="H9" s="192"/>
      <c r="I9" s="192"/>
      <c r="J9" s="192"/>
      <c r="K9" s="192"/>
      <c r="L9" s="192"/>
      <c r="M9" s="192"/>
      <c r="N9" s="192"/>
      <c r="O9" s="192"/>
      <c r="P9" s="192"/>
      <c r="Q9" s="192"/>
      <c r="R9" s="192"/>
      <c r="S9" s="192"/>
      <c r="T9" s="192"/>
      <c r="U9" s="192"/>
      <c r="V9" s="192"/>
      <c r="W9" s="192"/>
      <c r="X9" s="192"/>
      <c r="Y9" s="192"/>
      <c r="Z9" s="192"/>
      <c r="AA9" s="192"/>
      <c r="AB9" s="192"/>
      <c r="AC9" s="192"/>
      <c r="AD9" s="192"/>
      <c r="AE9" s="192"/>
      <c r="AF9" s="192"/>
      <c r="AG9" s="192"/>
      <c r="AH9" s="192"/>
      <c r="AI9" s="192"/>
      <c r="AJ9" s="193"/>
    </row>
    <row r="10" spans="2:103" x14ac:dyDescent="0.3">
      <c r="B10" s="191"/>
      <c r="C10" s="192"/>
      <c r="D10" s="192"/>
      <c r="E10" s="192"/>
      <c r="F10" s="192"/>
      <c r="G10" s="192"/>
      <c r="H10" s="192"/>
      <c r="I10" s="192"/>
      <c r="J10" s="192"/>
      <c r="K10" s="192"/>
      <c r="L10" s="192"/>
      <c r="M10" s="192"/>
      <c r="N10" s="192"/>
      <c r="O10" s="192"/>
      <c r="P10" s="192"/>
      <c r="Q10" s="192"/>
      <c r="R10" s="192"/>
      <c r="S10" s="192"/>
      <c r="T10" s="192"/>
      <c r="U10" s="192"/>
      <c r="V10" s="192"/>
      <c r="W10" s="192"/>
      <c r="X10" s="192"/>
      <c r="Y10" s="192"/>
      <c r="Z10" s="192"/>
      <c r="AA10" s="192"/>
      <c r="AB10" s="192"/>
      <c r="AC10" s="192"/>
      <c r="AD10" s="192"/>
      <c r="AE10" s="192"/>
      <c r="AF10" s="192"/>
      <c r="AG10" s="192"/>
      <c r="AH10" s="192"/>
      <c r="AI10" s="192"/>
      <c r="AJ10" s="193"/>
      <c r="AL10" s="124">
        <v>1</v>
      </c>
      <c r="AN10" s="109" t="s">
        <v>118</v>
      </c>
      <c r="AO10" s="110" t="s">
        <v>118</v>
      </c>
      <c r="AP10" s="110" t="s">
        <v>118</v>
      </c>
      <c r="AQ10" s="110" t="s">
        <v>118</v>
      </c>
      <c r="AR10" s="110" t="s">
        <v>118</v>
      </c>
      <c r="AS10" s="110" t="s">
        <v>118</v>
      </c>
      <c r="AT10" s="110" t="s">
        <v>118</v>
      </c>
      <c r="AU10" s="111" t="s">
        <v>118</v>
      </c>
      <c r="AV10" s="112" t="s">
        <v>118</v>
      </c>
      <c r="AW10" s="112" t="s">
        <v>118</v>
      </c>
      <c r="AX10" s="112" t="s">
        <v>118</v>
      </c>
      <c r="AY10" s="112" t="s">
        <v>118</v>
      </c>
      <c r="AZ10" s="112" t="s">
        <v>145</v>
      </c>
      <c r="BA10" s="112" t="s">
        <v>145</v>
      </c>
      <c r="BB10" s="112" t="s">
        <v>118</v>
      </c>
      <c r="BC10" s="112" t="s">
        <v>118</v>
      </c>
      <c r="BD10" s="110" t="s">
        <v>118</v>
      </c>
      <c r="BE10" s="110" t="s">
        <v>118</v>
      </c>
      <c r="BF10" s="110" t="s">
        <v>118</v>
      </c>
      <c r="BG10" s="110" t="s">
        <v>118</v>
      </c>
      <c r="BH10" s="110" t="s">
        <v>118</v>
      </c>
      <c r="BI10" s="110" t="s">
        <v>118</v>
      </c>
      <c r="BJ10" s="110" t="s">
        <v>118</v>
      </c>
      <c r="BK10" s="111" t="s">
        <v>118</v>
      </c>
      <c r="BL10" s="112" t="s">
        <v>145</v>
      </c>
      <c r="BM10" s="112" t="s">
        <v>145</v>
      </c>
      <c r="BN10" s="112" t="s">
        <v>118</v>
      </c>
      <c r="BO10" s="112" t="s">
        <v>118</v>
      </c>
      <c r="BP10" s="112" t="s">
        <v>145</v>
      </c>
      <c r="BQ10" s="112" t="s">
        <v>145</v>
      </c>
      <c r="BR10" s="112" t="s">
        <v>113</v>
      </c>
      <c r="BS10" s="113" t="s">
        <v>113</v>
      </c>
    </row>
    <row r="11" spans="2:103" x14ac:dyDescent="0.3">
      <c r="B11" s="191"/>
      <c r="C11" s="192"/>
      <c r="D11" s="192"/>
      <c r="E11" s="192"/>
      <c r="F11" s="192"/>
      <c r="G11" s="192"/>
      <c r="H11" s="192"/>
      <c r="I11" s="192"/>
      <c r="J11" s="192"/>
      <c r="K11" s="192"/>
      <c r="L11" s="192"/>
      <c r="M11" s="192"/>
      <c r="N11" s="192"/>
      <c r="O11" s="192"/>
      <c r="P11" s="192"/>
      <c r="Q11" s="192"/>
      <c r="R11" s="192"/>
      <c r="S11" s="192"/>
      <c r="T11" s="192"/>
      <c r="U11" s="192"/>
      <c r="V11" s="192"/>
      <c r="W11" s="192"/>
      <c r="X11" s="192"/>
      <c r="Y11" s="192"/>
      <c r="Z11" s="192"/>
      <c r="AA11" s="192"/>
      <c r="AB11" s="192"/>
      <c r="AC11" s="192"/>
      <c r="AD11" s="192"/>
      <c r="AE11" s="192"/>
      <c r="AF11" s="192"/>
      <c r="AG11" s="192"/>
      <c r="AH11" s="192"/>
      <c r="AI11" s="192"/>
      <c r="AJ11" s="193"/>
      <c r="AL11" s="125">
        <v>2</v>
      </c>
      <c r="AN11" s="114" t="s">
        <v>118</v>
      </c>
      <c r="AO11" s="115" t="s">
        <v>118</v>
      </c>
      <c r="AP11" s="115" t="s">
        <v>118</v>
      </c>
      <c r="AQ11" s="115" t="s">
        <v>118</v>
      </c>
      <c r="AR11" s="115" t="s">
        <v>118</v>
      </c>
      <c r="AS11" s="115" t="s">
        <v>118</v>
      </c>
      <c r="AT11" s="115" t="s">
        <v>118</v>
      </c>
      <c r="AU11" s="116" t="s">
        <v>118</v>
      </c>
      <c r="AV11" s="117" t="s">
        <v>118</v>
      </c>
      <c r="AW11" s="117" t="s">
        <v>118</v>
      </c>
      <c r="AX11" s="117" t="s">
        <v>118</v>
      </c>
      <c r="AY11" s="117" t="s">
        <v>118</v>
      </c>
      <c r="AZ11" s="68" t="s">
        <v>145</v>
      </c>
      <c r="BA11" s="68" t="s">
        <v>145</v>
      </c>
      <c r="BB11" s="117" t="s">
        <v>118</v>
      </c>
      <c r="BC11" s="117" t="s">
        <v>118</v>
      </c>
      <c r="BD11" s="116" t="s">
        <v>118</v>
      </c>
      <c r="BE11" s="115" t="s">
        <v>118</v>
      </c>
      <c r="BF11" s="115" t="s">
        <v>118</v>
      </c>
      <c r="BG11" s="115" t="s">
        <v>118</v>
      </c>
      <c r="BH11" s="115" t="s">
        <v>118</v>
      </c>
      <c r="BI11" s="115" t="s">
        <v>118</v>
      </c>
      <c r="BJ11" s="115" t="s">
        <v>118</v>
      </c>
      <c r="BK11" s="116" t="s">
        <v>118</v>
      </c>
      <c r="BL11" s="68" t="s">
        <v>145</v>
      </c>
      <c r="BM11" s="68" t="s">
        <v>145</v>
      </c>
      <c r="BN11" s="117" t="s">
        <v>118</v>
      </c>
      <c r="BO11" s="117" t="s">
        <v>118</v>
      </c>
      <c r="BP11" s="68" t="s">
        <v>145</v>
      </c>
      <c r="BQ11" s="68" t="s">
        <v>145</v>
      </c>
      <c r="BR11" s="117" t="s">
        <v>113</v>
      </c>
      <c r="BS11" s="118" t="s">
        <v>113</v>
      </c>
    </row>
    <row r="12" spans="2:103" x14ac:dyDescent="0.3">
      <c r="B12" s="191"/>
      <c r="C12" s="192"/>
      <c r="D12" s="192"/>
      <c r="E12" s="192"/>
      <c r="F12" s="192"/>
      <c r="G12" s="192"/>
      <c r="H12" s="192"/>
      <c r="I12" s="192"/>
      <c r="J12" s="192"/>
      <c r="K12" s="192"/>
      <c r="L12" s="192"/>
      <c r="M12" s="192"/>
      <c r="N12" s="192"/>
      <c r="O12" s="192"/>
      <c r="P12" s="192"/>
      <c r="Q12" s="192"/>
      <c r="R12" s="192"/>
      <c r="S12" s="192"/>
      <c r="T12" s="192"/>
      <c r="U12" s="192"/>
      <c r="V12" s="192"/>
      <c r="W12" s="192"/>
      <c r="X12" s="192"/>
      <c r="Y12" s="192"/>
      <c r="Z12" s="192"/>
      <c r="AA12" s="192"/>
      <c r="AB12" s="192"/>
      <c r="AC12" s="192"/>
      <c r="AD12" s="192"/>
      <c r="AE12" s="192"/>
      <c r="AF12" s="192"/>
      <c r="AG12" s="192"/>
      <c r="AH12" s="192"/>
      <c r="AI12" s="192"/>
      <c r="AJ12" s="193"/>
      <c r="AL12" s="125">
        <v>3</v>
      </c>
      <c r="AN12" s="114" t="s">
        <v>118</v>
      </c>
      <c r="AO12" s="115" t="s">
        <v>118</v>
      </c>
      <c r="AP12" s="115" t="s">
        <v>118</v>
      </c>
      <c r="AQ12" s="115" t="s">
        <v>118</v>
      </c>
      <c r="AR12" s="115" t="s">
        <v>118</v>
      </c>
      <c r="AS12" s="115" t="s">
        <v>118</v>
      </c>
      <c r="AT12" s="115" t="s">
        <v>118</v>
      </c>
      <c r="AU12" s="116" t="s">
        <v>118</v>
      </c>
      <c r="AV12" s="117" t="s">
        <v>118</v>
      </c>
      <c r="AW12" s="117" t="s">
        <v>118</v>
      </c>
      <c r="AX12" s="117" t="s">
        <v>118</v>
      </c>
      <c r="AY12" s="117" t="s">
        <v>118</v>
      </c>
      <c r="AZ12" s="68" t="s">
        <v>145</v>
      </c>
      <c r="BA12" s="68" t="s">
        <v>145</v>
      </c>
      <c r="BB12" s="117" t="s">
        <v>118</v>
      </c>
      <c r="BC12" s="117" t="s">
        <v>118</v>
      </c>
      <c r="BD12" s="116" t="s">
        <v>118</v>
      </c>
      <c r="BE12" s="115" t="s">
        <v>118</v>
      </c>
      <c r="BF12" s="115" t="s">
        <v>118</v>
      </c>
      <c r="BG12" s="115" t="s">
        <v>118</v>
      </c>
      <c r="BH12" s="115" t="s">
        <v>118</v>
      </c>
      <c r="BI12" s="115" t="s">
        <v>118</v>
      </c>
      <c r="BJ12" s="115" t="s">
        <v>118</v>
      </c>
      <c r="BK12" s="116" t="s">
        <v>118</v>
      </c>
      <c r="BL12" s="68" t="s">
        <v>145</v>
      </c>
      <c r="BM12" s="68" t="s">
        <v>145</v>
      </c>
      <c r="BN12" s="117" t="s">
        <v>118</v>
      </c>
      <c r="BO12" s="117" t="s">
        <v>118</v>
      </c>
      <c r="BP12" s="68" t="s">
        <v>145</v>
      </c>
      <c r="BQ12" s="68" t="s">
        <v>145</v>
      </c>
      <c r="BR12" s="117" t="s">
        <v>113</v>
      </c>
      <c r="BS12" s="118" t="s">
        <v>113</v>
      </c>
    </row>
    <row r="13" spans="2:103" x14ac:dyDescent="0.3">
      <c r="B13" s="191"/>
      <c r="C13" s="192"/>
      <c r="D13" s="192"/>
      <c r="E13" s="192"/>
      <c r="F13" s="192"/>
      <c r="G13" s="192"/>
      <c r="H13" s="192"/>
      <c r="I13" s="192"/>
      <c r="J13" s="192"/>
      <c r="K13" s="192"/>
      <c r="L13" s="192"/>
      <c r="M13" s="192"/>
      <c r="N13" s="192"/>
      <c r="O13" s="192"/>
      <c r="P13" s="192"/>
      <c r="Q13" s="192"/>
      <c r="R13" s="192"/>
      <c r="S13" s="192"/>
      <c r="T13" s="192"/>
      <c r="U13" s="192"/>
      <c r="V13" s="192"/>
      <c r="W13" s="192"/>
      <c r="X13" s="192"/>
      <c r="Y13" s="192"/>
      <c r="Z13" s="192"/>
      <c r="AA13" s="192"/>
      <c r="AB13" s="192"/>
      <c r="AC13" s="192"/>
      <c r="AD13" s="192"/>
      <c r="AE13" s="192"/>
      <c r="AF13" s="192"/>
      <c r="AG13" s="192"/>
      <c r="AH13" s="192"/>
      <c r="AI13" s="192"/>
      <c r="AJ13" s="193"/>
      <c r="AL13" s="125">
        <v>4</v>
      </c>
      <c r="AN13" s="114" t="s">
        <v>118</v>
      </c>
      <c r="AO13" s="115" t="s">
        <v>118</v>
      </c>
      <c r="AP13" s="115" t="s">
        <v>118</v>
      </c>
      <c r="AQ13" s="115" t="s">
        <v>118</v>
      </c>
      <c r="AR13" s="115" t="s">
        <v>118</v>
      </c>
      <c r="AS13" s="115" t="s">
        <v>118</v>
      </c>
      <c r="AT13" s="115" t="s">
        <v>118</v>
      </c>
      <c r="AU13" s="116" t="s">
        <v>118</v>
      </c>
      <c r="AV13" s="117" t="s">
        <v>118</v>
      </c>
      <c r="AW13" s="117" t="s">
        <v>118</v>
      </c>
      <c r="AX13" s="117" t="s">
        <v>118</v>
      </c>
      <c r="AY13" s="117" t="s">
        <v>118</v>
      </c>
      <c r="AZ13" s="68" t="s">
        <v>145</v>
      </c>
      <c r="BA13" s="68" t="s">
        <v>145</v>
      </c>
      <c r="BB13" s="117" t="s">
        <v>118</v>
      </c>
      <c r="BC13" s="117" t="s">
        <v>118</v>
      </c>
      <c r="BD13" s="116" t="s">
        <v>118</v>
      </c>
      <c r="BE13" s="115" t="s">
        <v>118</v>
      </c>
      <c r="BF13" s="115" t="s">
        <v>118</v>
      </c>
      <c r="BG13" s="115" t="s">
        <v>118</v>
      </c>
      <c r="BH13" s="115" t="s">
        <v>118</v>
      </c>
      <c r="BI13" s="115" t="s">
        <v>118</v>
      </c>
      <c r="BJ13" s="115" t="s">
        <v>118</v>
      </c>
      <c r="BK13" s="116" t="s">
        <v>118</v>
      </c>
      <c r="BL13" s="68" t="s">
        <v>145</v>
      </c>
      <c r="BM13" s="68" t="s">
        <v>145</v>
      </c>
      <c r="BN13" s="117" t="s">
        <v>118</v>
      </c>
      <c r="BO13" s="117" t="s">
        <v>118</v>
      </c>
      <c r="BP13" s="68" t="s">
        <v>145</v>
      </c>
      <c r="BQ13" s="68" t="s">
        <v>145</v>
      </c>
      <c r="BR13" s="117" t="s">
        <v>113</v>
      </c>
      <c r="BS13" s="118" t="s">
        <v>113</v>
      </c>
    </row>
    <row r="14" spans="2:103" x14ac:dyDescent="0.3">
      <c r="B14" s="191"/>
      <c r="C14" s="192"/>
      <c r="D14" s="192"/>
      <c r="E14" s="192"/>
      <c r="F14" s="192"/>
      <c r="G14" s="192"/>
      <c r="H14" s="192"/>
      <c r="I14" s="192"/>
      <c r="J14" s="192"/>
      <c r="K14" s="192"/>
      <c r="L14" s="192"/>
      <c r="M14" s="192"/>
      <c r="N14" s="192"/>
      <c r="O14" s="192"/>
      <c r="P14" s="192"/>
      <c r="Q14" s="192"/>
      <c r="R14" s="192"/>
      <c r="S14" s="192"/>
      <c r="T14" s="192"/>
      <c r="U14" s="192"/>
      <c r="V14" s="192"/>
      <c r="W14" s="192"/>
      <c r="X14" s="192"/>
      <c r="Y14" s="192"/>
      <c r="Z14" s="192"/>
      <c r="AA14" s="192"/>
      <c r="AB14" s="192"/>
      <c r="AC14" s="192"/>
      <c r="AD14" s="192"/>
      <c r="AE14" s="192"/>
      <c r="AF14" s="192"/>
      <c r="AG14" s="192"/>
      <c r="AH14" s="192"/>
      <c r="AI14" s="192"/>
      <c r="AJ14" s="193"/>
      <c r="AL14" s="125">
        <v>5</v>
      </c>
      <c r="AN14" s="114" t="s">
        <v>118</v>
      </c>
      <c r="AO14" s="115" t="s">
        <v>118</v>
      </c>
      <c r="AP14" s="115" t="s">
        <v>118</v>
      </c>
      <c r="AQ14" s="115" t="s">
        <v>118</v>
      </c>
      <c r="AR14" s="115" t="s">
        <v>118</v>
      </c>
      <c r="AS14" s="115" t="s">
        <v>118</v>
      </c>
      <c r="AT14" s="115" t="s">
        <v>118</v>
      </c>
      <c r="AU14" s="116" t="s">
        <v>118</v>
      </c>
      <c r="AV14" s="117" t="s">
        <v>118</v>
      </c>
      <c r="AW14" s="117" t="s">
        <v>118</v>
      </c>
      <c r="AX14" s="117" t="s">
        <v>118</v>
      </c>
      <c r="AY14" s="117" t="s">
        <v>118</v>
      </c>
      <c r="AZ14" s="68" t="s">
        <v>145</v>
      </c>
      <c r="BA14" s="68" t="s">
        <v>145</v>
      </c>
      <c r="BB14" s="117" t="s">
        <v>118</v>
      </c>
      <c r="BC14" s="117" t="s">
        <v>118</v>
      </c>
      <c r="BD14" s="116" t="s">
        <v>118</v>
      </c>
      <c r="BE14" s="115" t="s">
        <v>118</v>
      </c>
      <c r="BF14" s="115" t="s">
        <v>118</v>
      </c>
      <c r="BG14" s="115" t="s">
        <v>118</v>
      </c>
      <c r="BH14" s="115" t="s">
        <v>118</v>
      </c>
      <c r="BI14" s="115" t="s">
        <v>118</v>
      </c>
      <c r="BJ14" s="115" t="s">
        <v>118</v>
      </c>
      <c r="BK14" s="116" t="s">
        <v>118</v>
      </c>
      <c r="BL14" s="68" t="s">
        <v>145</v>
      </c>
      <c r="BM14" s="68" t="s">
        <v>145</v>
      </c>
      <c r="BN14" s="117" t="s">
        <v>118</v>
      </c>
      <c r="BO14" s="117" t="s">
        <v>118</v>
      </c>
      <c r="BP14" s="68" t="s">
        <v>145</v>
      </c>
      <c r="BQ14" s="68" t="s">
        <v>145</v>
      </c>
      <c r="BR14" s="117" t="s">
        <v>113</v>
      </c>
      <c r="BS14" s="118" t="s">
        <v>113</v>
      </c>
    </row>
    <row r="15" spans="2:103" x14ac:dyDescent="0.3">
      <c r="B15" s="191"/>
      <c r="C15" s="192"/>
      <c r="D15" s="192"/>
      <c r="E15" s="192"/>
      <c r="F15" s="192"/>
      <c r="G15" s="192"/>
      <c r="H15" s="192"/>
      <c r="I15" s="192"/>
      <c r="J15" s="192"/>
      <c r="K15" s="192"/>
      <c r="L15" s="192"/>
      <c r="M15" s="192"/>
      <c r="N15" s="192"/>
      <c r="O15" s="192"/>
      <c r="P15" s="192"/>
      <c r="Q15" s="192"/>
      <c r="R15" s="192"/>
      <c r="S15" s="192"/>
      <c r="T15" s="192"/>
      <c r="U15" s="192"/>
      <c r="V15" s="192"/>
      <c r="W15" s="192"/>
      <c r="X15" s="192"/>
      <c r="Y15" s="192"/>
      <c r="Z15" s="192"/>
      <c r="AA15" s="192"/>
      <c r="AB15" s="192"/>
      <c r="AC15" s="192"/>
      <c r="AD15" s="192"/>
      <c r="AE15" s="192"/>
      <c r="AF15" s="192"/>
      <c r="AG15" s="192"/>
      <c r="AH15" s="192"/>
      <c r="AI15" s="192"/>
      <c r="AJ15" s="193"/>
      <c r="AL15" s="125">
        <v>6</v>
      </c>
      <c r="AN15" s="114" t="s">
        <v>118</v>
      </c>
      <c r="AO15" s="115" t="s">
        <v>118</v>
      </c>
      <c r="AP15" s="115" t="s">
        <v>118</v>
      </c>
      <c r="AQ15" s="115" t="s">
        <v>118</v>
      </c>
      <c r="AR15" s="115" t="s">
        <v>118</v>
      </c>
      <c r="AS15" s="115" t="s">
        <v>118</v>
      </c>
      <c r="AT15" s="115" t="s">
        <v>118</v>
      </c>
      <c r="AU15" s="116" t="s">
        <v>118</v>
      </c>
      <c r="AV15" s="117" t="s">
        <v>118</v>
      </c>
      <c r="AW15" s="117" t="s">
        <v>118</v>
      </c>
      <c r="AX15" s="117" t="s">
        <v>118</v>
      </c>
      <c r="AY15" s="117" t="s">
        <v>118</v>
      </c>
      <c r="AZ15" s="68" t="s">
        <v>145</v>
      </c>
      <c r="BA15" s="68" t="s">
        <v>145</v>
      </c>
      <c r="BB15" s="117" t="s">
        <v>118</v>
      </c>
      <c r="BC15" s="117" t="s">
        <v>118</v>
      </c>
      <c r="BD15" s="116" t="s">
        <v>118</v>
      </c>
      <c r="BE15" s="115" t="s">
        <v>118</v>
      </c>
      <c r="BF15" s="115" t="s">
        <v>118</v>
      </c>
      <c r="BG15" s="115" t="s">
        <v>118</v>
      </c>
      <c r="BH15" s="115" t="s">
        <v>118</v>
      </c>
      <c r="BI15" s="115" t="s">
        <v>118</v>
      </c>
      <c r="BJ15" s="115" t="s">
        <v>118</v>
      </c>
      <c r="BK15" s="116" t="s">
        <v>118</v>
      </c>
      <c r="BL15" s="68" t="s">
        <v>145</v>
      </c>
      <c r="BM15" s="68" t="s">
        <v>145</v>
      </c>
      <c r="BN15" s="117" t="s">
        <v>118</v>
      </c>
      <c r="BO15" s="117" t="s">
        <v>118</v>
      </c>
      <c r="BP15" s="68" t="s">
        <v>145</v>
      </c>
      <c r="BQ15" s="68" t="s">
        <v>145</v>
      </c>
      <c r="BR15" s="117" t="s">
        <v>113</v>
      </c>
      <c r="BS15" s="118" t="s">
        <v>113</v>
      </c>
    </row>
    <row r="16" spans="2:103" x14ac:dyDescent="0.3">
      <c r="B16" s="191"/>
      <c r="C16" s="192"/>
      <c r="D16" s="192"/>
      <c r="E16" s="192"/>
      <c r="F16" s="192"/>
      <c r="G16" s="192"/>
      <c r="H16" s="192"/>
      <c r="I16" s="192"/>
      <c r="J16" s="192"/>
      <c r="K16" s="192"/>
      <c r="L16" s="192"/>
      <c r="M16" s="192"/>
      <c r="N16" s="192"/>
      <c r="O16" s="192"/>
      <c r="P16" s="192"/>
      <c r="Q16" s="192"/>
      <c r="R16" s="192"/>
      <c r="S16" s="192"/>
      <c r="T16" s="192"/>
      <c r="U16" s="192"/>
      <c r="V16" s="192"/>
      <c r="W16" s="192"/>
      <c r="X16" s="192"/>
      <c r="Y16" s="192"/>
      <c r="Z16" s="192"/>
      <c r="AA16" s="192"/>
      <c r="AB16" s="192"/>
      <c r="AC16" s="192"/>
      <c r="AD16" s="192"/>
      <c r="AE16" s="192"/>
      <c r="AF16" s="192"/>
      <c r="AG16" s="192"/>
      <c r="AH16" s="192"/>
      <c r="AI16" s="192"/>
      <c r="AJ16" s="193"/>
      <c r="AL16" s="125">
        <v>7</v>
      </c>
      <c r="AN16" s="114" t="s">
        <v>118</v>
      </c>
      <c r="AO16" s="115" t="s">
        <v>118</v>
      </c>
      <c r="AP16" s="115" t="s">
        <v>118</v>
      </c>
      <c r="AQ16" s="115" t="s">
        <v>118</v>
      </c>
      <c r="AR16" s="115" t="s">
        <v>118</v>
      </c>
      <c r="AS16" s="115" t="s">
        <v>118</v>
      </c>
      <c r="AT16" s="115" t="s">
        <v>118</v>
      </c>
      <c r="AU16" s="116" t="s">
        <v>118</v>
      </c>
      <c r="AV16" s="117" t="s">
        <v>118</v>
      </c>
      <c r="AW16" s="117" t="s">
        <v>118</v>
      </c>
      <c r="AX16" s="117" t="s">
        <v>118</v>
      </c>
      <c r="AY16" s="117" t="s">
        <v>118</v>
      </c>
      <c r="AZ16" s="68" t="s">
        <v>145</v>
      </c>
      <c r="BA16" s="68" t="s">
        <v>145</v>
      </c>
      <c r="BB16" s="117" t="s">
        <v>118</v>
      </c>
      <c r="BC16" s="117" t="s">
        <v>118</v>
      </c>
      <c r="BD16" s="116" t="s">
        <v>118</v>
      </c>
      <c r="BE16" s="115" t="s">
        <v>118</v>
      </c>
      <c r="BF16" s="115" t="s">
        <v>118</v>
      </c>
      <c r="BG16" s="115" t="s">
        <v>118</v>
      </c>
      <c r="BH16" s="115" t="s">
        <v>118</v>
      </c>
      <c r="BI16" s="115" t="s">
        <v>118</v>
      </c>
      <c r="BJ16" s="115" t="s">
        <v>118</v>
      </c>
      <c r="BK16" s="116" t="s">
        <v>118</v>
      </c>
      <c r="BL16" s="68" t="s">
        <v>145</v>
      </c>
      <c r="BM16" s="68" t="s">
        <v>145</v>
      </c>
      <c r="BN16" s="117" t="s">
        <v>118</v>
      </c>
      <c r="BO16" s="117" t="s">
        <v>118</v>
      </c>
      <c r="BP16" s="68" t="s">
        <v>145</v>
      </c>
      <c r="BQ16" s="68" t="s">
        <v>145</v>
      </c>
      <c r="BR16" s="117" t="s">
        <v>113</v>
      </c>
      <c r="BS16" s="118" t="s">
        <v>113</v>
      </c>
    </row>
    <row r="17" spans="2:71" x14ac:dyDescent="0.3">
      <c r="B17" s="191"/>
      <c r="C17" s="192"/>
      <c r="D17" s="192"/>
      <c r="E17" s="192"/>
      <c r="F17" s="192"/>
      <c r="G17" s="192"/>
      <c r="H17" s="192"/>
      <c r="I17" s="192"/>
      <c r="J17" s="192"/>
      <c r="K17" s="192"/>
      <c r="L17" s="192"/>
      <c r="M17" s="192"/>
      <c r="N17" s="192"/>
      <c r="O17" s="192"/>
      <c r="P17" s="192"/>
      <c r="Q17" s="192"/>
      <c r="R17" s="192"/>
      <c r="S17" s="192"/>
      <c r="T17" s="192"/>
      <c r="U17" s="192"/>
      <c r="V17" s="192"/>
      <c r="W17" s="192"/>
      <c r="X17" s="192"/>
      <c r="Y17" s="192"/>
      <c r="Z17" s="192"/>
      <c r="AA17" s="192"/>
      <c r="AB17" s="192"/>
      <c r="AC17" s="192"/>
      <c r="AD17" s="192"/>
      <c r="AE17" s="192"/>
      <c r="AF17" s="192"/>
      <c r="AG17" s="192"/>
      <c r="AH17" s="192"/>
      <c r="AI17" s="192"/>
      <c r="AJ17" s="193"/>
      <c r="AL17" s="125">
        <v>8</v>
      </c>
      <c r="AN17" s="114" t="s">
        <v>118</v>
      </c>
      <c r="AO17" s="115" t="s">
        <v>118</v>
      </c>
      <c r="AP17" s="115" t="s">
        <v>118</v>
      </c>
      <c r="AQ17" s="115" t="s">
        <v>118</v>
      </c>
      <c r="AR17" s="115" t="s">
        <v>118</v>
      </c>
      <c r="AS17" s="115" t="s">
        <v>118</v>
      </c>
      <c r="AT17" s="115" t="s">
        <v>118</v>
      </c>
      <c r="AU17" s="116" t="s">
        <v>118</v>
      </c>
      <c r="AV17" s="117" t="s">
        <v>118</v>
      </c>
      <c r="AW17" s="117" t="s">
        <v>118</v>
      </c>
      <c r="AX17" s="117" t="s">
        <v>118</v>
      </c>
      <c r="AY17" s="117" t="s">
        <v>118</v>
      </c>
      <c r="AZ17" s="68" t="s">
        <v>145</v>
      </c>
      <c r="BA17" s="68" t="s">
        <v>145</v>
      </c>
      <c r="BB17" s="117" t="s">
        <v>118</v>
      </c>
      <c r="BC17" s="117" t="s">
        <v>118</v>
      </c>
      <c r="BD17" s="116" t="s">
        <v>118</v>
      </c>
      <c r="BE17" s="115" t="s">
        <v>118</v>
      </c>
      <c r="BF17" s="115" t="s">
        <v>118</v>
      </c>
      <c r="BG17" s="115" t="s">
        <v>118</v>
      </c>
      <c r="BH17" s="115" t="s">
        <v>118</v>
      </c>
      <c r="BI17" s="115" t="s">
        <v>118</v>
      </c>
      <c r="BJ17" s="115" t="s">
        <v>118</v>
      </c>
      <c r="BK17" s="116" t="s">
        <v>118</v>
      </c>
      <c r="BL17" s="68" t="s">
        <v>145</v>
      </c>
      <c r="BM17" s="68" t="s">
        <v>145</v>
      </c>
      <c r="BN17" s="117" t="s">
        <v>118</v>
      </c>
      <c r="BO17" s="117" t="s">
        <v>118</v>
      </c>
      <c r="BP17" s="68" t="s">
        <v>145</v>
      </c>
      <c r="BQ17" s="68" t="s">
        <v>145</v>
      </c>
      <c r="BR17" s="117" t="s">
        <v>113</v>
      </c>
      <c r="BS17" s="118" t="s">
        <v>113</v>
      </c>
    </row>
    <row r="18" spans="2:71" x14ac:dyDescent="0.3">
      <c r="B18" s="191"/>
      <c r="C18" s="192"/>
      <c r="D18" s="192"/>
      <c r="E18" s="192"/>
      <c r="F18" s="192"/>
      <c r="G18" s="192"/>
      <c r="H18" s="192"/>
      <c r="I18" s="192"/>
      <c r="J18" s="192"/>
      <c r="K18" s="192"/>
      <c r="L18" s="192"/>
      <c r="M18" s="192"/>
      <c r="N18" s="192"/>
      <c r="O18" s="192"/>
      <c r="P18" s="192"/>
      <c r="Q18" s="192"/>
      <c r="R18" s="192"/>
      <c r="S18" s="192"/>
      <c r="T18" s="192"/>
      <c r="U18" s="192"/>
      <c r="V18" s="192"/>
      <c r="W18" s="192"/>
      <c r="X18" s="192"/>
      <c r="Y18" s="192"/>
      <c r="Z18" s="192"/>
      <c r="AA18" s="192"/>
      <c r="AB18" s="192"/>
      <c r="AC18" s="192"/>
      <c r="AD18" s="192"/>
      <c r="AE18" s="192"/>
      <c r="AF18" s="192"/>
      <c r="AG18" s="192"/>
      <c r="AH18" s="192"/>
      <c r="AI18" s="192"/>
      <c r="AJ18" s="193"/>
      <c r="AL18" s="125">
        <v>9</v>
      </c>
      <c r="AN18" s="114" t="s">
        <v>118</v>
      </c>
      <c r="AO18" s="115" t="s">
        <v>118</v>
      </c>
      <c r="AP18" s="115" t="s">
        <v>118</v>
      </c>
      <c r="AQ18" s="115" t="s">
        <v>118</v>
      </c>
      <c r="AR18" s="115" t="s">
        <v>118</v>
      </c>
      <c r="AS18" s="115" t="s">
        <v>118</v>
      </c>
      <c r="AT18" s="115" t="s">
        <v>118</v>
      </c>
      <c r="AU18" s="116" t="s">
        <v>118</v>
      </c>
      <c r="AV18" s="117" t="s">
        <v>118</v>
      </c>
      <c r="AW18" s="117" t="s">
        <v>118</v>
      </c>
      <c r="AX18" s="117" t="s">
        <v>118</v>
      </c>
      <c r="AY18" s="117" t="s">
        <v>118</v>
      </c>
      <c r="AZ18" s="68" t="s">
        <v>145</v>
      </c>
      <c r="BA18" s="68" t="s">
        <v>145</v>
      </c>
      <c r="BB18" s="117" t="s">
        <v>118</v>
      </c>
      <c r="BC18" s="117" t="s">
        <v>118</v>
      </c>
      <c r="BD18" s="116" t="s">
        <v>118</v>
      </c>
      <c r="BE18" s="115" t="s">
        <v>118</v>
      </c>
      <c r="BF18" s="115" t="s">
        <v>118</v>
      </c>
      <c r="BG18" s="115" t="s">
        <v>118</v>
      </c>
      <c r="BH18" s="115" t="s">
        <v>118</v>
      </c>
      <c r="BI18" s="115" t="s">
        <v>118</v>
      </c>
      <c r="BJ18" s="115" t="s">
        <v>118</v>
      </c>
      <c r="BK18" s="116" t="s">
        <v>118</v>
      </c>
      <c r="BL18" s="68" t="s">
        <v>145</v>
      </c>
      <c r="BM18" s="68" t="s">
        <v>145</v>
      </c>
      <c r="BN18" s="117" t="s">
        <v>118</v>
      </c>
      <c r="BO18" s="117" t="s">
        <v>118</v>
      </c>
      <c r="BP18" s="68" t="s">
        <v>145</v>
      </c>
      <c r="BQ18" s="68" t="s">
        <v>145</v>
      </c>
      <c r="BR18" s="117" t="s">
        <v>113</v>
      </c>
      <c r="BS18" s="118" t="s">
        <v>113</v>
      </c>
    </row>
    <row r="19" spans="2:71" x14ac:dyDescent="0.3">
      <c r="B19" s="191"/>
      <c r="C19" s="192"/>
      <c r="D19" s="192"/>
      <c r="E19" s="192"/>
      <c r="F19" s="192"/>
      <c r="G19" s="192"/>
      <c r="H19" s="192"/>
      <c r="I19" s="192"/>
      <c r="J19" s="192"/>
      <c r="K19" s="192"/>
      <c r="L19" s="192"/>
      <c r="M19" s="192"/>
      <c r="N19" s="192"/>
      <c r="O19" s="192"/>
      <c r="P19" s="192"/>
      <c r="Q19" s="192"/>
      <c r="R19" s="192"/>
      <c r="S19" s="192"/>
      <c r="T19" s="192"/>
      <c r="U19" s="192"/>
      <c r="V19" s="192"/>
      <c r="W19" s="192"/>
      <c r="X19" s="192"/>
      <c r="Y19" s="192"/>
      <c r="Z19" s="192"/>
      <c r="AA19" s="192"/>
      <c r="AB19" s="192"/>
      <c r="AC19" s="192"/>
      <c r="AD19" s="192"/>
      <c r="AE19" s="192"/>
      <c r="AF19" s="192"/>
      <c r="AG19" s="192"/>
      <c r="AH19" s="192"/>
      <c r="AI19" s="192"/>
      <c r="AJ19" s="193"/>
      <c r="AL19" s="125">
        <v>10</v>
      </c>
      <c r="AN19" s="114" t="s">
        <v>118</v>
      </c>
      <c r="AO19" s="115" t="s">
        <v>118</v>
      </c>
      <c r="AP19" s="115" t="s">
        <v>118</v>
      </c>
      <c r="AQ19" s="115" t="s">
        <v>118</v>
      </c>
      <c r="AR19" s="115" t="s">
        <v>118</v>
      </c>
      <c r="AS19" s="115" t="s">
        <v>118</v>
      </c>
      <c r="AT19" s="115" t="s">
        <v>118</v>
      </c>
      <c r="AU19" s="116" t="s">
        <v>118</v>
      </c>
      <c r="AV19" s="117" t="s">
        <v>118</v>
      </c>
      <c r="AW19" s="117" t="s">
        <v>118</v>
      </c>
      <c r="AX19" s="117" t="s">
        <v>118</v>
      </c>
      <c r="AY19" s="117" t="s">
        <v>118</v>
      </c>
      <c r="AZ19" s="68" t="s">
        <v>145</v>
      </c>
      <c r="BA19" s="68" t="s">
        <v>145</v>
      </c>
      <c r="BB19" s="117" t="s">
        <v>118</v>
      </c>
      <c r="BC19" s="117" t="s">
        <v>118</v>
      </c>
      <c r="BD19" s="116" t="s">
        <v>118</v>
      </c>
      <c r="BE19" s="115" t="s">
        <v>118</v>
      </c>
      <c r="BF19" s="115" t="s">
        <v>118</v>
      </c>
      <c r="BG19" s="115" t="s">
        <v>118</v>
      </c>
      <c r="BH19" s="115" t="s">
        <v>118</v>
      </c>
      <c r="BI19" s="115" t="s">
        <v>118</v>
      </c>
      <c r="BJ19" s="115" t="s">
        <v>118</v>
      </c>
      <c r="BK19" s="116" t="s">
        <v>118</v>
      </c>
      <c r="BL19" s="68" t="s">
        <v>145</v>
      </c>
      <c r="BM19" s="68" t="s">
        <v>145</v>
      </c>
      <c r="BN19" s="117" t="s">
        <v>118</v>
      </c>
      <c r="BO19" s="117" t="s">
        <v>118</v>
      </c>
      <c r="BP19" s="68" t="s">
        <v>145</v>
      </c>
      <c r="BQ19" s="68" t="s">
        <v>145</v>
      </c>
      <c r="BR19" s="117" t="s">
        <v>113</v>
      </c>
      <c r="BS19" s="118" t="s">
        <v>113</v>
      </c>
    </row>
    <row r="20" spans="2:71" x14ac:dyDescent="0.3">
      <c r="B20" s="191"/>
      <c r="C20" s="192"/>
      <c r="D20" s="192"/>
      <c r="E20" s="192"/>
      <c r="F20" s="192"/>
      <c r="G20" s="192"/>
      <c r="H20" s="192"/>
      <c r="I20" s="192"/>
      <c r="J20" s="192"/>
      <c r="K20" s="192"/>
      <c r="L20" s="192"/>
      <c r="M20" s="192"/>
      <c r="N20" s="192"/>
      <c r="O20" s="192"/>
      <c r="P20" s="192"/>
      <c r="Q20" s="192"/>
      <c r="R20" s="192"/>
      <c r="S20" s="192"/>
      <c r="T20" s="192"/>
      <c r="U20" s="192"/>
      <c r="V20" s="192"/>
      <c r="W20" s="192"/>
      <c r="X20" s="192"/>
      <c r="Y20" s="192"/>
      <c r="Z20" s="192"/>
      <c r="AA20" s="192"/>
      <c r="AB20" s="192"/>
      <c r="AC20" s="192"/>
      <c r="AD20" s="192"/>
      <c r="AE20" s="192"/>
      <c r="AF20" s="192"/>
      <c r="AG20" s="192"/>
      <c r="AH20" s="192"/>
      <c r="AI20" s="192"/>
      <c r="AJ20" s="193"/>
      <c r="AL20" s="125">
        <v>11</v>
      </c>
      <c r="AN20" s="114" t="s">
        <v>118</v>
      </c>
      <c r="AO20" s="115" t="s">
        <v>118</v>
      </c>
      <c r="AP20" s="115" t="s">
        <v>118</v>
      </c>
      <c r="AQ20" s="115" t="s">
        <v>118</v>
      </c>
      <c r="AR20" s="115" t="s">
        <v>118</v>
      </c>
      <c r="AS20" s="115" t="s">
        <v>118</v>
      </c>
      <c r="AT20" s="115" t="s">
        <v>118</v>
      </c>
      <c r="AU20" s="116" t="s">
        <v>118</v>
      </c>
      <c r="AV20" s="117" t="s">
        <v>118</v>
      </c>
      <c r="AW20" s="117" t="s">
        <v>118</v>
      </c>
      <c r="AX20" s="117" t="s">
        <v>118</v>
      </c>
      <c r="AY20" s="117" t="s">
        <v>118</v>
      </c>
      <c r="AZ20" s="68" t="s">
        <v>145</v>
      </c>
      <c r="BA20" s="68" t="s">
        <v>145</v>
      </c>
      <c r="BB20" s="117" t="s">
        <v>118</v>
      </c>
      <c r="BC20" s="117" t="s">
        <v>118</v>
      </c>
      <c r="BD20" s="116" t="s">
        <v>118</v>
      </c>
      <c r="BE20" s="115" t="s">
        <v>118</v>
      </c>
      <c r="BF20" s="115" t="s">
        <v>118</v>
      </c>
      <c r="BG20" s="115" t="s">
        <v>118</v>
      </c>
      <c r="BH20" s="115" t="s">
        <v>118</v>
      </c>
      <c r="BI20" s="115" t="s">
        <v>118</v>
      </c>
      <c r="BJ20" s="115" t="s">
        <v>118</v>
      </c>
      <c r="BK20" s="116" t="s">
        <v>118</v>
      </c>
      <c r="BL20" s="68" t="s">
        <v>145</v>
      </c>
      <c r="BM20" s="68" t="s">
        <v>145</v>
      </c>
      <c r="BN20" s="117" t="s">
        <v>118</v>
      </c>
      <c r="BO20" s="117" t="s">
        <v>118</v>
      </c>
      <c r="BP20" s="68" t="s">
        <v>145</v>
      </c>
      <c r="BQ20" s="68" t="s">
        <v>145</v>
      </c>
      <c r="BR20" s="117" t="s">
        <v>113</v>
      </c>
      <c r="BS20" s="118" t="s">
        <v>113</v>
      </c>
    </row>
    <row r="21" spans="2:71" x14ac:dyDescent="0.3">
      <c r="B21" s="191"/>
      <c r="C21" s="192"/>
      <c r="D21" s="192"/>
      <c r="E21" s="192"/>
      <c r="F21" s="192"/>
      <c r="G21" s="192"/>
      <c r="H21" s="192"/>
      <c r="I21" s="192"/>
      <c r="J21" s="192"/>
      <c r="K21" s="192"/>
      <c r="L21" s="192"/>
      <c r="M21" s="192"/>
      <c r="N21" s="192"/>
      <c r="O21" s="192"/>
      <c r="P21" s="192"/>
      <c r="Q21" s="192"/>
      <c r="R21" s="192"/>
      <c r="S21" s="192"/>
      <c r="T21" s="192"/>
      <c r="U21" s="192"/>
      <c r="V21" s="192"/>
      <c r="W21" s="192"/>
      <c r="X21" s="192"/>
      <c r="Y21" s="192"/>
      <c r="Z21" s="192"/>
      <c r="AA21" s="192"/>
      <c r="AB21" s="192"/>
      <c r="AC21" s="192"/>
      <c r="AD21" s="192"/>
      <c r="AE21" s="192"/>
      <c r="AF21" s="192"/>
      <c r="AG21" s="192"/>
      <c r="AH21" s="192"/>
      <c r="AI21" s="192"/>
      <c r="AJ21" s="193"/>
      <c r="AL21" s="125">
        <v>12</v>
      </c>
      <c r="AN21" s="114" t="s">
        <v>118</v>
      </c>
      <c r="AO21" s="115" t="s">
        <v>118</v>
      </c>
      <c r="AP21" s="115" t="s">
        <v>118</v>
      </c>
      <c r="AQ21" s="115" t="s">
        <v>118</v>
      </c>
      <c r="AR21" s="115" t="s">
        <v>118</v>
      </c>
      <c r="AS21" s="115" t="s">
        <v>118</v>
      </c>
      <c r="AT21" s="115" t="s">
        <v>118</v>
      </c>
      <c r="AU21" s="116" t="s">
        <v>118</v>
      </c>
      <c r="AV21" s="117" t="s">
        <v>118</v>
      </c>
      <c r="AW21" s="117" t="s">
        <v>118</v>
      </c>
      <c r="AX21" s="117" t="s">
        <v>118</v>
      </c>
      <c r="AY21" s="117" t="s">
        <v>118</v>
      </c>
      <c r="AZ21" s="68" t="s">
        <v>145</v>
      </c>
      <c r="BA21" s="68" t="s">
        <v>145</v>
      </c>
      <c r="BB21" s="117" t="s">
        <v>118</v>
      </c>
      <c r="BC21" s="117" t="s">
        <v>118</v>
      </c>
      <c r="BD21" s="116" t="s">
        <v>118</v>
      </c>
      <c r="BE21" s="115" t="s">
        <v>118</v>
      </c>
      <c r="BF21" s="115" t="s">
        <v>118</v>
      </c>
      <c r="BG21" s="115" t="s">
        <v>118</v>
      </c>
      <c r="BH21" s="115" t="s">
        <v>118</v>
      </c>
      <c r="BI21" s="115" t="s">
        <v>118</v>
      </c>
      <c r="BJ21" s="115" t="s">
        <v>118</v>
      </c>
      <c r="BK21" s="116" t="s">
        <v>118</v>
      </c>
      <c r="BL21" s="68" t="s">
        <v>145</v>
      </c>
      <c r="BM21" s="68" t="s">
        <v>145</v>
      </c>
      <c r="BN21" s="117" t="s">
        <v>118</v>
      </c>
      <c r="BO21" s="117" t="s">
        <v>118</v>
      </c>
      <c r="BP21" s="68" t="s">
        <v>145</v>
      </c>
      <c r="BQ21" s="68" t="s">
        <v>145</v>
      </c>
      <c r="BR21" s="117" t="s">
        <v>113</v>
      </c>
      <c r="BS21" s="118" t="s">
        <v>113</v>
      </c>
    </row>
    <row r="22" spans="2:71" x14ac:dyDescent="0.3">
      <c r="B22" s="191"/>
      <c r="C22" s="192"/>
      <c r="D22" s="192"/>
      <c r="E22" s="192"/>
      <c r="F22" s="192"/>
      <c r="G22" s="192"/>
      <c r="H22" s="192"/>
      <c r="I22" s="192"/>
      <c r="J22" s="192"/>
      <c r="K22" s="192"/>
      <c r="L22" s="192"/>
      <c r="M22" s="192"/>
      <c r="N22" s="192"/>
      <c r="O22" s="192"/>
      <c r="P22" s="192"/>
      <c r="Q22" s="192"/>
      <c r="R22" s="192"/>
      <c r="S22" s="192"/>
      <c r="T22" s="192"/>
      <c r="U22" s="192"/>
      <c r="V22" s="192"/>
      <c r="W22" s="192"/>
      <c r="X22" s="192"/>
      <c r="Y22" s="192"/>
      <c r="Z22" s="192"/>
      <c r="AA22" s="192"/>
      <c r="AB22" s="192"/>
      <c r="AC22" s="192"/>
      <c r="AD22" s="192"/>
      <c r="AE22" s="192"/>
      <c r="AF22" s="192"/>
      <c r="AG22" s="192"/>
      <c r="AH22" s="192"/>
      <c r="AI22" s="192"/>
      <c r="AJ22" s="193"/>
      <c r="AL22" s="125">
        <v>13</v>
      </c>
      <c r="AN22" s="114" t="s">
        <v>118</v>
      </c>
      <c r="AO22" s="115" t="s">
        <v>118</v>
      </c>
      <c r="AP22" s="115" t="s">
        <v>118</v>
      </c>
      <c r="AQ22" s="115" t="s">
        <v>118</v>
      </c>
      <c r="AR22" s="115" t="s">
        <v>118</v>
      </c>
      <c r="AS22" s="115" t="s">
        <v>118</v>
      </c>
      <c r="AT22" s="115" t="s">
        <v>118</v>
      </c>
      <c r="AU22" s="116" t="s">
        <v>118</v>
      </c>
      <c r="AV22" s="117" t="s">
        <v>118</v>
      </c>
      <c r="AW22" s="117" t="s">
        <v>118</v>
      </c>
      <c r="AX22" s="117" t="s">
        <v>118</v>
      </c>
      <c r="AY22" s="117" t="s">
        <v>118</v>
      </c>
      <c r="AZ22" s="68" t="s">
        <v>145</v>
      </c>
      <c r="BA22" s="68" t="s">
        <v>145</v>
      </c>
      <c r="BB22" s="117" t="s">
        <v>118</v>
      </c>
      <c r="BC22" s="117" t="s">
        <v>118</v>
      </c>
      <c r="BD22" s="116" t="s">
        <v>118</v>
      </c>
      <c r="BE22" s="115" t="s">
        <v>118</v>
      </c>
      <c r="BF22" s="115" t="s">
        <v>118</v>
      </c>
      <c r="BG22" s="115" t="s">
        <v>118</v>
      </c>
      <c r="BH22" s="115" t="s">
        <v>118</v>
      </c>
      <c r="BI22" s="115" t="s">
        <v>118</v>
      </c>
      <c r="BJ22" s="115" t="s">
        <v>118</v>
      </c>
      <c r="BK22" s="116" t="s">
        <v>118</v>
      </c>
      <c r="BL22" s="68" t="s">
        <v>145</v>
      </c>
      <c r="BM22" s="68" t="s">
        <v>145</v>
      </c>
      <c r="BN22" s="117" t="s">
        <v>118</v>
      </c>
      <c r="BO22" s="117" t="s">
        <v>118</v>
      </c>
      <c r="BP22" s="68" t="s">
        <v>145</v>
      </c>
      <c r="BQ22" s="68" t="s">
        <v>145</v>
      </c>
      <c r="BR22" s="117" t="s">
        <v>113</v>
      </c>
      <c r="BS22" s="118" t="s">
        <v>113</v>
      </c>
    </row>
    <row r="23" spans="2:71" x14ac:dyDescent="0.3">
      <c r="B23" s="191"/>
      <c r="C23" s="192"/>
      <c r="D23" s="192"/>
      <c r="E23" s="192"/>
      <c r="F23" s="192"/>
      <c r="G23" s="192"/>
      <c r="H23" s="192"/>
      <c r="I23" s="192"/>
      <c r="J23" s="192"/>
      <c r="K23" s="192"/>
      <c r="L23" s="192"/>
      <c r="M23" s="192"/>
      <c r="N23" s="192"/>
      <c r="O23" s="192"/>
      <c r="P23" s="192"/>
      <c r="Q23" s="192"/>
      <c r="R23" s="192"/>
      <c r="S23" s="192"/>
      <c r="T23" s="192"/>
      <c r="U23" s="192"/>
      <c r="V23" s="192"/>
      <c r="W23" s="192"/>
      <c r="X23" s="192"/>
      <c r="Y23" s="192"/>
      <c r="Z23" s="192"/>
      <c r="AA23" s="192"/>
      <c r="AB23" s="192"/>
      <c r="AC23" s="192"/>
      <c r="AD23" s="192"/>
      <c r="AE23" s="192"/>
      <c r="AF23" s="192"/>
      <c r="AG23" s="192"/>
      <c r="AH23" s="192"/>
      <c r="AI23" s="192"/>
      <c r="AJ23" s="193"/>
      <c r="AL23" s="125">
        <v>14</v>
      </c>
      <c r="AN23" s="114" t="s">
        <v>118</v>
      </c>
      <c r="AO23" s="115" t="s">
        <v>118</v>
      </c>
      <c r="AP23" s="115" t="s">
        <v>118</v>
      </c>
      <c r="AQ23" s="115" t="s">
        <v>118</v>
      </c>
      <c r="AR23" s="115" t="s">
        <v>118</v>
      </c>
      <c r="AS23" s="115" t="s">
        <v>118</v>
      </c>
      <c r="AT23" s="115" t="s">
        <v>118</v>
      </c>
      <c r="AU23" s="116" t="s">
        <v>118</v>
      </c>
      <c r="AV23" s="117" t="s">
        <v>118</v>
      </c>
      <c r="AW23" s="117" t="s">
        <v>118</v>
      </c>
      <c r="AX23" s="117" t="s">
        <v>118</v>
      </c>
      <c r="AY23" s="117" t="s">
        <v>118</v>
      </c>
      <c r="AZ23" s="68" t="s">
        <v>145</v>
      </c>
      <c r="BA23" s="68" t="s">
        <v>145</v>
      </c>
      <c r="BB23" s="117" t="s">
        <v>118</v>
      </c>
      <c r="BC23" s="117" t="s">
        <v>118</v>
      </c>
      <c r="BD23" s="116" t="s">
        <v>118</v>
      </c>
      <c r="BE23" s="115" t="s">
        <v>118</v>
      </c>
      <c r="BF23" s="115" t="s">
        <v>118</v>
      </c>
      <c r="BG23" s="115" t="s">
        <v>118</v>
      </c>
      <c r="BH23" s="115" t="s">
        <v>118</v>
      </c>
      <c r="BI23" s="115" t="s">
        <v>118</v>
      </c>
      <c r="BJ23" s="115" t="s">
        <v>118</v>
      </c>
      <c r="BK23" s="116" t="s">
        <v>118</v>
      </c>
      <c r="BL23" s="68" t="s">
        <v>145</v>
      </c>
      <c r="BM23" s="68" t="s">
        <v>145</v>
      </c>
      <c r="BN23" s="117" t="s">
        <v>118</v>
      </c>
      <c r="BO23" s="117" t="s">
        <v>118</v>
      </c>
      <c r="BP23" s="68" t="s">
        <v>145</v>
      </c>
      <c r="BQ23" s="68" t="s">
        <v>145</v>
      </c>
      <c r="BR23" s="117" t="s">
        <v>113</v>
      </c>
      <c r="BS23" s="118" t="s">
        <v>113</v>
      </c>
    </row>
    <row r="24" spans="2:71" x14ac:dyDescent="0.3">
      <c r="B24" s="191"/>
      <c r="C24" s="192"/>
      <c r="D24" s="192"/>
      <c r="E24" s="192"/>
      <c r="F24" s="192"/>
      <c r="G24" s="192"/>
      <c r="H24" s="192"/>
      <c r="I24" s="192"/>
      <c r="J24" s="192"/>
      <c r="K24" s="192"/>
      <c r="L24" s="192"/>
      <c r="M24" s="192"/>
      <c r="N24" s="192"/>
      <c r="O24" s="192"/>
      <c r="P24" s="192"/>
      <c r="Q24" s="192"/>
      <c r="R24" s="192"/>
      <c r="S24" s="192"/>
      <c r="T24" s="192"/>
      <c r="U24" s="192"/>
      <c r="V24" s="192"/>
      <c r="W24" s="192"/>
      <c r="X24" s="192"/>
      <c r="Y24" s="192"/>
      <c r="Z24" s="192"/>
      <c r="AA24" s="192"/>
      <c r="AB24" s="192"/>
      <c r="AC24" s="192"/>
      <c r="AD24" s="192"/>
      <c r="AE24" s="192"/>
      <c r="AF24" s="192"/>
      <c r="AG24" s="192"/>
      <c r="AH24" s="192"/>
      <c r="AI24" s="192"/>
      <c r="AJ24" s="193"/>
      <c r="AL24" s="125">
        <v>15</v>
      </c>
      <c r="AN24" s="114" t="s">
        <v>118</v>
      </c>
      <c r="AO24" s="115" t="s">
        <v>118</v>
      </c>
      <c r="AP24" s="115" t="s">
        <v>118</v>
      </c>
      <c r="AQ24" s="115" t="s">
        <v>118</v>
      </c>
      <c r="AR24" s="115" t="s">
        <v>118</v>
      </c>
      <c r="AS24" s="115" t="s">
        <v>118</v>
      </c>
      <c r="AT24" s="115" t="s">
        <v>118</v>
      </c>
      <c r="AU24" s="116" t="s">
        <v>118</v>
      </c>
      <c r="AV24" s="117" t="s">
        <v>118</v>
      </c>
      <c r="AW24" s="117" t="s">
        <v>118</v>
      </c>
      <c r="AX24" s="117" t="s">
        <v>118</v>
      </c>
      <c r="AY24" s="117" t="s">
        <v>118</v>
      </c>
      <c r="AZ24" s="68" t="s">
        <v>145</v>
      </c>
      <c r="BA24" s="68" t="s">
        <v>145</v>
      </c>
      <c r="BB24" s="117" t="s">
        <v>118</v>
      </c>
      <c r="BC24" s="117" t="s">
        <v>118</v>
      </c>
      <c r="BD24" s="116" t="s">
        <v>118</v>
      </c>
      <c r="BE24" s="115" t="s">
        <v>118</v>
      </c>
      <c r="BF24" s="115" t="s">
        <v>118</v>
      </c>
      <c r="BG24" s="115" t="s">
        <v>118</v>
      </c>
      <c r="BH24" s="115" t="s">
        <v>118</v>
      </c>
      <c r="BI24" s="115" t="s">
        <v>118</v>
      </c>
      <c r="BJ24" s="115" t="s">
        <v>118</v>
      </c>
      <c r="BK24" s="116" t="s">
        <v>118</v>
      </c>
      <c r="BL24" s="68" t="s">
        <v>145</v>
      </c>
      <c r="BM24" s="68" t="s">
        <v>145</v>
      </c>
      <c r="BN24" s="117" t="s">
        <v>118</v>
      </c>
      <c r="BO24" s="117" t="s">
        <v>118</v>
      </c>
      <c r="BP24" s="68" t="s">
        <v>145</v>
      </c>
      <c r="BQ24" s="68" t="s">
        <v>145</v>
      </c>
      <c r="BR24" s="117" t="s">
        <v>113</v>
      </c>
      <c r="BS24" s="118" t="s">
        <v>113</v>
      </c>
    </row>
    <row r="25" spans="2:71" x14ac:dyDescent="0.3">
      <c r="B25" s="191"/>
      <c r="C25" s="192"/>
      <c r="D25" s="192"/>
      <c r="E25" s="192"/>
      <c r="F25" s="192"/>
      <c r="G25" s="192"/>
      <c r="H25" s="192"/>
      <c r="I25" s="192"/>
      <c r="J25" s="192"/>
      <c r="K25" s="192"/>
      <c r="L25" s="192"/>
      <c r="M25" s="192"/>
      <c r="N25" s="192"/>
      <c r="O25" s="192"/>
      <c r="P25" s="192"/>
      <c r="Q25" s="192"/>
      <c r="R25" s="192"/>
      <c r="S25" s="192"/>
      <c r="T25" s="192"/>
      <c r="U25" s="192"/>
      <c r="V25" s="192"/>
      <c r="W25" s="192"/>
      <c r="X25" s="192"/>
      <c r="Y25" s="192"/>
      <c r="Z25" s="192"/>
      <c r="AA25" s="192"/>
      <c r="AB25" s="192"/>
      <c r="AC25" s="192"/>
      <c r="AD25" s="192"/>
      <c r="AE25" s="192"/>
      <c r="AF25" s="192"/>
      <c r="AG25" s="192"/>
      <c r="AH25" s="192"/>
      <c r="AI25" s="192"/>
      <c r="AJ25" s="193"/>
      <c r="AL25" s="125">
        <v>16</v>
      </c>
      <c r="AN25" s="114" t="s">
        <v>118</v>
      </c>
      <c r="AO25" s="115" t="s">
        <v>118</v>
      </c>
      <c r="AP25" s="115" t="s">
        <v>118</v>
      </c>
      <c r="AQ25" s="115" t="s">
        <v>118</v>
      </c>
      <c r="AR25" s="115" t="s">
        <v>118</v>
      </c>
      <c r="AS25" s="115" t="s">
        <v>118</v>
      </c>
      <c r="AT25" s="115" t="s">
        <v>118</v>
      </c>
      <c r="AU25" s="116" t="s">
        <v>118</v>
      </c>
      <c r="AV25" s="117" t="s">
        <v>118</v>
      </c>
      <c r="AW25" s="117" t="s">
        <v>118</v>
      </c>
      <c r="AX25" s="117" t="s">
        <v>118</v>
      </c>
      <c r="AY25" s="117" t="s">
        <v>118</v>
      </c>
      <c r="AZ25" s="68" t="s">
        <v>145</v>
      </c>
      <c r="BA25" s="68" t="s">
        <v>145</v>
      </c>
      <c r="BB25" s="117" t="s">
        <v>118</v>
      </c>
      <c r="BC25" s="117" t="s">
        <v>118</v>
      </c>
      <c r="BD25" s="116" t="s">
        <v>118</v>
      </c>
      <c r="BE25" s="115" t="s">
        <v>118</v>
      </c>
      <c r="BF25" s="115" t="s">
        <v>118</v>
      </c>
      <c r="BG25" s="115" t="s">
        <v>118</v>
      </c>
      <c r="BH25" s="115" t="s">
        <v>118</v>
      </c>
      <c r="BI25" s="115" t="s">
        <v>118</v>
      </c>
      <c r="BJ25" s="115" t="s">
        <v>118</v>
      </c>
      <c r="BK25" s="116" t="s">
        <v>118</v>
      </c>
      <c r="BL25" s="68" t="s">
        <v>145</v>
      </c>
      <c r="BM25" s="68" t="s">
        <v>145</v>
      </c>
      <c r="BN25" s="117" t="s">
        <v>118</v>
      </c>
      <c r="BO25" s="117" t="s">
        <v>118</v>
      </c>
      <c r="BP25" s="68" t="s">
        <v>145</v>
      </c>
      <c r="BQ25" s="68" t="s">
        <v>145</v>
      </c>
      <c r="BR25" s="117" t="s">
        <v>113</v>
      </c>
      <c r="BS25" s="118" t="s">
        <v>113</v>
      </c>
    </row>
    <row r="26" spans="2:71" x14ac:dyDescent="0.3">
      <c r="B26" s="191"/>
      <c r="C26" s="192"/>
      <c r="D26" s="192"/>
      <c r="E26" s="192"/>
      <c r="F26" s="192"/>
      <c r="G26" s="192"/>
      <c r="H26" s="192"/>
      <c r="I26" s="192"/>
      <c r="J26" s="192"/>
      <c r="K26" s="192"/>
      <c r="L26" s="192"/>
      <c r="M26" s="192"/>
      <c r="N26" s="192"/>
      <c r="O26" s="192"/>
      <c r="P26" s="192"/>
      <c r="Q26" s="192"/>
      <c r="R26" s="192"/>
      <c r="S26" s="192"/>
      <c r="T26" s="192"/>
      <c r="U26" s="192"/>
      <c r="V26" s="192"/>
      <c r="W26" s="192"/>
      <c r="X26" s="192"/>
      <c r="Y26" s="192"/>
      <c r="Z26" s="192"/>
      <c r="AA26" s="192"/>
      <c r="AB26" s="192"/>
      <c r="AC26" s="192"/>
      <c r="AD26" s="192"/>
      <c r="AE26" s="192"/>
      <c r="AF26" s="192"/>
      <c r="AG26" s="192"/>
      <c r="AH26" s="192"/>
      <c r="AI26" s="192"/>
      <c r="AJ26" s="193"/>
      <c r="AL26" s="125">
        <v>17</v>
      </c>
      <c r="AN26" s="114" t="s">
        <v>118</v>
      </c>
      <c r="AO26" s="115" t="s">
        <v>118</v>
      </c>
      <c r="AP26" s="115" t="s">
        <v>118</v>
      </c>
      <c r="AQ26" s="115" t="s">
        <v>118</v>
      </c>
      <c r="AR26" s="115" t="s">
        <v>118</v>
      </c>
      <c r="AS26" s="115" t="s">
        <v>118</v>
      </c>
      <c r="AT26" s="115" t="s">
        <v>118</v>
      </c>
      <c r="AU26" s="116" t="s">
        <v>118</v>
      </c>
      <c r="AV26" s="117" t="s">
        <v>118</v>
      </c>
      <c r="AW26" s="117" t="s">
        <v>118</v>
      </c>
      <c r="AX26" s="117" t="s">
        <v>118</v>
      </c>
      <c r="AY26" s="117" t="s">
        <v>118</v>
      </c>
      <c r="AZ26" s="68" t="s">
        <v>145</v>
      </c>
      <c r="BA26" s="68" t="s">
        <v>145</v>
      </c>
      <c r="BB26" s="117" t="s">
        <v>118</v>
      </c>
      <c r="BC26" s="117" t="s">
        <v>118</v>
      </c>
      <c r="BD26" s="116" t="s">
        <v>118</v>
      </c>
      <c r="BE26" s="115" t="s">
        <v>118</v>
      </c>
      <c r="BF26" s="115" t="s">
        <v>118</v>
      </c>
      <c r="BG26" s="115" t="s">
        <v>118</v>
      </c>
      <c r="BH26" s="115" t="s">
        <v>118</v>
      </c>
      <c r="BI26" s="115" t="s">
        <v>118</v>
      </c>
      <c r="BJ26" s="115" t="s">
        <v>118</v>
      </c>
      <c r="BK26" s="116" t="s">
        <v>118</v>
      </c>
      <c r="BL26" s="68" t="s">
        <v>145</v>
      </c>
      <c r="BM26" s="68" t="s">
        <v>145</v>
      </c>
      <c r="BN26" s="117" t="s">
        <v>118</v>
      </c>
      <c r="BO26" s="117" t="s">
        <v>118</v>
      </c>
      <c r="BP26" s="68" t="s">
        <v>145</v>
      </c>
      <c r="BQ26" s="68" t="s">
        <v>145</v>
      </c>
      <c r="BR26" s="117" t="s">
        <v>113</v>
      </c>
      <c r="BS26" s="118" t="s">
        <v>113</v>
      </c>
    </row>
    <row r="27" spans="2:71" x14ac:dyDescent="0.3">
      <c r="B27" s="191"/>
      <c r="C27" s="192"/>
      <c r="D27" s="192"/>
      <c r="E27" s="192"/>
      <c r="F27" s="192"/>
      <c r="G27" s="192"/>
      <c r="H27" s="192"/>
      <c r="I27" s="192"/>
      <c r="J27" s="192"/>
      <c r="K27" s="192"/>
      <c r="L27" s="192"/>
      <c r="M27" s="192"/>
      <c r="N27" s="192"/>
      <c r="O27" s="192"/>
      <c r="P27" s="192"/>
      <c r="Q27" s="192"/>
      <c r="R27" s="192"/>
      <c r="S27" s="192"/>
      <c r="T27" s="192"/>
      <c r="U27" s="192"/>
      <c r="V27" s="192"/>
      <c r="W27" s="192"/>
      <c r="X27" s="192"/>
      <c r="Y27" s="192"/>
      <c r="Z27" s="192"/>
      <c r="AA27" s="192"/>
      <c r="AB27" s="192"/>
      <c r="AC27" s="192"/>
      <c r="AD27" s="192"/>
      <c r="AE27" s="192"/>
      <c r="AF27" s="192"/>
      <c r="AG27" s="192"/>
      <c r="AH27" s="192"/>
      <c r="AI27" s="192"/>
      <c r="AJ27" s="193"/>
      <c r="AL27" s="125">
        <v>18</v>
      </c>
      <c r="AN27" s="114" t="s">
        <v>118</v>
      </c>
      <c r="AO27" s="115" t="s">
        <v>118</v>
      </c>
      <c r="AP27" s="115" t="s">
        <v>118</v>
      </c>
      <c r="AQ27" s="115" t="s">
        <v>118</v>
      </c>
      <c r="AR27" s="115" t="s">
        <v>118</v>
      </c>
      <c r="AS27" s="115" t="s">
        <v>118</v>
      </c>
      <c r="AT27" s="115" t="s">
        <v>118</v>
      </c>
      <c r="AU27" s="116" t="s">
        <v>118</v>
      </c>
      <c r="AV27" s="117" t="s">
        <v>118</v>
      </c>
      <c r="AW27" s="117" t="s">
        <v>118</v>
      </c>
      <c r="AX27" s="117" t="s">
        <v>118</v>
      </c>
      <c r="AY27" s="117" t="s">
        <v>118</v>
      </c>
      <c r="AZ27" s="68" t="s">
        <v>145</v>
      </c>
      <c r="BA27" s="68" t="s">
        <v>145</v>
      </c>
      <c r="BB27" s="117" t="s">
        <v>118</v>
      </c>
      <c r="BC27" s="117" t="s">
        <v>118</v>
      </c>
      <c r="BD27" s="116" t="s">
        <v>118</v>
      </c>
      <c r="BE27" s="115" t="s">
        <v>118</v>
      </c>
      <c r="BF27" s="115" t="s">
        <v>118</v>
      </c>
      <c r="BG27" s="115" t="s">
        <v>118</v>
      </c>
      <c r="BH27" s="115" t="s">
        <v>118</v>
      </c>
      <c r="BI27" s="115" t="s">
        <v>118</v>
      </c>
      <c r="BJ27" s="115" t="s">
        <v>118</v>
      </c>
      <c r="BK27" s="116" t="s">
        <v>118</v>
      </c>
      <c r="BL27" s="68" t="s">
        <v>145</v>
      </c>
      <c r="BM27" s="68" t="s">
        <v>145</v>
      </c>
      <c r="BN27" s="117" t="s">
        <v>118</v>
      </c>
      <c r="BO27" s="117" t="s">
        <v>118</v>
      </c>
      <c r="BP27" s="68" t="s">
        <v>145</v>
      </c>
      <c r="BQ27" s="68" t="s">
        <v>145</v>
      </c>
      <c r="BR27" s="117" t="s">
        <v>113</v>
      </c>
      <c r="BS27" s="118" t="s">
        <v>113</v>
      </c>
    </row>
    <row r="28" spans="2:71" x14ac:dyDescent="0.3">
      <c r="B28" s="191"/>
      <c r="C28" s="192"/>
      <c r="D28" s="192"/>
      <c r="E28" s="192"/>
      <c r="F28" s="192"/>
      <c r="G28" s="192"/>
      <c r="H28" s="192"/>
      <c r="I28" s="192"/>
      <c r="J28" s="192"/>
      <c r="K28" s="192"/>
      <c r="L28" s="192"/>
      <c r="M28" s="192"/>
      <c r="N28" s="192"/>
      <c r="O28" s="192"/>
      <c r="P28" s="192"/>
      <c r="Q28" s="192"/>
      <c r="R28" s="192"/>
      <c r="S28" s="192"/>
      <c r="T28" s="192"/>
      <c r="U28" s="192"/>
      <c r="V28" s="192"/>
      <c r="W28" s="192"/>
      <c r="X28" s="192"/>
      <c r="Y28" s="192"/>
      <c r="Z28" s="192"/>
      <c r="AA28" s="192"/>
      <c r="AB28" s="192"/>
      <c r="AC28" s="192"/>
      <c r="AD28" s="192"/>
      <c r="AE28" s="192"/>
      <c r="AF28" s="192"/>
      <c r="AG28" s="192"/>
      <c r="AH28" s="192"/>
      <c r="AI28" s="192"/>
      <c r="AJ28" s="193"/>
      <c r="AL28" s="125">
        <v>19</v>
      </c>
      <c r="AN28" s="114" t="s">
        <v>118</v>
      </c>
      <c r="AO28" s="115" t="s">
        <v>118</v>
      </c>
      <c r="AP28" s="115" t="s">
        <v>118</v>
      </c>
      <c r="AQ28" s="115" t="s">
        <v>118</v>
      </c>
      <c r="AR28" s="115" t="s">
        <v>118</v>
      </c>
      <c r="AS28" s="115" t="s">
        <v>118</v>
      </c>
      <c r="AT28" s="115" t="s">
        <v>118</v>
      </c>
      <c r="AU28" s="116" t="s">
        <v>118</v>
      </c>
      <c r="AV28" s="117" t="s">
        <v>118</v>
      </c>
      <c r="AW28" s="117" t="s">
        <v>118</v>
      </c>
      <c r="AX28" s="117" t="s">
        <v>118</v>
      </c>
      <c r="AY28" s="117" t="s">
        <v>118</v>
      </c>
      <c r="AZ28" s="68" t="s">
        <v>145</v>
      </c>
      <c r="BA28" s="68" t="s">
        <v>145</v>
      </c>
      <c r="BB28" s="117" t="s">
        <v>118</v>
      </c>
      <c r="BC28" s="117" t="s">
        <v>118</v>
      </c>
      <c r="BD28" s="116" t="s">
        <v>118</v>
      </c>
      <c r="BE28" s="115" t="s">
        <v>118</v>
      </c>
      <c r="BF28" s="115" t="s">
        <v>118</v>
      </c>
      <c r="BG28" s="115" t="s">
        <v>118</v>
      </c>
      <c r="BH28" s="115" t="s">
        <v>118</v>
      </c>
      <c r="BI28" s="115" t="s">
        <v>118</v>
      </c>
      <c r="BJ28" s="115" t="s">
        <v>118</v>
      </c>
      <c r="BK28" s="116" t="s">
        <v>118</v>
      </c>
      <c r="BL28" s="68" t="s">
        <v>145</v>
      </c>
      <c r="BM28" s="68" t="s">
        <v>145</v>
      </c>
      <c r="BN28" s="117" t="s">
        <v>118</v>
      </c>
      <c r="BO28" s="117" t="s">
        <v>118</v>
      </c>
      <c r="BP28" s="68" t="s">
        <v>145</v>
      </c>
      <c r="BQ28" s="68" t="s">
        <v>145</v>
      </c>
      <c r="BR28" s="117" t="s">
        <v>113</v>
      </c>
      <c r="BS28" s="118" t="s">
        <v>113</v>
      </c>
    </row>
    <row r="29" spans="2:71" x14ac:dyDescent="0.3">
      <c r="B29" s="191"/>
      <c r="C29" s="192"/>
      <c r="D29" s="192"/>
      <c r="E29" s="192"/>
      <c r="F29" s="192"/>
      <c r="G29" s="192"/>
      <c r="H29" s="192"/>
      <c r="I29" s="192"/>
      <c r="J29" s="192"/>
      <c r="K29" s="192"/>
      <c r="L29" s="192"/>
      <c r="M29" s="192"/>
      <c r="N29" s="192"/>
      <c r="O29" s="192"/>
      <c r="P29" s="192"/>
      <c r="Q29" s="192"/>
      <c r="R29" s="192"/>
      <c r="S29" s="192"/>
      <c r="T29" s="192"/>
      <c r="U29" s="192"/>
      <c r="V29" s="192"/>
      <c r="W29" s="192"/>
      <c r="X29" s="192"/>
      <c r="Y29" s="192"/>
      <c r="Z29" s="192"/>
      <c r="AA29" s="192"/>
      <c r="AB29" s="192"/>
      <c r="AC29" s="192"/>
      <c r="AD29" s="192"/>
      <c r="AE29" s="192"/>
      <c r="AF29" s="192"/>
      <c r="AG29" s="192"/>
      <c r="AH29" s="192"/>
      <c r="AI29" s="192"/>
      <c r="AJ29" s="193"/>
      <c r="AL29" s="125">
        <v>20</v>
      </c>
      <c r="AN29" s="114" t="s">
        <v>118</v>
      </c>
      <c r="AO29" s="115" t="s">
        <v>118</v>
      </c>
      <c r="AP29" s="115" t="s">
        <v>118</v>
      </c>
      <c r="AQ29" s="115" t="s">
        <v>118</v>
      </c>
      <c r="AR29" s="115" t="s">
        <v>118</v>
      </c>
      <c r="AS29" s="115" t="s">
        <v>118</v>
      </c>
      <c r="AT29" s="115" t="s">
        <v>118</v>
      </c>
      <c r="AU29" s="116" t="s">
        <v>118</v>
      </c>
      <c r="AV29" s="117" t="s">
        <v>118</v>
      </c>
      <c r="AW29" s="117" t="s">
        <v>118</v>
      </c>
      <c r="AX29" s="117" t="s">
        <v>118</v>
      </c>
      <c r="AY29" s="117" t="s">
        <v>118</v>
      </c>
      <c r="AZ29" s="68" t="s">
        <v>145</v>
      </c>
      <c r="BA29" s="68" t="s">
        <v>145</v>
      </c>
      <c r="BB29" s="117" t="s">
        <v>118</v>
      </c>
      <c r="BC29" s="117" t="s">
        <v>118</v>
      </c>
      <c r="BD29" s="116" t="s">
        <v>118</v>
      </c>
      <c r="BE29" s="115" t="s">
        <v>118</v>
      </c>
      <c r="BF29" s="115" t="s">
        <v>118</v>
      </c>
      <c r="BG29" s="115" t="s">
        <v>118</v>
      </c>
      <c r="BH29" s="115" t="s">
        <v>118</v>
      </c>
      <c r="BI29" s="115" t="s">
        <v>118</v>
      </c>
      <c r="BJ29" s="115" t="s">
        <v>118</v>
      </c>
      <c r="BK29" s="116" t="s">
        <v>118</v>
      </c>
      <c r="BL29" s="68" t="s">
        <v>145</v>
      </c>
      <c r="BM29" s="68" t="s">
        <v>145</v>
      </c>
      <c r="BN29" s="117" t="s">
        <v>118</v>
      </c>
      <c r="BO29" s="117" t="s">
        <v>118</v>
      </c>
      <c r="BP29" s="68" t="s">
        <v>145</v>
      </c>
      <c r="BQ29" s="68" t="s">
        <v>145</v>
      </c>
      <c r="BR29" s="117" t="s">
        <v>113</v>
      </c>
      <c r="BS29" s="118" t="s">
        <v>113</v>
      </c>
    </row>
    <row r="30" spans="2:71" x14ac:dyDescent="0.3">
      <c r="B30" s="191"/>
      <c r="C30" s="192"/>
      <c r="D30" s="192"/>
      <c r="E30" s="192"/>
      <c r="F30" s="192"/>
      <c r="G30" s="192"/>
      <c r="H30" s="192"/>
      <c r="I30" s="192"/>
      <c r="J30" s="192"/>
      <c r="K30" s="192"/>
      <c r="L30" s="192"/>
      <c r="M30" s="192"/>
      <c r="N30" s="192"/>
      <c r="O30" s="192"/>
      <c r="P30" s="192"/>
      <c r="Q30" s="192"/>
      <c r="R30" s="192"/>
      <c r="S30" s="192"/>
      <c r="T30" s="192"/>
      <c r="U30" s="192"/>
      <c r="V30" s="192"/>
      <c r="W30" s="192"/>
      <c r="X30" s="192"/>
      <c r="Y30" s="192"/>
      <c r="Z30" s="192"/>
      <c r="AA30" s="192"/>
      <c r="AB30" s="192"/>
      <c r="AC30" s="192"/>
      <c r="AD30" s="192"/>
      <c r="AE30" s="192"/>
      <c r="AF30" s="192"/>
      <c r="AG30" s="192"/>
      <c r="AH30" s="192"/>
      <c r="AI30" s="192"/>
      <c r="AJ30" s="193"/>
      <c r="AL30" s="125">
        <v>21</v>
      </c>
      <c r="AN30" s="114" t="s">
        <v>118</v>
      </c>
      <c r="AO30" s="115" t="s">
        <v>118</v>
      </c>
      <c r="AP30" s="115" t="s">
        <v>118</v>
      </c>
      <c r="AQ30" s="115" t="s">
        <v>118</v>
      </c>
      <c r="AR30" s="115" t="s">
        <v>118</v>
      </c>
      <c r="AS30" s="115" t="s">
        <v>118</v>
      </c>
      <c r="AT30" s="115" t="s">
        <v>118</v>
      </c>
      <c r="AU30" s="116" t="s">
        <v>118</v>
      </c>
      <c r="AV30" s="117" t="s">
        <v>118</v>
      </c>
      <c r="AW30" s="117" t="s">
        <v>118</v>
      </c>
      <c r="AX30" s="117" t="s">
        <v>118</v>
      </c>
      <c r="AY30" s="117" t="s">
        <v>118</v>
      </c>
      <c r="AZ30" s="68" t="s">
        <v>145</v>
      </c>
      <c r="BA30" s="68" t="s">
        <v>145</v>
      </c>
      <c r="BB30" s="117" t="s">
        <v>118</v>
      </c>
      <c r="BC30" s="117" t="s">
        <v>118</v>
      </c>
      <c r="BD30" s="116" t="s">
        <v>118</v>
      </c>
      <c r="BE30" s="115" t="s">
        <v>118</v>
      </c>
      <c r="BF30" s="115" t="s">
        <v>118</v>
      </c>
      <c r="BG30" s="115" t="s">
        <v>118</v>
      </c>
      <c r="BH30" s="115" t="s">
        <v>118</v>
      </c>
      <c r="BI30" s="115" t="s">
        <v>118</v>
      </c>
      <c r="BJ30" s="115" t="s">
        <v>118</v>
      </c>
      <c r="BK30" s="116" t="s">
        <v>118</v>
      </c>
      <c r="BL30" s="68" t="s">
        <v>145</v>
      </c>
      <c r="BM30" s="68" t="s">
        <v>145</v>
      </c>
      <c r="BN30" s="117" t="s">
        <v>118</v>
      </c>
      <c r="BO30" s="117" t="s">
        <v>118</v>
      </c>
      <c r="BP30" s="68" t="s">
        <v>145</v>
      </c>
      <c r="BQ30" s="68" t="s">
        <v>145</v>
      </c>
      <c r="BR30" s="117" t="s">
        <v>113</v>
      </c>
      <c r="BS30" s="118" t="s">
        <v>113</v>
      </c>
    </row>
    <row r="31" spans="2:71" x14ac:dyDescent="0.3">
      <c r="B31" s="191"/>
      <c r="C31" s="192"/>
      <c r="D31" s="192"/>
      <c r="E31" s="192"/>
      <c r="F31" s="192"/>
      <c r="G31" s="192"/>
      <c r="H31" s="192"/>
      <c r="I31" s="192"/>
      <c r="J31" s="192"/>
      <c r="K31" s="192"/>
      <c r="L31" s="192"/>
      <c r="M31" s="192"/>
      <c r="N31" s="192"/>
      <c r="O31" s="192"/>
      <c r="P31" s="192"/>
      <c r="Q31" s="192"/>
      <c r="R31" s="192"/>
      <c r="S31" s="192"/>
      <c r="T31" s="192"/>
      <c r="U31" s="192"/>
      <c r="V31" s="192"/>
      <c r="W31" s="192"/>
      <c r="X31" s="192"/>
      <c r="Y31" s="192"/>
      <c r="Z31" s="192"/>
      <c r="AA31" s="192"/>
      <c r="AB31" s="192"/>
      <c r="AC31" s="192"/>
      <c r="AD31" s="192"/>
      <c r="AE31" s="192"/>
      <c r="AF31" s="192"/>
      <c r="AG31" s="192"/>
      <c r="AH31" s="192"/>
      <c r="AI31" s="192"/>
      <c r="AJ31" s="193"/>
      <c r="AL31" s="125">
        <v>22</v>
      </c>
      <c r="AN31" s="114" t="s">
        <v>118</v>
      </c>
      <c r="AO31" s="115" t="s">
        <v>118</v>
      </c>
      <c r="AP31" s="115" t="s">
        <v>118</v>
      </c>
      <c r="AQ31" s="115" t="s">
        <v>118</v>
      </c>
      <c r="AR31" s="115" t="s">
        <v>118</v>
      </c>
      <c r="AS31" s="115" t="s">
        <v>118</v>
      </c>
      <c r="AT31" s="115" t="s">
        <v>118</v>
      </c>
      <c r="AU31" s="116" t="s">
        <v>118</v>
      </c>
      <c r="AV31" s="117" t="s">
        <v>118</v>
      </c>
      <c r="AW31" s="117" t="s">
        <v>118</v>
      </c>
      <c r="AX31" s="117" t="s">
        <v>118</v>
      </c>
      <c r="AY31" s="117" t="s">
        <v>118</v>
      </c>
      <c r="AZ31" s="68" t="s">
        <v>145</v>
      </c>
      <c r="BA31" s="68" t="s">
        <v>145</v>
      </c>
      <c r="BB31" s="117" t="s">
        <v>118</v>
      </c>
      <c r="BC31" s="117" t="s">
        <v>118</v>
      </c>
      <c r="BD31" s="116" t="s">
        <v>118</v>
      </c>
      <c r="BE31" s="115" t="s">
        <v>118</v>
      </c>
      <c r="BF31" s="115" t="s">
        <v>118</v>
      </c>
      <c r="BG31" s="115" t="s">
        <v>118</v>
      </c>
      <c r="BH31" s="115" t="s">
        <v>118</v>
      </c>
      <c r="BI31" s="115" t="s">
        <v>118</v>
      </c>
      <c r="BJ31" s="115" t="s">
        <v>118</v>
      </c>
      <c r="BK31" s="116" t="s">
        <v>118</v>
      </c>
      <c r="BL31" s="68" t="s">
        <v>145</v>
      </c>
      <c r="BM31" s="68" t="s">
        <v>145</v>
      </c>
      <c r="BN31" s="117" t="s">
        <v>118</v>
      </c>
      <c r="BO31" s="117" t="s">
        <v>118</v>
      </c>
      <c r="BP31" s="68" t="s">
        <v>145</v>
      </c>
      <c r="BQ31" s="68" t="s">
        <v>145</v>
      </c>
      <c r="BR31" s="117" t="s">
        <v>113</v>
      </c>
      <c r="BS31" s="118" t="s">
        <v>113</v>
      </c>
    </row>
    <row r="32" spans="2:71" x14ac:dyDescent="0.3">
      <c r="B32" s="191"/>
      <c r="C32" s="192"/>
      <c r="D32" s="192"/>
      <c r="E32" s="192"/>
      <c r="F32" s="192"/>
      <c r="G32" s="192"/>
      <c r="H32" s="192"/>
      <c r="I32" s="192"/>
      <c r="J32" s="192"/>
      <c r="K32" s="192"/>
      <c r="L32" s="192"/>
      <c r="M32" s="192"/>
      <c r="N32" s="192"/>
      <c r="O32" s="192"/>
      <c r="P32" s="192"/>
      <c r="Q32" s="192"/>
      <c r="R32" s="192"/>
      <c r="S32" s="192"/>
      <c r="T32" s="192"/>
      <c r="U32" s="192"/>
      <c r="V32" s="192"/>
      <c r="W32" s="192"/>
      <c r="X32" s="192"/>
      <c r="Y32" s="192"/>
      <c r="Z32" s="192"/>
      <c r="AA32" s="192"/>
      <c r="AB32" s="192"/>
      <c r="AC32" s="192"/>
      <c r="AD32" s="192"/>
      <c r="AE32" s="192"/>
      <c r="AF32" s="192"/>
      <c r="AG32" s="192"/>
      <c r="AH32" s="192"/>
      <c r="AI32" s="192"/>
      <c r="AJ32" s="193"/>
      <c r="AL32" s="125">
        <v>23</v>
      </c>
      <c r="AN32" s="114" t="s">
        <v>118</v>
      </c>
      <c r="AO32" s="115" t="s">
        <v>118</v>
      </c>
      <c r="AP32" s="115" t="s">
        <v>118</v>
      </c>
      <c r="AQ32" s="115" t="s">
        <v>118</v>
      </c>
      <c r="AR32" s="115" t="s">
        <v>118</v>
      </c>
      <c r="AS32" s="115" t="s">
        <v>118</v>
      </c>
      <c r="AT32" s="115" t="s">
        <v>118</v>
      </c>
      <c r="AU32" s="116" t="s">
        <v>118</v>
      </c>
      <c r="AV32" s="117" t="s">
        <v>118</v>
      </c>
      <c r="AW32" s="117" t="s">
        <v>118</v>
      </c>
      <c r="AX32" s="117" t="s">
        <v>118</v>
      </c>
      <c r="AY32" s="117" t="s">
        <v>118</v>
      </c>
      <c r="AZ32" s="68" t="s">
        <v>145</v>
      </c>
      <c r="BA32" s="68" t="s">
        <v>145</v>
      </c>
      <c r="BB32" s="117" t="s">
        <v>118</v>
      </c>
      <c r="BC32" s="117" t="s">
        <v>118</v>
      </c>
      <c r="BD32" s="116" t="s">
        <v>118</v>
      </c>
      <c r="BE32" s="115" t="s">
        <v>118</v>
      </c>
      <c r="BF32" s="115" t="s">
        <v>118</v>
      </c>
      <c r="BG32" s="115" t="s">
        <v>118</v>
      </c>
      <c r="BH32" s="115" t="s">
        <v>118</v>
      </c>
      <c r="BI32" s="115" t="s">
        <v>118</v>
      </c>
      <c r="BJ32" s="115" t="s">
        <v>118</v>
      </c>
      <c r="BK32" s="116" t="s">
        <v>118</v>
      </c>
      <c r="BL32" s="68" t="s">
        <v>145</v>
      </c>
      <c r="BM32" s="68" t="s">
        <v>145</v>
      </c>
      <c r="BN32" s="117" t="s">
        <v>118</v>
      </c>
      <c r="BO32" s="117" t="s">
        <v>118</v>
      </c>
      <c r="BP32" s="68" t="s">
        <v>145</v>
      </c>
      <c r="BQ32" s="68" t="s">
        <v>145</v>
      </c>
      <c r="BR32" s="117" t="s">
        <v>113</v>
      </c>
      <c r="BS32" s="118" t="s">
        <v>113</v>
      </c>
    </row>
    <row r="33" spans="2:71" x14ac:dyDescent="0.3">
      <c r="B33" s="191"/>
      <c r="C33" s="192"/>
      <c r="D33" s="192"/>
      <c r="E33" s="192"/>
      <c r="F33" s="192"/>
      <c r="G33" s="192"/>
      <c r="H33" s="192"/>
      <c r="I33" s="192"/>
      <c r="J33" s="192"/>
      <c r="K33" s="192"/>
      <c r="L33" s="192"/>
      <c r="M33" s="192"/>
      <c r="N33" s="192"/>
      <c r="O33" s="192"/>
      <c r="P33" s="192"/>
      <c r="Q33" s="192"/>
      <c r="R33" s="192"/>
      <c r="S33" s="192"/>
      <c r="T33" s="192"/>
      <c r="U33" s="192"/>
      <c r="V33" s="192"/>
      <c r="W33" s="192"/>
      <c r="X33" s="192"/>
      <c r="Y33" s="192"/>
      <c r="Z33" s="192"/>
      <c r="AA33" s="192"/>
      <c r="AB33" s="192"/>
      <c r="AC33" s="192"/>
      <c r="AD33" s="192"/>
      <c r="AE33" s="192"/>
      <c r="AF33" s="192"/>
      <c r="AG33" s="192"/>
      <c r="AH33" s="192"/>
      <c r="AI33" s="192"/>
      <c r="AJ33" s="193"/>
      <c r="AL33" s="125">
        <v>24</v>
      </c>
      <c r="AN33" s="114" t="s">
        <v>118</v>
      </c>
      <c r="AO33" s="115" t="s">
        <v>118</v>
      </c>
      <c r="AP33" s="115" t="s">
        <v>118</v>
      </c>
      <c r="AQ33" s="115" t="s">
        <v>118</v>
      </c>
      <c r="AR33" s="115" t="s">
        <v>118</v>
      </c>
      <c r="AS33" s="115" t="s">
        <v>118</v>
      </c>
      <c r="AT33" s="115" t="s">
        <v>118</v>
      </c>
      <c r="AU33" s="116" t="s">
        <v>118</v>
      </c>
      <c r="AV33" s="117" t="s">
        <v>118</v>
      </c>
      <c r="AW33" s="117" t="s">
        <v>118</v>
      </c>
      <c r="AX33" s="117" t="s">
        <v>118</v>
      </c>
      <c r="AY33" s="117" t="s">
        <v>118</v>
      </c>
      <c r="AZ33" s="68" t="s">
        <v>145</v>
      </c>
      <c r="BA33" s="68" t="s">
        <v>145</v>
      </c>
      <c r="BB33" s="117" t="s">
        <v>118</v>
      </c>
      <c r="BC33" s="117" t="s">
        <v>118</v>
      </c>
      <c r="BD33" s="116" t="s">
        <v>118</v>
      </c>
      <c r="BE33" s="115" t="s">
        <v>118</v>
      </c>
      <c r="BF33" s="115" t="s">
        <v>118</v>
      </c>
      <c r="BG33" s="115" t="s">
        <v>118</v>
      </c>
      <c r="BH33" s="115" t="s">
        <v>118</v>
      </c>
      <c r="BI33" s="115" t="s">
        <v>118</v>
      </c>
      <c r="BJ33" s="115" t="s">
        <v>118</v>
      </c>
      <c r="BK33" s="116" t="s">
        <v>118</v>
      </c>
      <c r="BL33" s="68" t="s">
        <v>145</v>
      </c>
      <c r="BM33" s="68" t="s">
        <v>145</v>
      </c>
      <c r="BN33" s="117" t="s">
        <v>118</v>
      </c>
      <c r="BO33" s="117" t="s">
        <v>118</v>
      </c>
      <c r="BP33" s="68" t="s">
        <v>145</v>
      </c>
      <c r="BQ33" s="68" t="s">
        <v>145</v>
      </c>
      <c r="BR33" s="117" t="s">
        <v>113</v>
      </c>
      <c r="BS33" s="118" t="s">
        <v>113</v>
      </c>
    </row>
    <row r="34" spans="2:71" x14ac:dyDescent="0.3">
      <c r="B34" s="194"/>
      <c r="C34" s="195"/>
      <c r="D34" s="195"/>
      <c r="E34" s="195"/>
      <c r="F34" s="195"/>
      <c r="G34" s="195"/>
      <c r="H34" s="195"/>
      <c r="I34" s="195"/>
      <c r="J34" s="195"/>
      <c r="K34" s="195"/>
      <c r="L34" s="195"/>
      <c r="M34" s="195"/>
      <c r="N34" s="195"/>
      <c r="O34" s="195"/>
      <c r="P34" s="195"/>
      <c r="Q34" s="195"/>
      <c r="R34" s="195"/>
      <c r="S34" s="195"/>
      <c r="T34" s="195"/>
      <c r="U34" s="195"/>
      <c r="V34" s="195"/>
      <c r="W34" s="195"/>
      <c r="X34" s="195"/>
      <c r="Y34" s="195"/>
      <c r="Z34" s="195"/>
      <c r="AA34" s="195"/>
      <c r="AB34" s="195"/>
      <c r="AC34" s="195"/>
      <c r="AD34" s="195"/>
      <c r="AE34" s="195"/>
      <c r="AF34" s="195"/>
      <c r="AG34" s="195"/>
      <c r="AH34" s="195"/>
      <c r="AI34" s="195"/>
      <c r="AJ34" s="196"/>
      <c r="AL34" s="125">
        <v>25</v>
      </c>
      <c r="AN34" s="114" t="s">
        <v>118</v>
      </c>
      <c r="AO34" s="115" t="s">
        <v>118</v>
      </c>
      <c r="AP34" s="115" t="s">
        <v>118</v>
      </c>
      <c r="AQ34" s="115" t="s">
        <v>118</v>
      </c>
      <c r="AR34" s="115" t="s">
        <v>118</v>
      </c>
      <c r="AS34" s="115" t="s">
        <v>118</v>
      </c>
      <c r="AT34" s="115" t="s">
        <v>118</v>
      </c>
      <c r="AU34" s="116" t="s">
        <v>118</v>
      </c>
      <c r="AV34" s="117" t="s">
        <v>118</v>
      </c>
      <c r="AW34" s="117" t="s">
        <v>118</v>
      </c>
      <c r="AX34" s="117" t="s">
        <v>118</v>
      </c>
      <c r="AY34" s="117" t="s">
        <v>118</v>
      </c>
      <c r="AZ34" s="68" t="s">
        <v>145</v>
      </c>
      <c r="BA34" s="68" t="s">
        <v>145</v>
      </c>
      <c r="BB34" s="117" t="s">
        <v>118</v>
      </c>
      <c r="BC34" s="117" t="s">
        <v>118</v>
      </c>
      <c r="BD34" s="116" t="s">
        <v>118</v>
      </c>
      <c r="BE34" s="115" t="s">
        <v>118</v>
      </c>
      <c r="BF34" s="115" t="s">
        <v>118</v>
      </c>
      <c r="BG34" s="115" t="s">
        <v>118</v>
      </c>
      <c r="BH34" s="115" t="s">
        <v>118</v>
      </c>
      <c r="BI34" s="115" t="s">
        <v>118</v>
      </c>
      <c r="BJ34" s="115" t="s">
        <v>118</v>
      </c>
      <c r="BK34" s="116" t="s">
        <v>118</v>
      </c>
      <c r="BL34" s="68" t="s">
        <v>145</v>
      </c>
      <c r="BM34" s="68" t="s">
        <v>145</v>
      </c>
      <c r="BN34" s="117" t="s">
        <v>118</v>
      </c>
      <c r="BO34" s="117" t="s">
        <v>118</v>
      </c>
      <c r="BP34" s="68" t="s">
        <v>145</v>
      </c>
      <c r="BQ34" s="68" t="s">
        <v>145</v>
      </c>
      <c r="BR34" s="117" t="s">
        <v>113</v>
      </c>
      <c r="BS34" s="118" t="s">
        <v>113</v>
      </c>
    </row>
    <row r="35" spans="2:71" x14ac:dyDescent="0.3">
      <c r="B35" s="69"/>
      <c r="C35" s="69"/>
      <c r="D35" s="69"/>
      <c r="E35" s="69"/>
      <c r="F35" s="69"/>
      <c r="G35" s="69"/>
      <c r="H35" s="69"/>
      <c r="I35" s="69"/>
      <c r="J35" s="69"/>
      <c r="K35" s="69"/>
      <c r="L35" s="69"/>
      <c r="M35" s="69"/>
      <c r="N35" s="69"/>
      <c r="O35" s="69"/>
      <c r="P35" s="69"/>
      <c r="Q35" s="69"/>
      <c r="R35" s="69"/>
      <c r="S35" s="69"/>
      <c r="T35" s="69"/>
      <c r="U35" s="69"/>
      <c r="V35" s="69"/>
      <c r="W35" s="69"/>
      <c r="X35" s="69"/>
      <c r="Y35" s="69"/>
      <c r="Z35" s="69"/>
      <c r="AA35" s="69"/>
      <c r="AB35" s="69"/>
      <c r="AC35" s="69"/>
      <c r="AD35" s="69"/>
      <c r="AE35" s="69"/>
      <c r="AF35" s="69"/>
      <c r="AG35" s="69"/>
      <c r="AH35" s="69"/>
      <c r="AI35" s="69"/>
      <c r="AJ35" s="69"/>
      <c r="AL35" s="125">
        <v>26</v>
      </c>
      <c r="AN35" s="114" t="s">
        <v>118</v>
      </c>
      <c r="AO35" s="115" t="s">
        <v>118</v>
      </c>
      <c r="AP35" s="115" t="s">
        <v>118</v>
      </c>
      <c r="AQ35" s="115" t="s">
        <v>118</v>
      </c>
      <c r="AR35" s="115" t="s">
        <v>118</v>
      </c>
      <c r="AS35" s="115" t="s">
        <v>118</v>
      </c>
      <c r="AT35" s="115" t="s">
        <v>118</v>
      </c>
      <c r="AU35" s="116" t="s">
        <v>118</v>
      </c>
      <c r="AV35" s="117" t="s">
        <v>118</v>
      </c>
      <c r="AW35" s="117" t="s">
        <v>118</v>
      </c>
      <c r="AX35" s="117" t="s">
        <v>118</v>
      </c>
      <c r="AY35" s="117" t="s">
        <v>118</v>
      </c>
      <c r="AZ35" s="68" t="s">
        <v>145</v>
      </c>
      <c r="BA35" s="68" t="s">
        <v>145</v>
      </c>
      <c r="BB35" s="117" t="s">
        <v>118</v>
      </c>
      <c r="BC35" s="117" t="s">
        <v>118</v>
      </c>
      <c r="BD35" s="116" t="s">
        <v>118</v>
      </c>
      <c r="BE35" s="115" t="s">
        <v>118</v>
      </c>
      <c r="BF35" s="115" t="s">
        <v>118</v>
      </c>
      <c r="BG35" s="115" t="s">
        <v>118</v>
      </c>
      <c r="BH35" s="115" t="s">
        <v>118</v>
      </c>
      <c r="BI35" s="115" t="s">
        <v>118</v>
      </c>
      <c r="BJ35" s="115" t="s">
        <v>118</v>
      </c>
      <c r="BK35" s="116" t="s">
        <v>118</v>
      </c>
      <c r="BL35" s="68" t="s">
        <v>145</v>
      </c>
      <c r="BM35" s="68" t="s">
        <v>145</v>
      </c>
      <c r="BN35" s="117" t="s">
        <v>118</v>
      </c>
      <c r="BO35" s="117" t="s">
        <v>118</v>
      </c>
      <c r="BP35" s="68" t="s">
        <v>145</v>
      </c>
      <c r="BQ35" s="68" t="s">
        <v>145</v>
      </c>
      <c r="BR35" s="117" t="s">
        <v>113</v>
      </c>
      <c r="BS35" s="118" t="s">
        <v>113</v>
      </c>
    </row>
    <row r="36" spans="2:71" x14ac:dyDescent="0.3">
      <c r="B36" s="69"/>
      <c r="C36" s="69"/>
      <c r="D36" s="69"/>
      <c r="E36" s="69"/>
      <c r="F36" s="69"/>
      <c r="G36" s="69"/>
      <c r="H36" s="69"/>
      <c r="I36" s="69"/>
      <c r="J36" s="69"/>
      <c r="K36" s="69"/>
      <c r="L36" s="69"/>
      <c r="M36" s="69"/>
      <c r="N36" s="69"/>
      <c r="O36" s="69"/>
      <c r="P36" s="69"/>
      <c r="Q36" s="69"/>
      <c r="R36" s="69"/>
      <c r="S36" s="69"/>
      <c r="T36" s="69"/>
      <c r="U36" s="69"/>
      <c r="V36" s="69"/>
      <c r="W36" s="69"/>
      <c r="X36" s="69"/>
      <c r="Y36" s="69"/>
      <c r="Z36" s="69"/>
      <c r="AA36" s="69"/>
      <c r="AB36" s="69"/>
      <c r="AC36" s="69"/>
      <c r="AD36" s="69"/>
      <c r="AE36" s="69"/>
      <c r="AF36" s="69"/>
      <c r="AG36" s="69"/>
      <c r="AH36" s="69"/>
      <c r="AI36" s="69"/>
      <c r="AJ36" s="69"/>
      <c r="AL36" s="125">
        <v>27</v>
      </c>
      <c r="AN36" s="114" t="s">
        <v>118</v>
      </c>
      <c r="AO36" s="115" t="s">
        <v>118</v>
      </c>
      <c r="AP36" s="115" t="s">
        <v>118</v>
      </c>
      <c r="AQ36" s="115" t="s">
        <v>118</v>
      </c>
      <c r="AR36" s="115" t="s">
        <v>118</v>
      </c>
      <c r="AS36" s="115" t="s">
        <v>118</v>
      </c>
      <c r="AT36" s="115" t="s">
        <v>118</v>
      </c>
      <c r="AU36" s="116" t="s">
        <v>118</v>
      </c>
      <c r="AV36" s="117" t="s">
        <v>118</v>
      </c>
      <c r="AW36" s="117" t="s">
        <v>118</v>
      </c>
      <c r="AX36" s="117" t="s">
        <v>118</v>
      </c>
      <c r="AY36" s="117" t="s">
        <v>118</v>
      </c>
      <c r="AZ36" s="68" t="s">
        <v>145</v>
      </c>
      <c r="BA36" s="68" t="s">
        <v>145</v>
      </c>
      <c r="BB36" s="117" t="s">
        <v>118</v>
      </c>
      <c r="BC36" s="117" t="s">
        <v>118</v>
      </c>
      <c r="BD36" s="116" t="s">
        <v>118</v>
      </c>
      <c r="BE36" s="115" t="s">
        <v>118</v>
      </c>
      <c r="BF36" s="115" t="s">
        <v>118</v>
      </c>
      <c r="BG36" s="115" t="s">
        <v>118</v>
      </c>
      <c r="BH36" s="115" t="s">
        <v>118</v>
      </c>
      <c r="BI36" s="115" t="s">
        <v>118</v>
      </c>
      <c r="BJ36" s="115" t="s">
        <v>118</v>
      </c>
      <c r="BK36" s="116" t="s">
        <v>118</v>
      </c>
      <c r="BL36" s="68" t="s">
        <v>145</v>
      </c>
      <c r="BM36" s="68" t="s">
        <v>145</v>
      </c>
      <c r="BN36" s="117" t="s">
        <v>118</v>
      </c>
      <c r="BO36" s="117" t="s">
        <v>118</v>
      </c>
      <c r="BP36" s="68" t="s">
        <v>145</v>
      </c>
      <c r="BQ36" s="68" t="s">
        <v>145</v>
      </c>
      <c r="BR36" s="117" t="s">
        <v>113</v>
      </c>
      <c r="BS36" s="118" t="s">
        <v>113</v>
      </c>
    </row>
    <row r="37" spans="2:71" x14ac:dyDescent="0.3">
      <c r="B37" s="69"/>
      <c r="C37" s="69"/>
      <c r="D37" s="69"/>
      <c r="E37" s="69"/>
      <c r="F37" s="69"/>
      <c r="G37" s="69"/>
      <c r="H37" s="69"/>
      <c r="I37" s="69"/>
      <c r="J37" s="69"/>
      <c r="K37" s="69"/>
      <c r="L37" s="69"/>
      <c r="M37" s="69"/>
      <c r="N37" s="69"/>
      <c r="O37" s="69"/>
      <c r="P37" s="69"/>
      <c r="Q37" s="69"/>
      <c r="R37" s="69"/>
      <c r="S37" s="69"/>
      <c r="T37" s="69"/>
      <c r="U37" s="69"/>
      <c r="V37" s="69"/>
      <c r="W37" s="69"/>
      <c r="X37" s="69"/>
      <c r="Y37" s="69"/>
      <c r="Z37" s="69"/>
      <c r="AA37" s="69"/>
      <c r="AB37" s="69"/>
      <c r="AC37" s="69"/>
      <c r="AD37" s="69"/>
      <c r="AE37" s="69"/>
      <c r="AF37" s="69"/>
      <c r="AG37" s="69"/>
      <c r="AH37" s="69"/>
      <c r="AI37" s="69"/>
      <c r="AJ37" s="69"/>
      <c r="AL37" s="125">
        <v>28</v>
      </c>
      <c r="AN37" s="114" t="s">
        <v>118</v>
      </c>
      <c r="AO37" s="115" t="s">
        <v>118</v>
      </c>
      <c r="AP37" s="115" t="s">
        <v>118</v>
      </c>
      <c r="AQ37" s="115" t="s">
        <v>118</v>
      </c>
      <c r="AR37" s="115" t="s">
        <v>118</v>
      </c>
      <c r="AS37" s="115" t="s">
        <v>118</v>
      </c>
      <c r="AT37" s="115" t="s">
        <v>118</v>
      </c>
      <c r="AU37" s="116" t="s">
        <v>118</v>
      </c>
      <c r="AV37" s="117" t="s">
        <v>118</v>
      </c>
      <c r="AW37" s="117" t="s">
        <v>118</v>
      </c>
      <c r="AX37" s="117" t="s">
        <v>118</v>
      </c>
      <c r="AY37" s="117" t="s">
        <v>118</v>
      </c>
      <c r="AZ37" s="68" t="s">
        <v>145</v>
      </c>
      <c r="BA37" s="68" t="s">
        <v>145</v>
      </c>
      <c r="BB37" s="117" t="s">
        <v>118</v>
      </c>
      <c r="BC37" s="117" t="s">
        <v>118</v>
      </c>
      <c r="BD37" s="116" t="s">
        <v>118</v>
      </c>
      <c r="BE37" s="115" t="s">
        <v>118</v>
      </c>
      <c r="BF37" s="115" t="s">
        <v>118</v>
      </c>
      <c r="BG37" s="115" t="s">
        <v>118</v>
      </c>
      <c r="BH37" s="115" t="s">
        <v>118</v>
      </c>
      <c r="BI37" s="115" t="s">
        <v>118</v>
      </c>
      <c r="BJ37" s="115" t="s">
        <v>118</v>
      </c>
      <c r="BK37" s="116" t="s">
        <v>118</v>
      </c>
      <c r="BL37" s="68" t="s">
        <v>145</v>
      </c>
      <c r="BM37" s="68" t="s">
        <v>145</v>
      </c>
      <c r="BN37" s="117" t="s">
        <v>118</v>
      </c>
      <c r="BO37" s="117" t="s">
        <v>118</v>
      </c>
      <c r="BP37" s="68" t="s">
        <v>145</v>
      </c>
      <c r="BQ37" s="68" t="s">
        <v>145</v>
      </c>
      <c r="BR37" s="117" t="s">
        <v>113</v>
      </c>
      <c r="BS37" s="118" t="s">
        <v>113</v>
      </c>
    </row>
    <row r="38" spans="2:71" x14ac:dyDescent="0.3">
      <c r="AL38" s="125">
        <v>29</v>
      </c>
      <c r="AN38" s="114" t="s">
        <v>118</v>
      </c>
      <c r="AO38" s="115" t="s">
        <v>118</v>
      </c>
      <c r="AP38" s="115" t="s">
        <v>118</v>
      </c>
      <c r="AQ38" s="115" t="s">
        <v>118</v>
      </c>
      <c r="AR38" s="115" t="s">
        <v>118</v>
      </c>
      <c r="AS38" s="115" t="s">
        <v>118</v>
      </c>
      <c r="AT38" s="115" t="s">
        <v>118</v>
      </c>
      <c r="AU38" s="116" t="s">
        <v>118</v>
      </c>
      <c r="AV38" s="117" t="s">
        <v>118</v>
      </c>
      <c r="AW38" s="117" t="s">
        <v>118</v>
      </c>
      <c r="AX38" s="117" t="s">
        <v>118</v>
      </c>
      <c r="AY38" s="117" t="s">
        <v>118</v>
      </c>
      <c r="AZ38" s="68" t="s">
        <v>145</v>
      </c>
      <c r="BA38" s="68" t="s">
        <v>145</v>
      </c>
      <c r="BB38" s="117" t="s">
        <v>118</v>
      </c>
      <c r="BC38" s="117" t="s">
        <v>118</v>
      </c>
      <c r="BD38" s="116" t="s">
        <v>118</v>
      </c>
      <c r="BE38" s="115" t="s">
        <v>118</v>
      </c>
      <c r="BF38" s="115" t="s">
        <v>118</v>
      </c>
      <c r="BG38" s="115" t="s">
        <v>118</v>
      </c>
      <c r="BH38" s="115" t="s">
        <v>118</v>
      </c>
      <c r="BI38" s="115" t="s">
        <v>118</v>
      </c>
      <c r="BJ38" s="115" t="s">
        <v>118</v>
      </c>
      <c r="BK38" s="116" t="s">
        <v>118</v>
      </c>
      <c r="BL38" s="68" t="s">
        <v>145</v>
      </c>
      <c r="BM38" s="68" t="s">
        <v>145</v>
      </c>
      <c r="BN38" s="117" t="s">
        <v>118</v>
      </c>
      <c r="BO38" s="117" t="s">
        <v>118</v>
      </c>
      <c r="BP38" s="68" t="s">
        <v>145</v>
      </c>
      <c r="BQ38" s="68" t="s">
        <v>145</v>
      </c>
      <c r="BR38" s="117" t="s">
        <v>113</v>
      </c>
      <c r="BS38" s="118" t="s">
        <v>113</v>
      </c>
    </row>
    <row r="39" spans="2:71" x14ac:dyDescent="0.3">
      <c r="AL39" s="125">
        <v>30</v>
      </c>
      <c r="AN39" s="114" t="s">
        <v>118</v>
      </c>
      <c r="AO39" s="115" t="s">
        <v>118</v>
      </c>
      <c r="AP39" s="115" t="s">
        <v>118</v>
      </c>
      <c r="AQ39" s="115" t="s">
        <v>118</v>
      </c>
      <c r="AR39" s="115" t="s">
        <v>118</v>
      </c>
      <c r="AS39" s="115" t="s">
        <v>118</v>
      </c>
      <c r="AT39" s="115" t="s">
        <v>118</v>
      </c>
      <c r="AU39" s="116" t="s">
        <v>118</v>
      </c>
      <c r="AV39" s="117" t="s">
        <v>118</v>
      </c>
      <c r="AW39" s="117" t="s">
        <v>118</v>
      </c>
      <c r="AX39" s="117" t="s">
        <v>118</v>
      </c>
      <c r="AY39" s="117" t="s">
        <v>118</v>
      </c>
      <c r="AZ39" s="68" t="s">
        <v>145</v>
      </c>
      <c r="BA39" s="68" t="s">
        <v>145</v>
      </c>
      <c r="BB39" s="117" t="s">
        <v>118</v>
      </c>
      <c r="BC39" s="117" t="s">
        <v>118</v>
      </c>
      <c r="BD39" s="116" t="s">
        <v>118</v>
      </c>
      <c r="BE39" s="115" t="s">
        <v>118</v>
      </c>
      <c r="BF39" s="115" t="s">
        <v>118</v>
      </c>
      <c r="BG39" s="115" t="s">
        <v>118</v>
      </c>
      <c r="BH39" s="115" t="s">
        <v>118</v>
      </c>
      <c r="BI39" s="115" t="s">
        <v>118</v>
      </c>
      <c r="BJ39" s="115" t="s">
        <v>118</v>
      </c>
      <c r="BK39" s="116" t="s">
        <v>118</v>
      </c>
      <c r="BL39" s="68" t="s">
        <v>145</v>
      </c>
      <c r="BM39" s="68" t="s">
        <v>145</v>
      </c>
      <c r="BN39" s="117" t="s">
        <v>118</v>
      </c>
      <c r="BO39" s="117" t="s">
        <v>118</v>
      </c>
      <c r="BP39" s="68" t="s">
        <v>145</v>
      </c>
      <c r="BQ39" s="68" t="s">
        <v>145</v>
      </c>
      <c r="BR39" s="117" t="s">
        <v>113</v>
      </c>
      <c r="BS39" s="118" t="s">
        <v>113</v>
      </c>
    </row>
    <row r="40" spans="2:71" x14ac:dyDescent="0.3">
      <c r="AL40" s="125">
        <v>31</v>
      </c>
      <c r="AN40" s="114" t="s">
        <v>118</v>
      </c>
      <c r="AO40" s="115" t="s">
        <v>118</v>
      </c>
      <c r="AP40" s="115" t="s">
        <v>118</v>
      </c>
      <c r="AQ40" s="115" t="s">
        <v>118</v>
      </c>
      <c r="AR40" s="115" t="s">
        <v>118</v>
      </c>
      <c r="AS40" s="115" t="s">
        <v>118</v>
      </c>
      <c r="AT40" s="115" t="s">
        <v>118</v>
      </c>
      <c r="AU40" s="116" t="s">
        <v>118</v>
      </c>
      <c r="AV40" s="117" t="s">
        <v>118</v>
      </c>
      <c r="AW40" s="117" t="s">
        <v>118</v>
      </c>
      <c r="AX40" s="117" t="s">
        <v>118</v>
      </c>
      <c r="AY40" s="117" t="s">
        <v>118</v>
      </c>
      <c r="AZ40" s="68" t="s">
        <v>145</v>
      </c>
      <c r="BA40" s="68" t="s">
        <v>145</v>
      </c>
      <c r="BB40" s="117" t="s">
        <v>118</v>
      </c>
      <c r="BC40" s="117" t="s">
        <v>118</v>
      </c>
      <c r="BD40" s="116" t="s">
        <v>118</v>
      </c>
      <c r="BE40" s="115" t="s">
        <v>118</v>
      </c>
      <c r="BF40" s="115" t="s">
        <v>118</v>
      </c>
      <c r="BG40" s="115" t="s">
        <v>118</v>
      </c>
      <c r="BH40" s="115" t="s">
        <v>118</v>
      </c>
      <c r="BI40" s="115" t="s">
        <v>118</v>
      </c>
      <c r="BJ40" s="115" t="s">
        <v>118</v>
      </c>
      <c r="BK40" s="116" t="s">
        <v>118</v>
      </c>
      <c r="BL40" s="68" t="s">
        <v>145</v>
      </c>
      <c r="BM40" s="68" t="s">
        <v>145</v>
      </c>
      <c r="BN40" s="117" t="s">
        <v>118</v>
      </c>
      <c r="BO40" s="117" t="s">
        <v>118</v>
      </c>
      <c r="BP40" s="68" t="s">
        <v>145</v>
      </c>
      <c r="BQ40" s="68" t="s">
        <v>145</v>
      </c>
      <c r="BR40" s="117" t="s">
        <v>113</v>
      </c>
      <c r="BS40" s="118" t="s">
        <v>113</v>
      </c>
    </row>
    <row r="41" spans="2:71" x14ac:dyDescent="0.3">
      <c r="AL41" s="125">
        <v>32</v>
      </c>
      <c r="AN41" s="114" t="s">
        <v>118</v>
      </c>
      <c r="AO41" s="115" t="s">
        <v>118</v>
      </c>
      <c r="AP41" s="115" t="s">
        <v>118</v>
      </c>
      <c r="AQ41" s="115" t="s">
        <v>118</v>
      </c>
      <c r="AR41" s="115" t="s">
        <v>118</v>
      </c>
      <c r="AS41" s="115" t="s">
        <v>118</v>
      </c>
      <c r="AT41" s="115" t="s">
        <v>118</v>
      </c>
      <c r="AU41" s="116" t="s">
        <v>118</v>
      </c>
      <c r="AV41" s="117" t="s">
        <v>118</v>
      </c>
      <c r="AW41" s="117" t="s">
        <v>118</v>
      </c>
      <c r="AX41" s="117" t="s">
        <v>118</v>
      </c>
      <c r="AY41" s="117" t="s">
        <v>118</v>
      </c>
      <c r="AZ41" s="68" t="s">
        <v>145</v>
      </c>
      <c r="BA41" s="68" t="s">
        <v>145</v>
      </c>
      <c r="BB41" s="117" t="s">
        <v>118</v>
      </c>
      <c r="BC41" s="117" t="s">
        <v>118</v>
      </c>
      <c r="BD41" s="116" t="s">
        <v>118</v>
      </c>
      <c r="BE41" s="115" t="s">
        <v>118</v>
      </c>
      <c r="BF41" s="115" t="s">
        <v>118</v>
      </c>
      <c r="BG41" s="115" t="s">
        <v>118</v>
      </c>
      <c r="BH41" s="115" t="s">
        <v>118</v>
      </c>
      <c r="BI41" s="115" t="s">
        <v>118</v>
      </c>
      <c r="BJ41" s="115" t="s">
        <v>118</v>
      </c>
      <c r="BK41" s="116" t="s">
        <v>118</v>
      </c>
      <c r="BL41" s="68" t="s">
        <v>145</v>
      </c>
      <c r="BM41" s="68" t="s">
        <v>145</v>
      </c>
      <c r="BN41" s="117" t="s">
        <v>118</v>
      </c>
      <c r="BO41" s="117" t="s">
        <v>118</v>
      </c>
      <c r="BP41" s="68" t="s">
        <v>145</v>
      </c>
      <c r="BQ41" s="68" t="s">
        <v>145</v>
      </c>
      <c r="BR41" s="117" t="s">
        <v>113</v>
      </c>
      <c r="BS41" s="118" t="s">
        <v>113</v>
      </c>
    </row>
    <row r="42" spans="2:71" x14ac:dyDescent="0.3">
      <c r="AL42" s="126">
        <v>33</v>
      </c>
      <c r="AN42" s="119" t="s">
        <v>118</v>
      </c>
      <c r="AO42" s="120" t="s">
        <v>118</v>
      </c>
      <c r="AP42" s="120" t="s">
        <v>118</v>
      </c>
      <c r="AQ42" s="120" t="s">
        <v>118</v>
      </c>
      <c r="AR42" s="120" t="s">
        <v>118</v>
      </c>
      <c r="AS42" s="120" t="s">
        <v>118</v>
      </c>
      <c r="AT42" s="120" t="s">
        <v>118</v>
      </c>
      <c r="AU42" s="121" t="s">
        <v>118</v>
      </c>
      <c r="AV42" s="122" t="s">
        <v>118</v>
      </c>
      <c r="AW42" s="122" t="s">
        <v>116</v>
      </c>
      <c r="AX42" s="122" t="s">
        <v>118</v>
      </c>
      <c r="AY42" s="122" t="s">
        <v>118</v>
      </c>
      <c r="AZ42" s="122" t="s">
        <v>145</v>
      </c>
      <c r="BA42" s="122" t="s">
        <v>145</v>
      </c>
      <c r="BB42" s="122" t="s">
        <v>118</v>
      </c>
      <c r="BC42" s="122" t="s">
        <v>118</v>
      </c>
      <c r="BD42" s="121" t="s">
        <v>118</v>
      </c>
      <c r="BE42" s="120" t="s">
        <v>118</v>
      </c>
      <c r="BF42" s="120" t="s">
        <v>118</v>
      </c>
      <c r="BG42" s="120" t="s">
        <v>118</v>
      </c>
      <c r="BH42" s="120" t="s">
        <v>118</v>
      </c>
      <c r="BI42" s="120" t="s">
        <v>118</v>
      </c>
      <c r="BJ42" s="120" t="s">
        <v>118</v>
      </c>
      <c r="BK42" s="121" t="s">
        <v>118</v>
      </c>
      <c r="BL42" s="122" t="s">
        <v>145</v>
      </c>
      <c r="BM42" s="122" t="s">
        <v>145</v>
      </c>
      <c r="BN42" s="122" t="s">
        <v>118</v>
      </c>
      <c r="BO42" s="122" t="s">
        <v>118</v>
      </c>
      <c r="BP42" s="122" t="s">
        <v>145</v>
      </c>
      <c r="BQ42" s="122" t="s">
        <v>145</v>
      </c>
      <c r="BR42" s="122" t="s">
        <v>113</v>
      </c>
      <c r="BS42" s="123" t="s">
        <v>113</v>
      </c>
    </row>
    <row r="46" spans="2:71" ht="14.4" customHeight="1" x14ac:dyDescent="0.3"/>
  </sheetData>
  <mergeCells count="8">
    <mergeCell ref="AN1:BS1"/>
    <mergeCell ref="BU1:BX1"/>
    <mergeCell ref="B4:AJ34"/>
    <mergeCell ref="B1:AJ2"/>
    <mergeCell ref="AN7:AU7"/>
    <mergeCell ref="AV7:BC7"/>
    <mergeCell ref="BD7:BK7"/>
    <mergeCell ref="BL7:BS7"/>
  </mergeCells>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U D A A B Q S w M E F A A C A A g A / H 5 4 V s A 3 b d m l A A A A 9 g A A A B I A H A B D b 2 5 m a W c v U G F j a 2 F n Z S 5 4 b W w g o h g A K K A U A A A A A A A A A A A A A A A A A A A A A A A A A A A A h Y 9 B D o I w F E S v Q r q n L d U Y Q j 4 l 0 a 0 k R h P j t q k V G q E Q W i x 3 c + G R v I I Y R d 2 5 n D d v M X O / 3 i A b 6 i q 4 q M 7 q x q Q o w h Q F y s j m q E 2 R o t 6 d w h h l H D Z C n k W h g l E 2 N h n s M U W l c 2 1 C i P c e + x l u u o I w S i N y y N c 7 W a p a o I + s / 8 u h N t Y J I x X i s H + N 4 Q x H 0 R z H C 4 Y p k A l C r s 1 X Y O P e Z / s D Y d V X r u 8 U b 1 2 4 3 A K Z I p D 3 B / 4 A U E s D B B Q A A g A I A P x + e F 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8 f n h W K I p H u A 4 A A A A R A A A A E w A c A E Z v c m 1 1 b G F z L 1 N l Y 3 R p b 2 4 x L m 0 g o h g A K K A U A A A A A A A A A A A A A A A A A A A A A A A A A A A A K 0 5 N L s n M z 1 M I h t C G 1 g B Q S w E C L Q A U A A I A C A D 8 f n h W w D d t 2 a U A A A D 2 A A A A E g A A A A A A A A A A A A A A A A A A A A A A Q 2 9 u Z m l n L 1 B h Y 2 t h Z 2 U u e G 1 s U E s B A i 0 A F A A C A A g A / H 5 4 V g / K 6 a u k A A A A 6 Q A A A B M A A A A A A A A A A A A A A A A A 8 Q A A A F t D b 2 5 0 Z W 5 0 X 1 R 5 c G V z X S 5 4 b W x Q S w E C L Q A U A A I A C A D 8 f n h W 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N v b j N k i 4 O 0 K 2 Y b g 1 8 j 1 w e A A A A A A C A A A A A A A Q Z g A A A A E A A C A A A A D v f t U C Q y D 6 v y p n + 1 d G R U V H 2 + H X x a z O F s 0 z U 0 e / O U / I M w A A A A A O g A A A A A I A A C A A A A D Z T n 5 D L j m G V l E e / l v g P F T h 8 H j p j R e 2 3 X w 3 q W P A G x m d q 1 A A A A B 1 d 2 P D a c e E a N T 7 9 m g K A K n P c M i s m p g 5 j G + s n f u 1 g Q F 8 5 q N y 5 p E + n / o Y O o L 7 2 d s n p A v g b c X j 8 G h k T e d K d l g j 8 8 y O I E l B R m N m t 5 x 8 M T n a O y 0 / 5 E A A A A A l W P p y X e U U I 7 Y 4 j m A j q c B l w s 2 K / c P 4 k U L Z + B Y t I j 3 M f A E J c j O b + X z 5 g C x c O F 7 x H j I 4 f c 9 p l Y M M e E 9 m c t 8 3 t c g p < / D a t a M a s h u p > 
</file>

<file path=customXml/itemProps1.xml><?xml version="1.0" encoding="utf-8"?>
<ds:datastoreItem xmlns:ds="http://schemas.openxmlformats.org/officeDocument/2006/customXml" ds:itemID="{3641AFFC-FFC8-411B-9151-BAE545A58F0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11</vt:i4>
      </vt:variant>
      <vt:variant>
        <vt:lpstr>Charts</vt:lpstr>
      </vt:variant>
      <vt:variant>
        <vt:i4>1</vt:i4>
      </vt:variant>
      <vt:variant>
        <vt:lpstr>Named Ranges</vt:lpstr>
      </vt:variant>
      <vt:variant>
        <vt:i4>11</vt:i4>
      </vt:variant>
    </vt:vector>
  </HeadingPairs>
  <TitlesOfParts>
    <vt:vector size="23" baseType="lpstr">
      <vt:lpstr>Dicas de Uso</vt:lpstr>
      <vt:lpstr>Leia Com Atenção</vt:lpstr>
      <vt:lpstr>Identificação</vt:lpstr>
      <vt:lpstr>Silvicultura</vt:lpstr>
      <vt:lpstr>Receitas</vt:lpstr>
      <vt:lpstr>ResumoSilvicultura</vt:lpstr>
      <vt:lpstr>FluxoCaixaFaixa</vt:lpstr>
      <vt:lpstr>FluxoCaixaModelo</vt:lpstr>
      <vt:lpstr>Distribuição</vt:lpstr>
      <vt:lpstr>Parametros</vt:lpstr>
      <vt:lpstr>ExTabDinamica</vt:lpstr>
      <vt:lpstr>Gráficos</vt:lpstr>
      <vt:lpstr>descFitofisionomia</vt:lpstr>
      <vt:lpstr>descProjeto</vt:lpstr>
      <vt:lpstr>desFinalidade</vt:lpstr>
      <vt:lpstr>nomeMecanizacao</vt:lpstr>
      <vt:lpstr>nomeMunicipio</vt:lpstr>
      <vt:lpstr>nomeRegiaoAdm</vt:lpstr>
      <vt:lpstr>nomeRegiaoEco</vt:lpstr>
      <vt:lpstr>nomeTopografia</vt:lpstr>
      <vt:lpstr>TxDsc</vt:lpstr>
      <vt:lpstr>TxPoup</vt:lpstr>
      <vt:lpstr>username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Silvana Nobre</dc:creator>
  <cp:lastModifiedBy>Mauro Assis</cp:lastModifiedBy>
  <dcterms:created xsi:type="dcterms:W3CDTF">2022-12-15T15:28:43Z</dcterms:created>
  <dcterms:modified xsi:type="dcterms:W3CDTF">2023-09-26T17:44:02Z</dcterms:modified>
</cp:coreProperties>
</file>