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f14baddbbc9bfa/Escritorio/COSTOS Y PRECIOS DE VENTA CCS ORIENTE 2024 CATALOGO/"/>
    </mc:Choice>
  </mc:AlternateContent>
  <xr:revisionPtr revIDLastSave="0" documentId="14_{25C95D11-E53A-4ABE-A32F-D0F5E94ACDA5}" xr6:coauthVersionLast="47" xr6:coauthVersionMax="47" xr10:uidLastSave="{00000000-0000-0000-0000-000000000000}"/>
  <bookViews>
    <workbookView xWindow="-120" yWindow="-120" windowWidth="29040" windowHeight="15720" activeTab="6" xr2:uid="{D2564542-F5A6-484E-A5C0-6BA120C4B1CC}"/>
  </bookViews>
  <sheets>
    <sheet name="Hoja1" sheetId="1" r:id="rId1"/>
    <sheet name="Hoja2" sheetId="2" r:id="rId2"/>
    <sheet name="Hoja3" sheetId="3" r:id="rId3"/>
    <sheet name="Hoja4" sheetId="8" r:id="rId4"/>
    <sheet name="Hoja5" sheetId="5" r:id="rId5"/>
    <sheet name="Hoja6" sheetId="6" r:id="rId6"/>
    <sheet name="Hoja7" sheetId="7" r:id="rId7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3" i="8" l="1"/>
  <c r="H103" i="8"/>
  <c r="I102" i="8"/>
  <c r="H102" i="8"/>
  <c r="I101" i="8"/>
  <c r="H101" i="8"/>
  <c r="I96" i="8"/>
  <c r="H96" i="8"/>
  <c r="I91" i="8"/>
  <c r="H91" i="8"/>
  <c r="I90" i="8"/>
  <c r="H90" i="8"/>
  <c r="I89" i="8"/>
  <c r="H89" i="8"/>
  <c r="I88" i="8"/>
  <c r="H88" i="8"/>
  <c r="I87" i="8"/>
  <c r="H87" i="8"/>
  <c r="I86" i="8"/>
  <c r="H86" i="8"/>
  <c r="I85" i="8"/>
  <c r="H85" i="8"/>
  <c r="I84" i="8"/>
  <c r="H84" i="8"/>
  <c r="I83" i="8"/>
  <c r="H83" i="8"/>
  <c r="I82" i="8"/>
  <c r="H82" i="8"/>
  <c r="I77" i="8"/>
  <c r="H77" i="8"/>
  <c r="I76" i="8"/>
  <c r="H76" i="8"/>
  <c r="I75" i="8"/>
  <c r="H75" i="8"/>
  <c r="I74" i="8"/>
  <c r="H74" i="8"/>
  <c r="I73" i="8"/>
  <c r="H73" i="8"/>
  <c r="I72" i="8"/>
  <c r="H72" i="8"/>
  <c r="I71" i="8"/>
  <c r="H71" i="8"/>
  <c r="I70" i="8"/>
  <c r="H70" i="8"/>
  <c r="I69" i="8"/>
  <c r="H69" i="8"/>
  <c r="I68" i="8"/>
  <c r="H68" i="8"/>
  <c r="I67" i="8"/>
  <c r="H67" i="8"/>
  <c r="I66" i="8"/>
  <c r="H66" i="8"/>
  <c r="I65" i="8"/>
  <c r="H65" i="8"/>
  <c r="I64" i="8"/>
  <c r="H64" i="8"/>
  <c r="I63" i="8"/>
  <c r="H63" i="8"/>
  <c r="I58" i="8"/>
  <c r="H58" i="8"/>
  <c r="I57" i="8"/>
  <c r="H57" i="8"/>
  <c r="I56" i="8"/>
  <c r="H56" i="8"/>
  <c r="I55" i="8"/>
  <c r="H55" i="8"/>
  <c r="I54" i="8"/>
  <c r="H54" i="8"/>
  <c r="I53" i="8"/>
  <c r="H53" i="8"/>
  <c r="I52" i="8"/>
  <c r="H52" i="8"/>
  <c r="I51" i="8"/>
  <c r="H51" i="8"/>
  <c r="I50" i="8"/>
  <c r="H50" i="8"/>
  <c r="I49" i="8"/>
  <c r="H49" i="8"/>
  <c r="I48" i="8"/>
  <c r="H48" i="8"/>
  <c r="I47" i="8"/>
  <c r="H47" i="8"/>
  <c r="I46" i="8"/>
  <c r="H46" i="8"/>
  <c r="I45" i="8"/>
  <c r="H45" i="8"/>
  <c r="I40" i="8"/>
  <c r="H40" i="8"/>
  <c r="I39" i="8"/>
  <c r="H39" i="8"/>
  <c r="I38" i="8"/>
  <c r="H38" i="8"/>
  <c r="I37" i="8"/>
  <c r="H37" i="8"/>
  <c r="I36" i="8"/>
  <c r="H36" i="8"/>
  <c r="I35" i="8"/>
  <c r="H35" i="8"/>
  <c r="I34" i="8"/>
  <c r="H34" i="8"/>
  <c r="I33" i="8"/>
  <c r="H33" i="8"/>
  <c r="I32" i="8"/>
  <c r="H32" i="8"/>
  <c r="I31" i="8"/>
  <c r="H31" i="8"/>
  <c r="I30" i="8"/>
  <c r="H30" i="8"/>
  <c r="I29" i="8"/>
  <c r="H29" i="8"/>
  <c r="I28" i="8"/>
  <c r="H28" i="8"/>
  <c r="I27" i="8"/>
  <c r="H27" i="8"/>
  <c r="I26" i="8"/>
  <c r="H26" i="8"/>
  <c r="I25" i="8"/>
  <c r="H25" i="8"/>
  <c r="I24" i="8"/>
  <c r="H24" i="8"/>
  <c r="I23" i="8"/>
  <c r="H23" i="8"/>
  <c r="I22" i="8"/>
  <c r="H22" i="8"/>
  <c r="I21" i="8"/>
  <c r="H21" i="8"/>
  <c r="I20" i="8"/>
  <c r="H20" i="8"/>
  <c r="I19" i="8"/>
  <c r="H19" i="8"/>
  <c r="I18" i="8"/>
  <c r="H18" i="8"/>
  <c r="I17" i="8"/>
  <c r="H17" i="8"/>
  <c r="I16" i="8"/>
  <c r="H16" i="8"/>
  <c r="I15" i="8"/>
  <c r="H15" i="8"/>
  <c r="I14" i="8"/>
  <c r="H14" i="8"/>
  <c r="I13" i="8"/>
  <c r="H13" i="8"/>
  <c r="I12" i="8"/>
  <c r="H12" i="8"/>
  <c r="I11" i="8"/>
  <c r="H11" i="8"/>
  <c r="I10" i="8"/>
  <c r="H10" i="8"/>
  <c r="I9" i="8"/>
  <c r="H9" i="8"/>
  <c r="I8" i="8"/>
  <c r="H8" i="8"/>
  <c r="I7" i="8"/>
  <c r="H7" i="8"/>
  <c r="I6" i="8"/>
  <c r="H6" i="8"/>
  <c r="I5" i="8"/>
  <c r="H5" i="8"/>
  <c r="I4" i="8"/>
  <c r="H4" i="8"/>
  <c r="I3" i="8"/>
  <c r="H3" i="8"/>
  <c r="I265" i="7"/>
  <c r="H265" i="7"/>
  <c r="I264" i="7"/>
  <c r="H264" i="7"/>
  <c r="I263" i="7"/>
  <c r="H263" i="7"/>
  <c r="I258" i="7"/>
  <c r="H258" i="7"/>
  <c r="I257" i="7"/>
  <c r="H257" i="7"/>
  <c r="I252" i="7"/>
  <c r="H252" i="7"/>
  <c r="I251" i="7"/>
  <c r="H251" i="7"/>
  <c r="I250" i="7"/>
  <c r="H250" i="7"/>
  <c r="I249" i="7"/>
  <c r="H249" i="7"/>
  <c r="I248" i="7"/>
  <c r="H248" i="7"/>
  <c r="I247" i="7"/>
  <c r="H247" i="7"/>
  <c r="I242" i="7"/>
  <c r="H242" i="7"/>
  <c r="I237" i="7"/>
  <c r="H237" i="7"/>
  <c r="I232" i="7"/>
  <c r="H232" i="7"/>
  <c r="I231" i="7"/>
  <c r="H231" i="7"/>
  <c r="I230" i="7"/>
  <c r="H230" i="7"/>
  <c r="I229" i="7"/>
  <c r="H229" i="7"/>
  <c r="I228" i="7"/>
  <c r="H228" i="7"/>
  <c r="I227" i="7"/>
  <c r="H227" i="7"/>
  <c r="I226" i="7"/>
  <c r="H226" i="7"/>
  <c r="I225" i="7"/>
  <c r="H225" i="7"/>
  <c r="I224" i="7"/>
  <c r="H224" i="7"/>
  <c r="I223" i="7"/>
  <c r="H223" i="7"/>
  <c r="I222" i="7"/>
  <c r="H222" i="7"/>
  <c r="I221" i="7"/>
  <c r="H221" i="7"/>
  <c r="I220" i="7"/>
  <c r="H220" i="7"/>
  <c r="I219" i="7"/>
  <c r="H219" i="7"/>
  <c r="I218" i="7"/>
  <c r="H218" i="7"/>
  <c r="I217" i="7"/>
  <c r="H217" i="7"/>
  <c r="I216" i="7"/>
  <c r="H216" i="7"/>
  <c r="I215" i="7"/>
  <c r="H215" i="7"/>
  <c r="I214" i="7"/>
  <c r="H214" i="7"/>
  <c r="I213" i="7"/>
  <c r="H213" i="7"/>
  <c r="I212" i="7"/>
  <c r="H212" i="7"/>
  <c r="I211" i="7"/>
  <c r="H211" i="7"/>
  <c r="I210" i="7"/>
  <c r="H210" i="7"/>
  <c r="I209" i="7"/>
  <c r="H209" i="7"/>
  <c r="I208" i="7"/>
  <c r="H208" i="7"/>
  <c r="I207" i="7"/>
  <c r="H207" i="7"/>
  <c r="I206" i="7"/>
  <c r="H206" i="7"/>
  <c r="I205" i="7"/>
  <c r="H205" i="7"/>
  <c r="I204" i="7"/>
  <c r="H204" i="7"/>
  <c r="I203" i="7"/>
  <c r="H203" i="7"/>
  <c r="I197" i="7"/>
  <c r="H197" i="7"/>
  <c r="I196" i="7"/>
  <c r="H196" i="7"/>
  <c r="I195" i="7"/>
  <c r="H195" i="7"/>
  <c r="I194" i="7"/>
  <c r="H194" i="7"/>
  <c r="I193" i="7"/>
  <c r="H193" i="7"/>
  <c r="I192" i="7"/>
  <c r="H192" i="7"/>
  <c r="I191" i="7"/>
  <c r="H191" i="7"/>
  <c r="I190" i="7"/>
  <c r="H190" i="7"/>
  <c r="I189" i="7"/>
  <c r="H189" i="7"/>
  <c r="I188" i="7"/>
  <c r="H188" i="7"/>
  <c r="I187" i="7"/>
  <c r="H187" i="7"/>
  <c r="I186" i="7"/>
  <c r="H186" i="7"/>
  <c r="I185" i="7"/>
  <c r="H185" i="7"/>
  <c r="I184" i="7"/>
  <c r="H184" i="7"/>
  <c r="I183" i="7"/>
  <c r="H183" i="7"/>
  <c r="I182" i="7"/>
  <c r="H182" i="7"/>
  <c r="I181" i="7"/>
  <c r="H181" i="7"/>
  <c r="I180" i="7"/>
  <c r="H180" i="7"/>
  <c r="I179" i="7"/>
  <c r="H179" i="7"/>
  <c r="I178" i="7"/>
  <c r="H178" i="7"/>
  <c r="I177" i="7"/>
  <c r="H177" i="7"/>
  <c r="I176" i="7"/>
  <c r="H176" i="7"/>
  <c r="I175" i="7"/>
  <c r="H175" i="7"/>
  <c r="I174" i="7"/>
  <c r="H174" i="7"/>
  <c r="I173" i="7"/>
  <c r="H173" i="7"/>
  <c r="I172" i="7"/>
  <c r="H172" i="7"/>
  <c r="I171" i="7"/>
  <c r="H171" i="7"/>
  <c r="I170" i="7"/>
  <c r="H170" i="7"/>
  <c r="I169" i="7"/>
  <c r="H169" i="7"/>
  <c r="I168" i="7"/>
  <c r="H168" i="7"/>
  <c r="I163" i="7"/>
  <c r="H163" i="7"/>
  <c r="I162" i="7"/>
  <c r="H162" i="7"/>
  <c r="I161" i="7"/>
  <c r="H161" i="7"/>
  <c r="I160" i="7"/>
  <c r="H160" i="7"/>
  <c r="I159" i="7"/>
  <c r="H159" i="7"/>
  <c r="I158" i="7"/>
  <c r="H158" i="7"/>
  <c r="I157" i="7"/>
  <c r="H157" i="7"/>
  <c r="I156" i="7"/>
  <c r="H156" i="7"/>
  <c r="I155" i="7"/>
  <c r="H155" i="7"/>
  <c r="I154" i="7"/>
  <c r="H154" i="7"/>
  <c r="I153" i="7"/>
  <c r="H153" i="7"/>
  <c r="I152" i="7"/>
  <c r="H152" i="7"/>
  <c r="I151" i="7"/>
  <c r="H151" i="7"/>
  <c r="I150" i="7"/>
  <c r="H150" i="7"/>
  <c r="I149" i="7"/>
  <c r="H149" i="7"/>
  <c r="I148" i="7"/>
  <c r="H148" i="7"/>
  <c r="I147" i="7"/>
  <c r="H147" i="7"/>
  <c r="I146" i="7"/>
  <c r="H146" i="7"/>
  <c r="I145" i="7"/>
  <c r="H145" i="7"/>
  <c r="I144" i="7"/>
  <c r="H144" i="7"/>
  <c r="I143" i="7"/>
  <c r="H143" i="7"/>
  <c r="I142" i="7"/>
  <c r="H142" i="7"/>
  <c r="I137" i="7"/>
  <c r="H137" i="7"/>
  <c r="I136" i="7"/>
  <c r="H136" i="7"/>
  <c r="I135" i="7"/>
  <c r="H135" i="7"/>
  <c r="I134" i="7"/>
  <c r="H134" i="7"/>
  <c r="I133" i="7"/>
  <c r="H133" i="7"/>
  <c r="I132" i="7"/>
  <c r="H132" i="7"/>
  <c r="I131" i="7"/>
  <c r="H131" i="7"/>
  <c r="I130" i="7"/>
  <c r="H130" i="7"/>
  <c r="I129" i="7"/>
  <c r="H129" i="7"/>
  <c r="I128" i="7"/>
  <c r="H128" i="7"/>
  <c r="I127" i="7"/>
  <c r="H127" i="7"/>
  <c r="I126" i="7"/>
  <c r="H126" i="7"/>
  <c r="I125" i="7"/>
  <c r="H125" i="7"/>
  <c r="I124" i="7"/>
  <c r="H124" i="7"/>
  <c r="I123" i="7"/>
  <c r="H123" i="7"/>
  <c r="I122" i="7"/>
  <c r="H122" i="7"/>
  <c r="I121" i="7"/>
  <c r="H121" i="7"/>
  <c r="I120" i="7"/>
  <c r="H120" i="7"/>
  <c r="I119" i="7"/>
  <c r="H119" i="7"/>
  <c r="I118" i="7"/>
  <c r="H118" i="7"/>
  <c r="I117" i="7"/>
  <c r="H117" i="7"/>
  <c r="I116" i="7"/>
  <c r="H116" i="7"/>
  <c r="I115" i="7"/>
  <c r="H115" i="7"/>
  <c r="I114" i="7"/>
  <c r="H114" i="7"/>
  <c r="I113" i="7"/>
  <c r="H113" i="7"/>
  <c r="I112" i="7"/>
  <c r="H112" i="7"/>
  <c r="I111" i="7"/>
  <c r="H111" i="7"/>
  <c r="I110" i="7"/>
  <c r="H110" i="7"/>
  <c r="I109" i="7"/>
  <c r="H109" i="7"/>
  <c r="I108" i="7"/>
  <c r="H108" i="7"/>
  <c r="I107" i="7"/>
  <c r="H107" i="7"/>
  <c r="I102" i="7"/>
  <c r="H102" i="7"/>
  <c r="I101" i="7"/>
  <c r="H101" i="7"/>
  <c r="I100" i="7"/>
  <c r="H100" i="7"/>
  <c r="I99" i="7"/>
  <c r="H99" i="7"/>
  <c r="I94" i="7"/>
  <c r="H94" i="7"/>
  <c r="I89" i="7"/>
  <c r="H89" i="7"/>
  <c r="I88" i="7"/>
  <c r="H88" i="7"/>
  <c r="I87" i="7"/>
  <c r="H87" i="7"/>
  <c r="I86" i="7"/>
  <c r="H86" i="7"/>
  <c r="I85" i="7"/>
  <c r="H85" i="7"/>
  <c r="I84" i="7"/>
  <c r="H84" i="7"/>
  <c r="I83" i="7"/>
  <c r="H83" i="7"/>
  <c r="I82" i="7"/>
  <c r="H82" i="7"/>
  <c r="I81" i="7"/>
  <c r="H81" i="7"/>
  <c r="I80" i="7"/>
  <c r="H80" i="7"/>
  <c r="I79" i="7"/>
  <c r="H79" i="7"/>
  <c r="I78" i="7"/>
  <c r="H78" i="7"/>
  <c r="I77" i="7"/>
  <c r="H77" i="7"/>
  <c r="I76" i="7"/>
  <c r="H76" i="7"/>
  <c r="I75" i="7"/>
  <c r="H75" i="7"/>
  <c r="I74" i="7"/>
  <c r="H74" i="7"/>
  <c r="I73" i="7"/>
  <c r="H73" i="7"/>
  <c r="I72" i="7"/>
  <c r="H72" i="7"/>
  <c r="I71" i="7"/>
  <c r="H71" i="7"/>
  <c r="I70" i="7"/>
  <c r="H70" i="7"/>
  <c r="I65" i="7"/>
  <c r="H65" i="7"/>
  <c r="I64" i="7"/>
  <c r="H64" i="7"/>
  <c r="I63" i="7"/>
  <c r="H63" i="7"/>
  <c r="I62" i="7"/>
  <c r="H62" i="7"/>
  <c r="I61" i="7"/>
  <c r="H61" i="7"/>
  <c r="I60" i="7"/>
  <c r="H60" i="7"/>
  <c r="I55" i="7"/>
  <c r="H55" i="7"/>
  <c r="I54" i="7"/>
  <c r="H54" i="7"/>
  <c r="I49" i="7"/>
  <c r="H49" i="7"/>
  <c r="I48" i="7"/>
  <c r="H48" i="7"/>
  <c r="I47" i="7"/>
  <c r="H47" i="7"/>
  <c r="I46" i="7"/>
  <c r="H46" i="7"/>
  <c r="I45" i="7"/>
  <c r="H45" i="7"/>
  <c r="I44" i="7"/>
  <c r="H44" i="7"/>
  <c r="I43" i="7"/>
  <c r="H43" i="7"/>
  <c r="I42" i="7"/>
  <c r="H42" i="7"/>
  <c r="I41" i="7"/>
  <c r="H41" i="7"/>
  <c r="I40" i="7"/>
  <c r="H40" i="7"/>
  <c r="I39" i="7"/>
  <c r="H39" i="7"/>
  <c r="I38" i="7"/>
  <c r="H38" i="7"/>
  <c r="I37" i="7"/>
  <c r="H37" i="7"/>
  <c r="I36" i="7"/>
  <c r="H36" i="7"/>
  <c r="I35" i="7"/>
  <c r="H35" i="7"/>
  <c r="I30" i="7"/>
  <c r="H30" i="7"/>
  <c r="I25" i="7"/>
  <c r="H25" i="7"/>
  <c r="I24" i="7"/>
  <c r="H24" i="7"/>
  <c r="I23" i="7"/>
  <c r="H23" i="7"/>
  <c r="I22" i="7"/>
  <c r="H22" i="7"/>
  <c r="I21" i="7"/>
  <c r="H21" i="7"/>
  <c r="I20" i="7"/>
  <c r="H20" i="7"/>
  <c r="I19" i="7"/>
  <c r="H19" i="7"/>
  <c r="I18" i="7"/>
  <c r="H18" i="7"/>
  <c r="I17" i="7"/>
  <c r="H17" i="7"/>
  <c r="I16" i="7"/>
  <c r="H16" i="7"/>
  <c r="I15" i="7"/>
  <c r="H15" i="7"/>
  <c r="I10" i="7"/>
  <c r="H10" i="7"/>
  <c r="I5" i="7"/>
  <c r="H5" i="7"/>
  <c r="I4" i="7"/>
  <c r="H4" i="7"/>
  <c r="I3" i="7"/>
  <c r="H3" i="7"/>
  <c r="H166" i="6"/>
  <c r="G166" i="6"/>
  <c r="H165" i="6"/>
  <c r="G165" i="6"/>
  <c r="H164" i="6"/>
  <c r="G164" i="6"/>
  <c r="H163" i="6"/>
  <c r="G163" i="6"/>
  <c r="H162" i="6"/>
  <c r="G162" i="6"/>
  <c r="H161" i="6"/>
  <c r="G161" i="6"/>
  <c r="H160" i="6"/>
  <c r="G160" i="6"/>
  <c r="H159" i="6"/>
  <c r="G159" i="6"/>
  <c r="H158" i="6"/>
  <c r="G158" i="6"/>
  <c r="H157" i="6"/>
  <c r="G157" i="6"/>
  <c r="H156" i="6"/>
  <c r="G156" i="6"/>
  <c r="H155" i="6"/>
  <c r="G155" i="6"/>
  <c r="H154" i="6"/>
  <c r="G154" i="6"/>
  <c r="H153" i="6"/>
  <c r="G153" i="6"/>
  <c r="H152" i="6"/>
  <c r="G152" i="6"/>
  <c r="H151" i="6"/>
  <c r="G151" i="6"/>
  <c r="H150" i="6"/>
  <c r="G150" i="6"/>
  <c r="H149" i="6"/>
  <c r="G149" i="6"/>
  <c r="H148" i="6"/>
  <c r="G148" i="6"/>
  <c r="H143" i="6"/>
  <c r="G143" i="6"/>
  <c r="H142" i="6"/>
  <c r="G142" i="6"/>
  <c r="H137" i="6"/>
  <c r="G137" i="6"/>
  <c r="H132" i="6"/>
  <c r="G132" i="6"/>
  <c r="H131" i="6"/>
  <c r="G131" i="6"/>
  <c r="H126" i="6"/>
  <c r="G126" i="6"/>
  <c r="H125" i="6"/>
  <c r="G125" i="6"/>
  <c r="H124" i="6"/>
  <c r="G124" i="6"/>
  <c r="H123" i="6"/>
  <c r="G123" i="6"/>
  <c r="H122" i="6"/>
  <c r="G122" i="6"/>
  <c r="H121" i="6"/>
  <c r="G121" i="6"/>
  <c r="H120" i="6"/>
  <c r="G120" i="6"/>
  <c r="H115" i="6"/>
  <c r="G115" i="6"/>
  <c r="H114" i="6"/>
  <c r="G114" i="6"/>
  <c r="H113" i="6"/>
  <c r="G113" i="6"/>
  <c r="H112" i="6"/>
  <c r="G112" i="6"/>
  <c r="H111" i="6"/>
  <c r="G111" i="6"/>
  <c r="H110" i="6"/>
  <c r="G110" i="6"/>
  <c r="H109" i="6"/>
  <c r="G109" i="6"/>
  <c r="H108" i="6"/>
  <c r="G108" i="6"/>
  <c r="H107" i="6"/>
  <c r="G107" i="6"/>
  <c r="H106" i="6"/>
  <c r="G106" i="6"/>
  <c r="H105" i="6"/>
  <c r="G105" i="6"/>
  <c r="H104" i="6"/>
  <c r="G104" i="6"/>
  <c r="H103" i="6"/>
  <c r="G103" i="6"/>
  <c r="H102" i="6"/>
  <c r="G102" i="6"/>
  <c r="H101" i="6"/>
  <c r="G101" i="6"/>
  <c r="H100" i="6"/>
  <c r="G100" i="6"/>
  <c r="H99" i="6"/>
  <c r="G99" i="6"/>
  <c r="H98" i="6"/>
  <c r="G98" i="6"/>
  <c r="H97" i="6"/>
  <c r="G97" i="6"/>
  <c r="H96" i="6"/>
  <c r="G96" i="6"/>
  <c r="H95" i="6"/>
  <c r="G95" i="6"/>
  <c r="H94" i="6"/>
  <c r="G94" i="6"/>
  <c r="H93" i="6"/>
  <c r="G93" i="6"/>
  <c r="H92" i="6"/>
  <c r="G92" i="6"/>
  <c r="H91" i="6"/>
  <c r="G91" i="6"/>
  <c r="H90" i="6"/>
  <c r="G90" i="6"/>
  <c r="H89" i="6"/>
  <c r="G89" i="6"/>
  <c r="H88" i="6"/>
  <c r="G88" i="6"/>
  <c r="H87" i="6"/>
  <c r="G87" i="6"/>
  <c r="H86" i="6"/>
  <c r="G86" i="6"/>
  <c r="H85" i="6"/>
  <c r="G85" i="6"/>
  <c r="H84" i="6"/>
  <c r="G84" i="6"/>
  <c r="H83" i="6"/>
  <c r="G83" i="6"/>
  <c r="H78" i="6"/>
  <c r="G78" i="6"/>
  <c r="H77" i="6"/>
  <c r="G77" i="6"/>
  <c r="H76" i="6"/>
  <c r="G76" i="6"/>
  <c r="H75" i="6"/>
  <c r="G75" i="6"/>
  <c r="H74" i="6"/>
  <c r="G74" i="6"/>
  <c r="H69" i="6"/>
  <c r="G69" i="6"/>
  <c r="H64" i="6"/>
  <c r="G64" i="6"/>
  <c r="H63" i="6"/>
  <c r="G63" i="6"/>
  <c r="H62" i="6"/>
  <c r="G62" i="6"/>
  <c r="H61" i="6"/>
  <c r="G61" i="6"/>
  <c r="H60" i="6"/>
  <c r="G60" i="6"/>
  <c r="H59" i="6"/>
  <c r="G59" i="6"/>
  <c r="H58" i="6"/>
  <c r="G58" i="6"/>
  <c r="H57" i="6"/>
  <c r="G57" i="6"/>
  <c r="H56" i="6"/>
  <c r="G56" i="6"/>
  <c r="H55" i="6"/>
  <c r="G55" i="6"/>
  <c r="H54" i="6"/>
  <c r="G54" i="6"/>
  <c r="H53" i="6"/>
  <c r="G53" i="6"/>
  <c r="H52" i="6"/>
  <c r="G52" i="6"/>
  <c r="H51" i="6"/>
  <c r="G51" i="6"/>
  <c r="H50" i="6"/>
  <c r="G50" i="6"/>
  <c r="H49" i="6"/>
  <c r="G49" i="6"/>
  <c r="H48" i="6"/>
  <c r="G48" i="6"/>
  <c r="H47" i="6"/>
  <c r="G47" i="6"/>
  <c r="H46" i="6"/>
  <c r="G46" i="6"/>
  <c r="H45" i="6"/>
  <c r="G45" i="6"/>
  <c r="H44" i="6"/>
  <c r="G44" i="6"/>
  <c r="H43" i="6"/>
  <c r="G43" i="6"/>
  <c r="H42" i="6"/>
  <c r="G42" i="6"/>
  <c r="H41" i="6"/>
  <c r="G41" i="6"/>
  <c r="H40" i="6"/>
  <c r="G40" i="6"/>
  <c r="H39" i="6"/>
  <c r="G39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I14" i="5"/>
  <c r="H14" i="5"/>
  <c r="I9" i="5"/>
  <c r="H9" i="5"/>
  <c r="I8" i="5"/>
  <c r="H8" i="5"/>
  <c r="I4" i="5"/>
  <c r="H4" i="5"/>
  <c r="I3" i="5"/>
  <c r="H3" i="5"/>
  <c r="I163" i="3"/>
  <c r="H163" i="3"/>
  <c r="I162" i="3"/>
  <c r="H162" i="3"/>
  <c r="I161" i="3"/>
  <c r="H161" i="3"/>
  <c r="I160" i="3"/>
  <c r="H160" i="3"/>
  <c r="I159" i="3"/>
  <c r="H159" i="3"/>
  <c r="I158" i="3"/>
  <c r="H158" i="3"/>
  <c r="I157" i="3"/>
  <c r="H157" i="3"/>
  <c r="I156" i="3"/>
  <c r="H156" i="3"/>
  <c r="I155" i="3"/>
  <c r="H155" i="3"/>
  <c r="I154" i="3"/>
  <c r="H154" i="3"/>
  <c r="I153" i="3"/>
  <c r="H153" i="3"/>
  <c r="I152" i="3"/>
  <c r="H152" i="3"/>
  <c r="I151" i="3"/>
  <c r="H151" i="3"/>
  <c r="I150" i="3"/>
  <c r="H150" i="3"/>
  <c r="I149" i="3"/>
  <c r="H149" i="3"/>
  <c r="I148" i="3"/>
  <c r="H148" i="3"/>
  <c r="I147" i="3"/>
  <c r="H147" i="3"/>
  <c r="I146" i="3"/>
  <c r="H146" i="3"/>
  <c r="I145" i="3"/>
  <c r="H145" i="3"/>
  <c r="I144" i="3"/>
  <c r="H144" i="3"/>
  <c r="I143" i="3"/>
  <c r="H143" i="3"/>
  <c r="I142" i="3"/>
  <c r="H142" i="3"/>
  <c r="I141" i="3"/>
  <c r="H141" i="3"/>
  <c r="I140" i="3"/>
  <c r="H140" i="3"/>
  <c r="I139" i="3"/>
  <c r="H139" i="3"/>
  <c r="I138" i="3"/>
  <c r="H138" i="3"/>
  <c r="I137" i="3"/>
  <c r="H137" i="3"/>
  <c r="I136" i="3"/>
  <c r="H136" i="3"/>
  <c r="I135" i="3"/>
  <c r="H135" i="3"/>
  <c r="I134" i="3"/>
  <c r="H134" i="3"/>
  <c r="I133" i="3"/>
  <c r="H133" i="3"/>
  <c r="I132" i="3"/>
  <c r="H132" i="3"/>
  <c r="I131" i="3"/>
  <c r="H131" i="3"/>
  <c r="I130" i="3"/>
  <c r="H130" i="3"/>
  <c r="I129" i="3"/>
  <c r="H129" i="3"/>
  <c r="I128" i="3"/>
  <c r="H128" i="3"/>
  <c r="I127" i="3"/>
  <c r="H127" i="3"/>
  <c r="I126" i="3"/>
  <c r="H126" i="3"/>
  <c r="I125" i="3"/>
  <c r="H125" i="3"/>
  <c r="I124" i="3"/>
  <c r="H124" i="3"/>
  <c r="I123" i="3"/>
  <c r="H123" i="3"/>
  <c r="I122" i="3"/>
  <c r="H122" i="3"/>
  <c r="I121" i="3"/>
  <c r="H121" i="3"/>
  <c r="I120" i="3"/>
  <c r="H120" i="3"/>
  <c r="I119" i="3"/>
  <c r="H119" i="3"/>
  <c r="I118" i="3"/>
  <c r="H118" i="3"/>
  <c r="I117" i="3"/>
  <c r="H117" i="3"/>
  <c r="I116" i="3"/>
  <c r="H116" i="3"/>
  <c r="I115" i="3"/>
  <c r="H115" i="3"/>
  <c r="I114" i="3"/>
  <c r="H114" i="3"/>
  <c r="I113" i="3"/>
  <c r="H113" i="3"/>
  <c r="I112" i="3"/>
  <c r="H112" i="3"/>
  <c r="I111" i="3"/>
  <c r="H111" i="3"/>
  <c r="I110" i="3"/>
  <c r="H110" i="3"/>
  <c r="I109" i="3"/>
  <c r="H109" i="3"/>
  <c r="I108" i="3"/>
  <c r="H108" i="3"/>
  <c r="I107" i="3"/>
  <c r="H107" i="3"/>
  <c r="I106" i="3"/>
  <c r="H106" i="3"/>
  <c r="I105" i="3"/>
  <c r="H105" i="3"/>
  <c r="I104" i="3"/>
  <c r="H104" i="3"/>
  <c r="I103" i="3"/>
  <c r="H103" i="3"/>
  <c r="I102" i="3"/>
  <c r="H102" i="3"/>
  <c r="I101" i="3"/>
  <c r="H101" i="3"/>
  <c r="I100" i="3"/>
  <c r="H100" i="3"/>
  <c r="I99" i="3"/>
  <c r="H99" i="3"/>
  <c r="I98" i="3"/>
  <c r="H98" i="3"/>
  <c r="I97" i="3"/>
  <c r="H97" i="3"/>
  <c r="I96" i="3"/>
  <c r="H96" i="3"/>
  <c r="I95" i="3"/>
  <c r="H95" i="3"/>
  <c r="I94" i="3"/>
  <c r="H94" i="3"/>
  <c r="I93" i="3"/>
  <c r="H93" i="3"/>
  <c r="I92" i="3"/>
  <c r="H92" i="3"/>
  <c r="I91" i="3"/>
  <c r="H91" i="3"/>
  <c r="I90" i="3"/>
  <c r="H90" i="3"/>
  <c r="I89" i="3"/>
  <c r="H89" i="3"/>
  <c r="I88" i="3"/>
  <c r="H88" i="3"/>
  <c r="I87" i="3"/>
  <c r="H87" i="3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1102" i="2"/>
  <c r="H1102" i="2"/>
  <c r="I1101" i="2"/>
  <c r="H1101" i="2"/>
  <c r="I1100" i="2"/>
  <c r="H1100" i="2"/>
  <c r="I1099" i="2"/>
  <c r="H1099" i="2"/>
  <c r="I1094" i="2"/>
  <c r="H1094" i="2"/>
  <c r="I1093" i="2"/>
  <c r="H1093" i="2"/>
  <c r="I1092" i="2"/>
  <c r="H1092" i="2"/>
  <c r="I1091" i="2"/>
  <c r="H1091" i="2"/>
  <c r="I1090" i="2"/>
  <c r="H1090" i="2"/>
  <c r="I1089" i="2"/>
  <c r="H1089" i="2"/>
  <c r="I1088" i="2"/>
  <c r="H1088" i="2"/>
  <c r="I1087" i="2"/>
  <c r="H1087" i="2"/>
  <c r="I1086" i="2"/>
  <c r="H1086" i="2"/>
  <c r="I1085" i="2"/>
  <c r="H1085" i="2"/>
  <c r="I1084" i="2"/>
  <c r="H1084" i="2"/>
  <c r="I1083" i="2"/>
  <c r="H1083" i="2"/>
  <c r="I1082" i="2"/>
  <c r="H1082" i="2"/>
  <c r="I1081" i="2"/>
  <c r="H1081" i="2"/>
  <c r="I1080" i="2"/>
  <c r="H1080" i="2"/>
  <c r="I1079" i="2"/>
  <c r="H1079" i="2"/>
  <c r="I1078" i="2"/>
  <c r="H1078" i="2"/>
  <c r="I1077" i="2"/>
  <c r="H1077" i="2"/>
  <c r="I1076" i="2"/>
  <c r="H1076" i="2"/>
  <c r="I1075" i="2"/>
  <c r="H1075" i="2"/>
  <c r="I1074" i="2"/>
  <c r="H1074" i="2"/>
  <c r="I1073" i="2"/>
  <c r="H1073" i="2"/>
  <c r="I1072" i="2"/>
  <c r="H1072" i="2"/>
  <c r="I1071" i="2"/>
  <c r="H1071" i="2"/>
  <c r="I1070" i="2"/>
  <c r="H1070" i="2"/>
  <c r="I1069" i="2"/>
  <c r="H1069" i="2"/>
  <c r="I1068" i="2"/>
  <c r="H1068" i="2"/>
  <c r="I1067" i="2"/>
  <c r="H1067" i="2"/>
  <c r="I1066" i="2"/>
  <c r="H1066" i="2"/>
  <c r="I1065" i="2"/>
  <c r="H1065" i="2"/>
  <c r="I1064" i="2"/>
  <c r="H1064" i="2"/>
  <c r="I1063" i="2"/>
  <c r="H1063" i="2"/>
  <c r="I1062" i="2"/>
  <c r="H1062" i="2"/>
  <c r="I1061" i="2"/>
  <c r="H1061" i="2"/>
  <c r="I1056" i="2"/>
  <c r="H1056" i="2"/>
  <c r="I1055" i="2"/>
  <c r="H1055" i="2"/>
  <c r="I1054" i="2"/>
  <c r="H1054" i="2"/>
  <c r="I1053" i="2"/>
  <c r="H1053" i="2"/>
  <c r="I1052" i="2"/>
  <c r="H1052" i="2"/>
  <c r="I1051" i="2"/>
  <c r="H1051" i="2"/>
  <c r="I1050" i="2"/>
  <c r="H1050" i="2"/>
  <c r="I1049" i="2"/>
  <c r="H1049" i="2"/>
  <c r="I1048" i="2"/>
  <c r="H1048" i="2"/>
  <c r="I1047" i="2"/>
  <c r="H1047" i="2"/>
  <c r="I1046" i="2"/>
  <c r="H1046" i="2"/>
  <c r="I1045" i="2"/>
  <c r="H1045" i="2"/>
  <c r="I1044" i="2"/>
  <c r="H1044" i="2"/>
  <c r="I1043" i="2"/>
  <c r="H1043" i="2"/>
  <c r="I1042" i="2"/>
  <c r="H1042" i="2"/>
  <c r="I1041" i="2"/>
  <c r="H1041" i="2"/>
  <c r="I1040" i="2"/>
  <c r="H1040" i="2"/>
  <c r="I1039" i="2"/>
  <c r="H1039" i="2"/>
  <c r="I1038" i="2"/>
  <c r="H1038" i="2"/>
  <c r="I1037" i="2"/>
  <c r="H1037" i="2"/>
  <c r="I1036" i="2"/>
  <c r="H1036" i="2"/>
  <c r="I1035" i="2"/>
  <c r="H1035" i="2"/>
  <c r="I1034" i="2"/>
  <c r="H1034" i="2"/>
  <c r="I1033" i="2"/>
  <c r="H1033" i="2"/>
  <c r="I1032" i="2"/>
  <c r="H1032" i="2"/>
  <c r="I1031" i="2"/>
  <c r="H1031" i="2"/>
  <c r="I1030" i="2"/>
  <c r="H1030" i="2"/>
  <c r="I1029" i="2"/>
  <c r="H1029" i="2"/>
  <c r="I1028" i="2"/>
  <c r="H1028" i="2"/>
  <c r="I1027" i="2"/>
  <c r="H1027" i="2"/>
  <c r="I1026" i="2"/>
  <c r="H1026" i="2"/>
  <c r="I1025" i="2"/>
  <c r="H1025" i="2"/>
  <c r="I1024" i="2"/>
  <c r="H1024" i="2"/>
  <c r="I1023" i="2"/>
  <c r="H1023" i="2"/>
  <c r="I1022" i="2"/>
  <c r="H1022" i="2"/>
  <c r="I1021" i="2"/>
  <c r="H1021" i="2"/>
  <c r="I1020" i="2"/>
  <c r="H1020" i="2"/>
  <c r="I1019" i="2"/>
  <c r="H1019" i="2"/>
  <c r="I1018" i="2"/>
  <c r="H1018" i="2"/>
  <c r="I1017" i="2"/>
  <c r="H1017" i="2"/>
  <c r="I1016" i="2"/>
  <c r="H1016" i="2"/>
  <c r="I1015" i="2"/>
  <c r="H1015" i="2"/>
  <c r="I1014" i="2"/>
  <c r="H1014" i="2"/>
  <c r="I1013" i="2"/>
  <c r="H1013" i="2"/>
  <c r="I1012" i="2"/>
  <c r="H1012" i="2"/>
  <c r="I1011" i="2"/>
  <c r="H1011" i="2"/>
  <c r="I1010" i="2"/>
  <c r="H1010" i="2"/>
  <c r="I1009" i="2"/>
  <c r="H1009" i="2"/>
  <c r="I1008" i="2"/>
  <c r="H1008" i="2"/>
  <c r="I1007" i="2"/>
  <c r="H1007" i="2"/>
  <c r="I1006" i="2"/>
  <c r="H1006" i="2"/>
  <c r="I1005" i="2"/>
  <c r="H1005" i="2"/>
  <c r="I1004" i="2"/>
  <c r="H1004" i="2"/>
  <c r="I1003" i="2"/>
  <c r="H1003" i="2"/>
  <c r="I1002" i="2"/>
  <c r="H1002" i="2"/>
  <c r="I1001" i="2"/>
  <c r="H1001" i="2"/>
  <c r="I1000" i="2"/>
  <c r="H1000" i="2"/>
  <c r="I999" i="2"/>
  <c r="H999" i="2"/>
  <c r="I998" i="2"/>
  <c r="H998" i="2"/>
  <c r="I997" i="2"/>
  <c r="H997" i="2"/>
  <c r="I996" i="2"/>
  <c r="H996" i="2"/>
  <c r="I995" i="2"/>
  <c r="H995" i="2"/>
  <c r="I994" i="2"/>
  <c r="H994" i="2"/>
  <c r="I993" i="2"/>
  <c r="H993" i="2"/>
  <c r="I992" i="2"/>
  <c r="H992" i="2"/>
  <c r="I991" i="2"/>
  <c r="H991" i="2"/>
  <c r="I990" i="2"/>
  <c r="H990" i="2"/>
  <c r="I989" i="2"/>
  <c r="H989" i="2"/>
  <c r="I988" i="2"/>
  <c r="H988" i="2"/>
  <c r="I983" i="2"/>
  <c r="H983" i="2"/>
  <c r="E983" i="2"/>
  <c r="D983" i="2"/>
  <c r="I982" i="2"/>
  <c r="H982" i="2"/>
  <c r="I981" i="2"/>
  <c r="H981" i="2"/>
  <c r="I980" i="2"/>
  <c r="H980" i="2"/>
  <c r="I979" i="2"/>
  <c r="H979" i="2"/>
  <c r="E979" i="2"/>
  <c r="D979" i="2"/>
  <c r="I978" i="2"/>
  <c r="H978" i="2"/>
  <c r="E978" i="2"/>
  <c r="D978" i="2"/>
  <c r="I977" i="2"/>
  <c r="H977" i="2"/>
  <c r="E977" i="2"/>
  <c r="D977" i="2"/>
  <c r="I976" i="2"/>
  <c r="H976" i="2"/>
  <c r="E976" i="2"/>
  <c r="D976" i="2"/>
  <c r="I975" i="2"/>
  <c r="H975" i="2"/>
  <c r="E975" i="2"/>
  <c r="D975" i="2"/>
  <c r="I974" i="2"/>
  <c r="H974" i="2"/>
  <c r="E974" i="2"/>
  <c r="D974" i="2"/>
  <c r="I973" i="2"/>
  <c r="H973" i="2"/>
  <c r="I972" i="2"/>
  <c r="H972" i="2"/>
  <c r="I971" i="2"/>
  <c r="H971" i="2"/>
  <c r="I970" i="2"/>
  <c r="H970" i="2"/>
  <c r="I969" i="2"/>
  <c r="H969" i="2"/>
  <c r="I968" i="2"/>
  <c r="H968" i="2"/>
  <c r="I967" i="2"/>
  <c r="H967" i="2"/>
  <c r="I966" i="2"/>
  <c r="H966" i="2"/>
  <c r="I965" i="2"/>
  <c r="H965" i="2"/>
  <c r="E965" i="2"/>
  <c r="D965" i="2"/>
  <c r="I964" i="2"/>
  <c r="H964" i="2"/>
  <c r="E964" i="2"/>
  <c r="D964" i="2"/>
  <c r="I963" i="2"/>
  <c r="H963" i="2"/>
  <c r="E963" i="2"/>
  <c r="D963" i="2"/>
  <c r="I962" i="2"/>
  <c r="H962" i="2"/>
  <c r="E962" i="2"/>
  <c r="D962" i="2"/>
  <c r="I961" i="2"/>
  <c r="H961" i="2"/>
  <c r="E961" i="2"/>
  <c r="D961" i="2"/>
  <c r="I960" i="2"/>
  <c r="H960" i="2"/>
  <c r="E960" i="2"/>
  <c r="D960" i="2"/>
  <c r="I959" i="2"/>
  <c r="H959" i="2"/>
  <c r="I958" i="2"/>
  <c r="H958" i="2"/>
  <c r="I957" i="2"/>
  <c r="H957" i="2"/>
  <c r="I956" i="2"/>
  <c r="H956" i="2"/>
  <c r="I955" i="2"/>
  <c r="H955" i="2"/>
  <c r="E955" i="2"/>
  <c r="D955" i="2"/>
  <c r="I954" i="2"/>
  <c r="H954" i="2"/>
  <c r="E954" i="2"/>
  <c r="D954" i="2"/>
  <c r="I953" i="2"/>
  <c r="H953" i="2"/>
  <c r="E953" i="2"/>
  <c r="D953" i="2"/>
  <c r="I952" i="2"/>
  <c r="H952" i="2"/>
  <c r="E952" i="2"/>
  <c r="D952" i="2"/>
  <c r="I951" i="2"/>
  <c r="H951" i="2"/>
  <c r="I950" i="2"/>
  <c r="H950" i="2"/>
  <c r="E950" i="2"/>
  <c r="D950" i="2"/>
  <c r="I949" i="2"/>
  <c r="H949" i="2"/>
  <c r="E949" i="2"/>
  <c r="D949" i="2"/>
  <c r="I948" i="2"/>
  <c r="H948" i="2"/>
  <c r="I947" i="2"/>
  <c r="H947" i="2"/>
  <c r="E947" i="2"/>
  <c r="D947" i="2"/>
  <c r="I946" i="2"/>
  <c r="H946" i="2"/>
  <c r="E946" i="2"/>
  <c r="D946" i="2"/>
  <c r="I945" i="2"/>
  <c r="H945" i="2"/>
  <c r="E945" i="2"/>
  <c r="D945" i="2"/>
  <c r="I944" i="2"/>
  <c r="H944" i="2"/>
  <c r="E944" i="2"/>
  <c r="D944" i="2"/>
  <c r="I943" i="2"/>
  <c r="H943" i="2"/>
  <c r="I942" i="2"/>
  <c r="H942" i="2"/>
  <c r="E942" i="2"/>
  <c r="D942" i="2"/>
  <c r="I941" i="2"/>
  <c r="H941" i="2"/>
  <c r="I940" i="2"/>
  <c r="H940" i="2"/>
  <c r="I935" i="2"/>
  <c r="H935" i="2"/>
  <c r="I934" i="2"/>
  <c r="H934" i="2"/>
  <c r="I933" i="2"/>
  <c r="H933" i="2"/>
  <c r="I932" i="2"/>
  <c r="H932" i="2"/>
  <c r="I931" i="2"/>
  <c r="H931" i="2"/>
  <c r="I930" i="2"/>
  <c r="H930" i="2"/>
  <c r="I929" i="2"/>
  <c r="H929" i="2"/>
  <c r="I928" i="2"/>
  <c r="H928" i="2"/>
  <c r="I927" i="2"/>
  <c r="H927" i="2"/>
  <c r="I926" i="2"/>
  <c r="H926" i="2"/>
  <c r="I925" i="2"/>
  <c r="H925" i="2"/>
  <c r="I924" i="2"/>
  <c r="H924" i="2"/>
  <c r="I923" i="2"/>
  <c r="H923" i="2"/>
  <c r="I922" i="2"/>
  <c r="H922" i="2"/>
  <c r="I921" i="2"/>
  <c r="H921" i="2"/>
  <c r="I920" i="2"/>
  <c r="H920" i="2"/>
  <c r="I919" i="2"/>
  <c r="H919" i="2"/>
  <c r="I918" i="2"/>
  <c r="H918" i="2"/>
  <c r="I917" i="2"/>
  <c r="H917" i="2"/>
  <c r="I916" i="2"/>
  <c r="H916" i="2"/>
  <c r="I915" i="2"/>
  <c r="H915" i="2"/>
  <c r="I914" i="2"/>
  <c r="H914" i="2"/>
  <c r="I913" i="2"/>
  <c r="H913" i="2"/>
  <c r="I912" i="2"/>
  <c r="H912" i="2"/>
  <c r="I911" i="2"/>
  <c r="H911" i="2"/>
  <c r="I906" i="2"/>
  <c r="H906" i="2"/>
  <c r="I901" i="2"/>
  <c r="H901" i="2"/>
  <c r="I900" i="2"/>
  <c r="H900" i="2"/>
  <c r="I895" i="2"/>
  <c r="H895" i="2"/>
  <c r="I890" i="2"/>
  <c r="H890" i="2"/>
  <c r="I885" i="2"/>
  <c r="H885" i="2"/>
  <c r="I884" i="2"/>
  <c r="H884" i="2"/>
  <c r="I883" i="2"/>
  <c r="H883" i="2"/>
  <c r="I882" i="2"/>
  <c r="H882" i="2"/>
  <c r="I881" i="2"/>
  <c r="H881" i="2"/>
  <c r="I880" i="2"/>
  <c r="H880" i="2"/>
  <c r="I875" i="2"/>
  <c r="H875" i="2"/>
  <c r="I874" i="2"/>
  <c r="H874" i="2"/>
  <c r="I873" i="2"/>
  <c r="H873" i="2"/>
  <c r="I872" i="2"/>
  <c r="H872" i="2"/>
  <c r="I867" i="2"/>
  <c r="H867" i="2"/>
  <c r="I866" i="2"/>
  <c r="H866" i="2"/>
  <c r="I865" i="2"/>
  <c r="H865" i="2"/>
  <c r="I864" i="2"/>
  <c r="H864" i="2"/>
  <c r="I863" i="2"/>
  <c r="H863" i="2"/>
  <c r="I862" i="2"/>
  <c r="H862" i="2"/>
  <c r="I861" i="2"/>
  <c r="H861" i="2"/>
  <c r="I860" i="2"/>
  <c r="H860" i="2"/>
  <c r="I859" i="2"/>
  <c r="H859" i="2"/>
  <c r="I858" i="2"/>
  <c r="H858" i="2"/>
  <c r="I857" i="2"/>
  <c r="H857" i="2"/>
  <c r="I856" i="2"/>
  <c r="H856" i="2"/>
  <c r="I855" i="2"/>
  <c r="H855" i="2"/>
  <c r="I854" i="2"/>
  <c r="H854" i="2"/>
  <c r="I853" i="2"/>
  <c r="H853" i="2"/>
  <c r="I852" i="2"/>
  <c r="H852" i="2"/>
  <c r="I851" i="2"/>
  <c r="H851" i="2"/>
  <c r="I850" i="2"/>
  <c r="H850" i="2"/>
  <c r="I849" i="2"/>
  <c r="H849" i="2"/>
  <c r="I848" i="2"/>
  <c r="H848" i="2"/>
  <c r="I847" i="2"/>
  <c r="H847" i="2"/>
  <c r="I846" i="2"/>
  <c r="H846" i="2"/>
  <c r="I845" i="2"/>
  <c r="H845" i="2"/>
  <c r="I844" i="2"/>
  <c r="H844" i="2"/>
  <c r="I843" i="2"/>
  <c r="H843" i="2"/>
  <c r="I842" i="2"/>
  <c r="H842" i="2"/>
  <c r="I841" i="2"/>
  <c r="H841" i="2"/>
  <c r="I840" i="2"/>
  <c r="H840" i="2"/>
  <c r="I839" i="2"/>
  <c r="H839" i="2"/>
  <c r="I838" i="2"/>
  <c r="H838" i="2"/>
  <c r="I837" i="2"/>
  <c r="H837" i="2"/>
  <c r="I836" i="2"/>
  <c r="H836" i="2"/>
  <c r="I835" i="2"/>
  <c r="H835" i="2"/>
  <c r="I834" i="2"/>
  <c r="H834" i="2"/>
  <c r="I833" i="2"/>
  <c r="H833" i="2"/>
  <c r="I832" i="2"/>
  <c r="H832" i="2"/>
  <c r="I831" i="2"/>
  <c r="H831" i="2"/>
  <c r="I830" i="2"/>
  <c r="H830" i="2"/>
  <c r="I829" i="2"/>
  <c r="H829" i="2"/>
  <c r="I828" i="2"/>
  <c r="H828" i="2"/>
  <c r="I827" i="2"/>
  <c r="H827" i="2"/>
  <c r="I826" i="2"/>
  <c r="H826" i="2"/>
  <c r="I825" i="2"/>
  <c r="H825" i="2"/>
  <c r="I824" i="2"/>
  <c r="H824" i="2"/>
  <c r="I823" i="2"/>
  <c r="H823" i="2"/>
  <c r="I818" i="2"/>
  <c r="H818" i="2"/>
  <c r="I817" i="2"/>
  <c r="H817" i="2"/>
  <c r="I816" i="2"/>
  <c r="H816" i="2"/>
  <c r="I811" i="2"/>
  <c r="H811" i="2"/>
  <c r="I810" i="2"/>
  <c r="H810" i="2"/>
  <c r="I809" i="2"/>
  <c r="H809" i="2"/>
  <c r="I808" i="2"/>
  <c r="H808" i="2"/>
  <c r="I807" i="2"/>
  <c r="H807" i="2"/>
  <c r="I806" i="2"/>
  <c r="H806" i="2"/>
  <c r="I805" i="2"/>
  <c r="H805" i="2"/>
  <c r="I804" i="2"/>
  <c r="H804" i="2"/>
  <c r="I803" i="2"/>
  <c r="H803" i="2"/>
  <c r="I802" i="2"/>
  <c r="H802" i="2"/>
  <c r="I801" i="2"/>
  <c r="H801" i="2"/>
  <c r="I800" i="2"/>
  <c r="H800" i="2"/>
  <c r="I799" i="2"/>
  <c r="H799" i="2"/>
  <c r="I798" i="2"/>
  <c r="H798" i="2"/>
  <c r="I797" i="2"/>
  <c r="H797" i="2"/>
  <c r="I796" i="2"/>
  <c r="H796" i="2"/>
  <c r="I795" i="2"/>
  <c r="H795" i="2"/>
  <c r="I794" i="2"/>
  <c r="H794" i="2"/>
  <c r="I793" i="2"/>
  <c r="H793" i="2"/>
  <c r="I792" i="2"/>
  <c r="H792" i="2"/>
  <c r="I791" i="2"/>
  <c r="H791" i="2"/>
  <c r="I790" i="2"/>
  <c r="H790" i="2"/>
  <c r="I789" i="2"/>
  <c r="H789" i="2"/>
  <c r="I788" i="2"/>
  <c r="H788" i="2"/>
  <c r="I787" i="2"/>
  <c r="H787" i="2"/>
  <c r="I786" i="2"/>
  <c r="H786" i="2"/>
  <c r="I785" i="2"/>
  <c r="H785" i="2"/>
  <c r="I784" i="2"/>
  <c r="H784" i="2"/>
  <c r="I783" i="2"/>
  <c r="H783" i="2"/>
  <c r="I782" i="2"/>
  <c r="H782" i="2"/>
  <c r="I781" i="2"/>
  <c r="H781" i="2"/>
  <c r="I780" i="2"/>
  <c r="H780" i="2"/>
  <c r="I779" i="2"/>
  <c r="H779" i="2"/>
  <c r="I778" i="2"/>
  <c r="H778" i="2"/>
  <c r="I777" i="2"/>
  <c r="H777" i="2"/>
  <c r="I776" i="2"/>
  <c r="H776" i="2"/>
  <c r="I775" i="2"/>
  <c r="H775" i="2"/>
  <c r="I774" i="2"/>
  <c r="H774" i="2"/>
  <c r="I773" i="2"/>
  <c r="H773" i="2"/>
  <c r="I772" i="2"/>
  <c r="H772" i="2"/>
  <c r="I771" i="2"/>
  <c r="H771" i="2"/>
  <c r="I770" i="2"/>
  <c r="H770" i="2"/>
  <c r="I769" i="2"/>
  <c r="H769" i="2"/>
  <c r="I768" i="2"/>
  <c r="H768" i="2"/>
  <c r="I763" i="2"/>
  <c r="H763" i="2"/>
  <c r="I762" i="2"/>
  <c r="H762" i="2"/>
  <c r="I761" i="2"/>
  <c r="H761" i="2"/>
  <c r="I760" i="2"/>
  <c r="H760" i="2"/>
  <c r="I759" i="2"/>
  <c r="H759" i="2"/>
  <c r="I758" i="2"/>
  <c r="H758" i="2"/>
  <c r="I757" i="2"/>
  <c r="H757" i="2"/>
  <c r="I756" i="2"/>
  <c r="H756" i="2"/>
  <c r="I755" i="2"/>
  <c r="H755" i="2"/>
  <c r="I754" i="2"/>
  <c r="H754" i="2"/>
  <c r="I753" i="2"/>
  <c r="H753" i="2"/>
  <c r="I752" i="2"/>
  <c r="H752" i="2"/>
  <c r="I751" i="2"/>
  <c r="H751" i="2"/>
  <c r="I750" i="2"/>
  <c r="H750" i="2"/>
  <c r="I749" i="2"/>
  <c r="H749" i="2"/>
  <c r="I748" i="2"/>
  <c r="H748" i="2"/>
  <c r="I747" i="2"/>
  <c r="H747" i="2"/>
  <c r="I742" i="2"/>
  <c r="H742" i="2"/>
  <c r="I741" i="2"/>
  <c r="H741" i="2"/>
  <c r="I740" i="2"/>
  <c r="H740" i="2"/>
  <c r="I739" i="2"/>
  <c r="H739" i="2"/>
  <c r="I738" i="2"/>
  <c r="H738" i="2"/>
  <c r="I737" i="2"/>
  <c r="H737" i="2"/>
  <c r="I736" i="2"/>
  <c r="H736" i="2"/>
  <c r="I735" i="2"/>
  <c r="H735" i="2"/>
  <c r="I734" i="2"/>
  <c r="H734" i="2"/>
  <c r="I733" i="2"/>
  <c r="H733" i="2"/>
  <c r="I732" i="2"/>
  <c r="H732" i="2"/>
  <c r="I731" i="2"/>
  <c r="H731" i="2"/>
  <c r="I730" i="2"/>
  <c r="H730" i="2"/>
  <c r="I729" i="2"/>
  <c r="H729" i="2"/>
  <c r="I728" i="2"/>
  <c r="H728" i="2"/>
  <c r="I727" i="2"/>
  <c r="H727" i="2"/>
  <c r="I726" i="2"/>
  <c r="H726" i="2"/>
  <c r="I721" i="2"/>
  <c r="H721" i="2"/>
  <c r="I720" i="2"/>
  <c r="H720" i="2"/>
  <c r="I719" i="2"/>
  <c r="H719" i="2"/>
  <c r="I718" i="2"/>
  <c r="H718" i="2"/>
  <c r="I717" i="2"/>
  <c r="H717" i="2"/>
  <c r="I716" i="2"/>
  <c r="H716" i="2"/>
  <c r="I715" i="2"/>
  <c r="H715" i="2"/>
  <c r="I714" i="2"/>
  <c r="H714" i="2"/>
  <c r="I713" i="2"/>
  <c r="H713" i="2"/>
  <c r="I712" i="2"/>
  <c r="H712" i="2"/>
  <c r="I711" i="2"/>
  <c r="H711" i="2"/>
  <c r="I710" i="2"/>
  <c r="H710" i="2"/>
  <c r="I709" i="2"/>
  <c r="H709" i="2"/>
  <c r="I708" i="2"/>
  <c r="H708" i="2"/>
  <c r="H498" i="2"/>
  <c r="I498" i="2"/>
  <c r="H496" i="2"/>
  <c r="I496" i="2"/>
  <c r="H561" i="2"/>
  <c r="I561" i="2"/>
  <c r="H692" i="2"/>
  <c r="I692" i="2"/>
  <c r="H466" i="2"/>
  <c r="I466" i="2"/>
  <c r="H484" i="2"/>
  <c r="I484" i="2"/>
  <c r="H485" i="2"/>
  <c r="I485" i="2"/>
  <c r="H486" i="2"/>
  <c r="I486" i="2"/>
  <c r="H487" i="2"/>
  <c r="I487" i="2"/>
  <c r="H488" i="2"/>
  <c r="I488" i="2"/>
  <c r="H489" i="2"/>
  <c r="I489" i="2"/>
  <c r="H490" i="2"/>
  <c r="I490" i="2"/>
  <c r="H491" i="2"/>
  <c r="I491" i="2"/>
  <c r="H492" i="2"/>
  <c r="I492" i="2"/>
  <c r="H493" i="2"/>
  <c r="I493" i="2"/>
  <c r="H494" i="2"/>
  <c r="I494" i="2"/>
  <c r="H495" i="2"/>
  <c r="I495" i="2"/>
  <c r="H497" i="2"/>
  <c r="I497" i="2"/>
  <c r="H499" i="2"/>
  <c r="I499" i="2"/>
  <c r="H500" i="2"/>
  <c r="I500" i="2"/>
  <c r="H478" i="2"/>
  <c r="I478" i="2"/>
  <c r="H459" i="2"/>
  <c r="I459" i="2"/>
  <c r="H460" i="2"/>
  <c r="I460" i="2"/>
  <c r="H700" i="2"/>
  <c r="I700" i="2"/>
  <c r="H690" i="2"/>
  <c r="I690" i="2"/>
  <c r="H683" i="2"/>
  <c r="I683" i="2"/>
  <c r="H678" i="2"/>
  <c r="I678" i="2"/>
  <c r="H675" i="2"/>
  <c r="I675" i="2"/>
  <c r="H673" i="2"/>
  <c r="I673" i="2"/>
  <c r="H670" i="2"/>
  <c r="I670" i="2"/>
  <c r="H668" i="2"/>
  <c r="I668" i="2"/>
  <c r="H666" i="2"/>
  <c r="I666" i="2"/>
  <c r="H660" i="2"/>
  <c r="I660" i="2"/>
  <c r="H661" i="2"/>
  <c r="I661" i="2"/>
  <c r="H652" i="2"/>
  <c r="I652" i="2"/>
  <c r="H653" i="2"/>
  <c r="I653" i="2"/>
  <c r="H654" i="2"/>
  <c r="I654" i="2"/>
  <c r="H655" i="2"/>
  <c r="I655" i="2"/>
  <c r="H656" i="2"/>
  <c r="I656" i="2"/>
  <c r="H649" i="2"/>
  <c r="I649" i="2"/>
  <c r="H644" i="2"/>
  <c r="I644" i="2"/>
  <c r="H645" i="2"/>
  <c r="I645" i="2"/>
  <c r="H638" i="2"/>
  <c r="I638" i="2"/>
  <c r="H639" i="2"/>
  <c r="I639" i="2"/>
  <c r="H632" i="2"/>
  <c r="I632" i="2"/>
  <c r="H627" i="2"/>
  <c r="I627" i="2"/>
  <c r="H628" i="2"/>
  <c r="I628" i="2"/>
  <c r="H629" i="2"/>
  <c r="I629" i="2"/>
  <c r="H630" i="2"/>
  <c r="I630" i="2"/>
  <c r="H625" i="2"/>
  <c r="I625" i="2"/>
  <c r="H623" i="2"/>
  <c r="I623" i="2"/>
  <c r="H616" i="2"/>
  <c r="I616" i="2"/>
  <c r="H617" i="2"/>
  <c r="I617" i="2"/>
  <c r="H618" i="2"/>
  <c r="I618" i="2"/>
  <c r="H619" i="2"/>
  <c r="I619" i="2"/>
  <c r="H620" i="2"/>
  <c r="I620" i="2"/>
  <c r="H611" i="2"/>
  <c r="I611" i="2"/>
  <c r="H612" i="2"/>
  <c r="I612" i="2"/>
  <c r="H605" i="2"/>
  <c r="I605" i="2"/>
  <c r="H597" i="2"/>
  <c r="I597" i="2"/>
  <c r="H595" i="2"/>
  <c r="I595" i="2"/>
  <c r="H590" i="2"/>
  <c r="I590" i="2"/>
  <c r="H580" i="2"/>
  <c r="I580" i="2"/>
  <c r="H576" i="2"/>
  <c r="I576" i="2"/>
  <c r="H553" i="2"/>
  <c r="I553" i="2"/>
  <c r="H554" i="2"/>
  <c r="I554" i="2"/>
  <c r="H555" i="2"/>
  <c r="I555" i="2"/>
  <c r="H556" i="2"/>
  <c r="I556" i="2"/>
  <c r="H551" i="2"/>
  <c r="I551" i="2"/>
  <c r="H548" i="2"/>
  <c r="I548" i="2"/>
  <c r="H549" i="2"/>
  <c r="I549" i="2"/>
  <c r="H540" i="2"/>
  <c r="I540" i="2"/>
  <c r="H534" i="2"/>
  <c r="I534" i="2"/>
  <c r="H535" i="2"/>
  <c r="I535" i="2"/>
  <c r="H530" i="2"/>
  <c r="I530" i="2"/>
  <c r="H528" i="2"/>
  <c r="I528" i="2"/>
  <c r="H512" i="2"/>
  <c r="I512" i="2"/>
  <c r="H479" i="2"/>
  <c r="I479" i="2"/>
  <c r="H480" i="2"/>
  <c r="I480" i="2"/>
  <c r="I703" i="2"/>
  <c r="H703" i="2"/>
  <c r="I702" i="2"/>
  <c r="H702" i="2"/>
  <c r="I701" i="2"/>
  <c r="H701" i="2"/>
  <c r="I699" i="2"/>
  <c r="H699" i="2"/>
  <c r="I698" i="2"/>
  <c r="H698" i="2"/>
  <c r="I697" i="2"/>
  <c r="H697" i="2"/>
  <c r="I696" i="2"/>
  <c r="H696" i="2"/>
  <c r="I695" i="2"/>
  <c r="H695" i="2"/>
  <c r="I694" i="2"/>
  <c r="H694" i="2"/>
  <c r="I693" i="2"/>
  <c r="H693" i="2"/>
  <c r="I691" i="2"/>
  <c r="H691" i="2"/>
  <c r="I689" i="2"/>
  <c r="H689" i="2"/>
  <c r="I688" i="2"/>
  <c r="H688" i="2"/>
  <c r="I687" i="2"/>
  <c r="H687" i="2"/>
  <c r="I686" i="2"/>
  <c r="H686" i="2"/>
  <c r="I685" i="2"/>
  <c r="H685" i="2"/>
  <c r="I684" i="2"/>
  <c r="H684" i="2"/>
  <c r="I682" i="2"/>
  <c r="H682" i="2"/>
  <c r="I681" i="2"/>
  <c r="H681" i="2"/>
  <c r="I680" i="2"/>
  <c r="H680" i="2"/>
  <c r="I679" i="2"/>
  <c r="H679" i="2"/>
  <c r="I677" i="2"/>
  <c r="H677" i="2"/>
  <c r="I676" i="2"/>
  <c r="H676" i="2"/>
  <c r="I674" i="2"/>
  <c r="H674" i="2"/>
  <c r="I672" i="2"/>
  <c r="H672" i="2"/>
  <c r="I671" i="2"/>
  <c r="H671" i="2"/>
  <c r="I669" i="2"/>
  <c r="H669" i="2"/>
  <c r="I667" i="2"/>
  <c r="H667" i="2"/>
  <c r="I665" i="2"/>
  <c r="H665" i="2"/>
  <c r="I664" i="2"/>
  <c r="H664" i="2"/>
  <c r="I663" i="2"/>
  <c r="H663" i="2"/>
  <c r="I662" i="2"/>
  <c r="H662" i="2"/>
  <c r="I659" i="2"/>
  <c r="H659" i="2"/>
  <c r="I658" i="2"/>
  <c r="H658" i="2"/>
  <c r="I657" i="2"/>
  <c r="H657" i="2"/>
  <c r="I651" i="2"/>
  <c r="H651" i="2"/>
  <c r="I650" i="2"/>
  <c r="H650" i="2"/>
  <c r="I648" i="2"/>
  <c r="H648" i="2"/>
  <c r="I647" i="2"/>
  <c r="H647" i="2"/>
  <c r="I646" i="2"/>
  <c r="H646" i="2"/>
  <c r="I643" i="2"/>
  <c r="H643" i="2"/>
  <c r="I642" i="2"/>
  <c r="H642" i="2"/>
  <c r="I641" i="2"/>
  <c r="H641" i="2"/>
  <c r="I640" i="2"/>
  <c r="H640" i="2"/>
  <c r="I637" i="2"/>
  <c r="H637" i="2"/>
  <c r="I636" i="2"/>
  <c r="H636" i="2"/>
  <c r="I635" i="2"/>
  <c r="H635" i="2"/>
  <c r="I634" i="2"/>
  <c r="H634" i="2"/>
  <c r="I633" i="2"/>
  <c r="H633" i="2"/>
  <c r="I631" i="2"/>
  <c r="H631" i="2"/>
  <c r="I626" i="2"/>
  <c r="H626" i="2"/>
  <c r="I624" i="2"/>
  <c r="H624" i="2"/>
  <c r="I622" i="2"/>
  <c r="H622" i="2"/>
  <c r="I621" i="2"/>
  <c r="H621" i="2"/>
  <c r="I615" i="2"/>
  <c r="H615" i="2"/>
  <c r="I614" i="2"/>
  <c r="H614" i="2"/>
  <c r="I613" i="2"/>
  <c r="H613" i="2"/>
  <c r="I610" i="2"/>
  <c r="H610" i="2"/>
  <c r="I609" i="2"/>
  <c r="H609" i="2"/>
  <c r="I608" i="2"/>
  <c r="H608" i="2"/>
  <c r="I607" i="2"/>
  <c r="H607" i="2"/>
  <c r="I606" i="2"/>
  <c r="H606" i="2"/>
  <c r="I604" i="2"/>
  <c r="H604" i="2"/>
  <c r="I603" i="2"/>
  <c r="H603" i="2"/>
  <c r="I602" i="2"/>
  <c r="H602" i="2"/>
  <c r="I601" i="2"/>
  <c r="H601" i="2"/>
  <c r="I600" i="2"/>
  <c r="H600" i="2"/>
  <c r="I599" i="2"/>
  <c r="H599" i="2"/>
  <c r="I598" i="2"/>
  <c r="H598" i="2"/>
  <c r="I596" i="2"/>
  <c r="H596" i="2"/>
  <c r="I594" i="2"/>
  <c r="H594" i="2"/>
  <c r="I593" i="2"/>
  <c r="H593" i="2"/>
  <c r="I592" i="2"/>
  <c r="H592" i="2"/>
  <c r="I591" i="2"/>
  <c r="H591" i="2"/>
  <c r="I589" i="2"/>
  <c r="H589" i="2"/>
  <c r="I588" i="2"/>
  <c r="H588" i="2"/>
  <c r="I587" i="2"/>
  <c r="H587" i="2"/>
  <c r="I586" i="2"/>
  <c r="H586" i="2"/>
  <c r="I585" i="2"/>
  <c r="H585" i="2"/>
  <c r="I584" i="2"/>
  <c r="H584" i="2"/>
  <c r="I583" i="2"/>
  <c r="H583" i="2"/>
  <c r="I582" i="2"/>
  <c r="H582" i="2"/>
  <c r="I581" i="2"/>
  <c r="H581" i="2"/>
  <c r="I579" i="2"/>
  <c r="H579" i="2"/>
  <c r="I578" i="2"/>
  <c r="H578" i="2"/>
  <c r="I577" i="2"/>
  <c r="H577" i="2"/>
  <c r="I575" i="2"/>
  <c r="H575" i="2"/>
  <c r="I574" i="2"/>
  <c r="H574" i="2"/>
  <c r="I573" i="2"/>
  <c r="H573" i="2"/>
  <c r="I572" i="2"/>
  <c r="H572" i="2"/>
  <c r="I571" i="2"/>
  <c r="H571" i="2"/>
  <c r="I570" i="2"/>
  <c r="H570" i="2"/>
  <c r="I569" i="2"/>
  <c r="H569" i="2"/>
  <c r="I568" i="2"/>
  <c r="H568" i="2"/>
  <c r="I567" i="2"/>
  <c r="H567" i="2"/>
  <c r="I566" i="2"/>
  <c r="H566" i="2"/>
  <c r="I565" i="2"/>
  <c r="H565" i="2"/>
  <c r="I564" i="2"/>
  <c r="H564" i="2"/>
  <c r="I563" i="2"/>
  <c r="H563" i="2"/>
  <c r="I562" i="2"/>
  <c r="H562" i="2"/>
  <c r="I560" i="2"/>
  <c r="H560" i="2"/>
  <c r="I559" i="2"/>
  <c r="H559" i="2"/>
  <c r="I558" i="2"/>
  <c r="H558" i="2"/>
  <c r="I557" i="2"/>
  <c r="H557" i="2"/>
  <c r="I552" i="2"/>
  <c r="H552" i="2"/>
  <c r="I550" i="2"/>
  <c r="H550" i="2"/>
  <c r="I547" i="2"/>
  <c r="H547" i="2"/>
  <c r="I546" i="2"/>
  <c r="H546" i="2"/>
  <c r="I545" i="2"/>
  <c r="H545" i="2"/>
  <c r="I544" i="2"/>
  <c r="H544" i="2"/>
  <c r="I543" i="2"/>
  <c r="H543" i="2"/>
  <c r="I542" i="2"/>
  <c r="H542" i="2"/>
  <c r="I541" i="2"/>
  <c r="H541" i="2"/>
  <c r="I539" i="2"/>
  <c r="H539" i="2"/>
  <c r="I538" i="2"/>
  <c r="H538" i="2"/>
  <c r="I537" i="2"/>
  <c r="H537" i="2"/>
  <c r="I536" i="2"/>
  <c r="H536" i="2"/>
  <c r="I533" i="2"/>
  <c r="H533" i="2"/>
  <c r="I532" i="2"/>
  <c r="H532" i="2"/>
  <c r="I531" i="2"/>
  <c r="H531" i="2"/>
  <c r="I529" i="2"/>
  <c r="H529" i="2"/>
  <c r="I527" i="2"/>
  <c r="H527" i="2"/>
  <c r="I526" i="2"/>
  <c r="H526" i="2"/>
  <c r="I525" i="2"/>
  <c r="H525" i="2"/>
  <c r="I524" i="2"/>
  <c r="H524" i="2"/>
  <c r="I523" i="2"/>
  <c r="H523" i="2"/>
  <c r="I522" i="2"/>
  <c r="H522" i="2"/>
  <c r="I521" i="2"/>
  <c r="H521" i="2"/>
  <c r="I520" i="2"/>
  <c r="H520" i="2"/>
  <c r="I519" i="2"/>
  <c r="H519" i="2"/>
  <c r="I518" i="2"/>
  <c r="H518" i="2"/>
  <c r="I517" i="2"/>
  <c r="H517" i="2"/>
  <c r="I516" i="2"/>
  <c r="H516" i="2"/>
  <c r="I515" i="2"/>
  <c r="H515" i="2"/>
  <c r="I514" i="2"/>
  <c r="H514" i="2"/>
  <c r="I513" i="2"/>
  <c r="H513" i="2"/>
  <c r="I511" i="2"/>
  <c r="H511" i="2"/>
  <c r="I510" i="2"/>
  <c r="H510" i="2"/>
  <c r="I509" i="2"/>
  <c r="H509" i="2"/>
  <c r="I508" i="2"/>
  <c r="H508" i="2"/>
  <c r="I507" i="2"/>
  <c r="H507" i="2"/>
  <c r="I506" i="2"/>
  <c r="H506" i="2"/>
  <c r="I505" i="2"/>
  <c r="H505" i="2"/>
  <c r="I504" i="2"/>
  <c r="H504" i="2"/>
  <c r="I503" i="2"/>
  <c r="H503" i="2"/>
  <c r="I502" i="2"/>
  <c r="H502" i="2"/>
  <c r="I501" i="2"/>
  <c r="H501" i="2"/>
  <c r="I483" i="2"/>
  <c r="H483" i="2"/>
  <c r="I482" i="2"/>
  <c r="H482" i="2"/>
  <c r="I481" i="2"/>
  <c r="H481" i="2"/>
  <c r="I477" i="2"/>
  <c r="H477" i="2"/>
  <c r="I476" i="2"/>
  <c r="H476" i="2"/>
  <c r="I475" i="2"/>
  <c r="H475" i="2"/>
  <c r="I474" i="2"/>
  <c r="H474" i="2"/>
  <c r="I473" i="2"/>
  <c r="H473" i="2"/>
  <c r="I472" i="2"/>
  <c r="H472" i="2"/>
  <c r="I471" i="2"/>
  <c r="H471" i="2"/>
  <c r="I470" i="2"/>
  <c r="H470" i="2"/>
  <c r="I469" i="2"/>
  <c r="H469" i="2"/>
  <c r="I468" i="2"/>
  <c r="H468" i="2"/>
  <c r="I467" i="2"/>
  <c r="H467" i="2"/>
  <c r="I465" i="2"/>
  <c r="H465" i="2"/>
  <c r="I464" i="2"/>
  <c r="H464" i="2"/>
  <c r="I463" i="2"/>
  <c r="H463" i="2"/>
  <c r="I462" i="2"/>
  <c r="H462" i="2"/>
  <c r="I461" i="2"/>
  <c r="H461" i="2"/>
  <c r="I454" i="2"/>
  <c r="H454" i="2"/>
  <c r="I453" i="2"/>
  <c r="H453" i="2"/>
  <c r="I452" i="2"/>
  <c r="H452" i="2"/>
  <c r="I451" i="2"/>
  <c r="H451" i="2"/>
  <c r="I446" i="2"/>
  <c r="H446" i="2"/>
  <c r="I445" i="2"/>
  <c r="H445" i="2"/>
  <c r="I444" i="2"/>
  <c r="H444" i="2"/>
  <c r="I443" i="2"/>
  <c r="H443" i="2"/>
  <c r="I438" i="2"/>
  <c r="H438" i="2"/>
  <c r="I437" i="2"/>
  <c r="H437" i="2"/>
  <c r="I436" i="2"/>
  <c r="H436" i="2"/>
  <c r="I435" i="2"/>
  <c r="H435" i="2"/>
  <c r="I434" i="2"/>
  <c r="H434" i="2"/>
  <c r="I433" i="2"/>
  <c r="H433" i="2"/>
  <c r="I432" i="2"/>
  <c r="H432" i="2"/>
  <c r="I431" i="2"/>
  <c r="H431" i="2"/>
  <c r="I430" i="2"/>
  <c r="H430" i="2"/>
  <c r="I429" i="2"/>
  <c r="H429" i="2"/>
  <c r="I428" i="2"/>
  <c r="H428" i="2"/>
  <c r="I427" i="2"/>
  <c r="H427" i="2"/>
  <c r="I426" i="2"/>
  <c r="H426" i="2"/>
  <c r="I425" i="2"/>
  <c r="H425" i="2"/>
  <c r="I424" i="2"/>
  <c r="H424" i="2"/>
  <c r="I423" i="2"/>
  <c r="H423" i="2"/>
  <c r="I418" i="2"/>
  <c r="H418" i="2"/>
  <c r="I417" i="2"/>
  <c r="H417" i="2"/>
  <c r="I416" i="2"/>
  <c r="H416" i="2"/>
  <c r="I415" i="2"/>
  <c r="H415" i="2"/>
  <c r="I414" i="2"/>
  <c r="H414" i="2"/>
  <c r="I413" i="2"/>
  <c r="H413" i="2"/>
  <c r="I412" i="2"/>
  <c r="H412" i="2"/>
  <c r="I411" i="2"/>
  <c r="H411" i="2"/>
  <c r="I410" i="2"/>
  <c r="H410" i="2"/>
  <c r="I409" i="2"/>
  <c r="H409" i="2"/>
  <c r="I408" i="2"/>
  <c r="H408" i="2"/>
  <c r="I407" i="2"/>
  <c r="H407" i="2"/>
  <c r="I406" i="2"/>
  <c r="H406" i="2"/>
  <c r="I405" i="2"/>
  <c r="H405" i="2"/>
  <c r="I404" i="2"/>
  <c r="H404" i="2"/>
  <c r="I403" i="2"/>
  <c r="H403" i="2"/>
  <c r="I402" i="2"/>
  <c r="H402" i="2"/>
  <c r="I401" i="2"/>
  <c r="H401" i="2"/>
  <c r="I400" i="2"/>
  <c r="H400" i="2"/>
  <c r="I399" i="2"/>
  <c r="H399" i="2"/>
  <c r="I398" i="2"/>
  <c r="H398" i="2"/>
  <c r="I397" i="2"/>
  <c r="H397" i="2"/>
  <c r="I396" i="2"/>
  <c r="H396" i="2"/>
  <c r="I395" i="2"/>
  <c r="H395" i="2"/>
  <c r="I394" i="2"/>
  <c r="H394" i="2"/>
  <c r="I393" i="2"/>
  <c r="H393" i="2"/>
  <c r="I392" i="2"/>
  <c r="H392" i="2"/>
  <c r="I391" i="2"/>
  <c r="H391" i="2"/>
  <c r="I390" i="2"/>
  <c r="H390" i="2"/>
  <c r="I389" i="2"/>
  <c r="H389" i="2"/>
  <c r="I388" i="2"/>
  <c r="H388" i="2"/>
  <c r="I387" i="2"/>
  <c r="H387" i="2"/>
  <c r="I386" i="2"/>
  <c r="H386" i="2"/>
  <c r="I385" i="2"/>
  <c r="H385" i="2"/>
  <c r="I384" i="2"/>
  <c r="H384" i="2"/>
  <c r="I383" i="2"/>
  <c r="H383" i="2"/>
  <c r="I382" i="2"/>
  <c r="H382" i="2"/>
  <c r="I381" i="2"/>
  <c r="H381" i="2"/>
  <c r="I380" i="2"/>
  <c r="H380" i="2"/>
  <c r="I379" i="2"/>
  <c r="H379" i="2"/>
  <c r="I378" i="2"/>
  <c r="H378" i="2"/>
  <c r="I377" i="2"/>
  <c r="H377" i="2"/>
  <c r="I372" i="2"/>
  <c r="H372" i="2"/>
  <c r="I371" i="2"/>
  <c r="H371" i="2"/>
  <c r="I370" i="2"/>
  <c r="H370" i="2"/>
  <c r="I369" i="2"/>
  <c r="H369" i="2"/>
  <c r="I368" i="2"/>
  <c r="H368" i="2"/>
  <c r="I367" i="2"/>
  <c r="H367" i="2"/>
  <c r="I366" i="2"/>
  <c r="H366" i="2"/>
  <c r="I365" i="2"/>
  <c r="H365" i="2"/>
  <c r="I364" i="2"/>
  <c r="H364" i="2"/>
  <c r="I363" i="2"/>
  <c r="H363" i="2"/>
  <c r="I362" i="2"/>
  <c r="H362" i="2"/>
  <c r="I361" i="2"/>
  <c r="H361" i="2"/>
  <c r="I360" i="2"/>
  <c r="H360" i="2"/>
  <c r="I359" i="2"/>
  <c r="H359" i="2"/>
  <c r="I358" i="2"/>
  <c r="H358" i="2"/>
  <c r="I357" i="2"/>
  <c r="H357" i="2"/>
  <c r="I356" i="2"/>
  <c r="H356" i="2"/>
  <c r="I355" i="2"/>
  <c r="H355" i="2"/>
  <c r="I354" i="2"/>
  <c r="H354" i="2"/>
  <c r="I349" i="2"/>
  <c r="H349" i="2"/>
  <c r="I348" i="2"/>
  <c r="H348" i="2"/>
  <c r="I347" i="2"/>
  <c r="H347" i="2"/>
  <c r="I346" i="2"/>
  <c r="H346" i="2"/>
  <c r="I345" i="2"/>
  <c r="H345" i="2"/>
  <c r="I344" i="2"/>
  <c r="H344" i="2"/>
  <c r="I343" i="2"/>
  <c r="H343" i="2"/>
  <c r="I342" i="2"/>
  <c r="H342" i="2"/>
  <c r="I341" i="2"/>
  <c r="H341" i="2"/>
  <c r="I340" i="2"/>
  <c r="H340" i="2"/>
  <c r="I339" i="2"/>
  <c r="H339" i="2"/>
  <c r="I338" i="2"/>
  <c r="H338" i="2"/>
  <c r="I337" i="2"/>
  <c r="H337" i="2"/>
  <c r="I336" i="2"/>
  <c r="H336" i="2"/>
  <c r="I335" i="2"/>
  <c r="H335" i="2"/>
  <c r="I334" i="2"/>
  <c r="H334" i="2"/>
  <c r="I333" i="2"/>
  <c r="H333" i="2"/>
  <c r="I332" i="2"/>
  <c r="H332" i="2"/>
  <c r="I331" i="2"/>
  <c r="H331" i="2"/>
  <c r="I330" i="2"/>
  <c r="H330" i="2"/>
  <c r="I329" i="2"/>
  <c r="H329" i="2"/>
  <c r="I328" i="2"/>
  <c r="H328" i="2"/>
  <c r="I327" i="2"/>
  <c r="H327" i="2"/>
  <c r="I326" i="2"/>
  <c r="H326" i="2"/>
  <c r="I325" i="2"/>
  <c r="H325" i="2"/>
  <c r="I324" i="2"/>
  <c r="H324" i="2"/>
  <c r="I323" i="2"/>
  <c r="H323" i="2"/>
  <c r="I322" i="2"/>
  <c r="H322" i="2"/>
  <c r="I321" i="2"/>
  <c r="H321" i="2"/>
  <c r="I320" i="2"/>
  <c r="H320" i="2"/>
  <c r="I319" i="2"/>
  <c r="H319" i="2"/>
  <c r="I318" i="2"/>
  <c r="H318" i="2"/>
  <c r="I317" i="2"/>
  <c r="H317" i="2"/>
  <c r="I316" i="2"/>
  <c r="H316" i="2"/>
  <c r="I315" i="2"/>
  <c r="H315" i="2"/>
  <c r="I314" i="2"/>
  <c r="H314" i="2"/>
  <c r="I313" i="2"/>
  <c r="H313" i="2"/>
  <c r="I312" i="2"/>
  <c r="H312" i="2"/>
  <c r="I311" i="2"/>
  <c r="H311" i="2"/>
  <c r="I310" i="2"/>
  <c r="H310" i="2"/>
  <c r="I309" i="2"/>
  <c r="H309" i="2"/>
  <c r="I308" i="2"/>
  <c r="H308" i="2"/>
  <c r="I307" i="2"/>
  <c r="H307" i="2"/>
  <c r="I306" i="2"/>
  <c r="H306" i="2"/>
  <c r="I305" i="2"/>
  <c r="H305" i="2"/>
  <c r="I304" i="2"/>
  <c r="H304" i="2"/>
  <c r="I303" i="2"/>
  <c r="H303" i="2"/>
  <c r="I302" i="2"/>
  <c r="H302" i="2"/>
  <c r="I301" i="2"/>
  <c r="H301" i="2"/>
  <c r="I300" i="2"/>
  <c r="H300" i="2"/>
  <c r="I299" i="2"/>
  <c r="H299" i="2"/>
  <c r="I298" i="2"/>
  <c r="H298" i="2"/>
  <c r="I297" i="2"/>
  <c r="H297" i="2"/>
  <c r="I296" i="2"/>
  <c r="H296" i="2"/>
  <c r="I295" i="2"/>
  <c r="H295" i="2"/>
  <c r="I294" i="2"/>
  <c r="H294" i="2"/>
  <c r="I293" i="2"/>
  <c r="H293" i="2"/>
  <c r="I292" i="2"/>
  <c r="H292" i="2"/>
  <c r="I291" i="2"/>
  <c r="H291" i="2"/>
  <c r="I290" i="2"/>
  <c r="H290" i="2"/>
  <c r="I289" i="2"/>
  <c r="H289" i="2"/>
  <c r="I288" i="2"/>
  <c r="H288" i="2"/>
  <c r="I287" i="2"/>
  <c r="H287" i="2"/>
  <c r="I286" i="2"/>
  <c r="H286" i="2"/>
  <c r="I285" i="2"/>
  <c r="H285" i="2"/>
  <c r="I284" i="2"/>
  <c r="H284" i="2"/>
  <c r="I283" i="2"/>
  <c r="H283" i="2"/>
  <c r="I282" i="2"/>
  <c r="H282" i="2"/>
  <c r="I281" i="2"/>
  <c r="H281" i="2"/>
  <c r="I280" i="2"/>
  <c r="H280" i="2"/>
  <c r="I279" i="2"/>
  <c r="H279" i="2"/>
  <c r="I278" i="2"/>
  <c r="H278" i="2"/>
  <c r="I277" i="2"/>
  <c r="H277" i="2"/>
  <c r="I276" i="2"/>
  <c r="H276" i="2"/>
  <c r="I275" i="2"/>
  <c r="H275" i="2"/>
  <c r="I274" i="2"/>
  <c r="H274" i="2"/>
  <c r="I273" i="2"/>
  <c r="H273" i="2"/>
  <c r="I272" i="2"/>
  <c r="H272" i="2"/>
  <c r="I271" i="2"/>
  <c r="H271" i="2"/>
  <c r="I270" i="2"/>
  <c r="H270" i="2"/>
  <c r="I269" i="2"/>
  <c r="H269" i="2"/>
  <c r="I268" i="2"/>
  <c r="H268" i="2"/>
  <c r="I267" i="2"/>
  <c r="H267" i="2"/>
  <c r="I266" i="2"/>
  <c r="H266" i="2"/>
  <c r="I265" i="2"/>
  <c r="H265" i="2"/>
  <c r="I264" i="2"/>
  <c r="H264" i="2"/>
  <c r="I263" i="2"/>
  <c r="H263" i="2"/>
  <c r="I262" i="2"/>
  <c r="H262" i="2"/>
  <c r="I261" i="2"/>
  <c r="H261" i="2"/>
  <c r="I256" i="2"/>
  <c r="H256" i="2"/>
  <c r="I255" i="2"/>
  <c r="H255" i="2"/>
  <c r="I254" i="2"/>
  <c r="H254" i="2"/>
  <c r="I253" i="2"/>
  <c r="H253" i="2"/>
  <c r="I252" i="2"/>
  <c r="H252" i="2"/>
  <c r="I251" i="2"/>
  <c r="H251" i="2"/>
  <c r="I250" i="2"/>
  <c r="H250" i="2"/>
  <c r="I249" i="2"/>
  <c r="H249" i="2"/>
  <c r="I248" i="2"/>
  <c r="H248" i="2"/>
  <c r="I247" i="2"/>
  <c r="H247" i="2"/>
  <c r="I246" i="2"/>
  <c r="H246" i="2"/>
  <c r="I245" i="2"/>
  <c r="H245" i="2"/>
  <c r="I244" i="2"/>
  <c r="H244" i="2"/>
  <c r="I243" i="2"/>
  <c r="H243" i="2"/>
  <c r="I242" i="2"/>
  <c r="H242" i="2"/>
  <c r="I241" i="2"/>
  <c r="H241" i="2"/>
  <c r="I240" i="2"/>
  <c r="H240" i="2"/>
  <c r="I239" i="2"/>
  <c r="H239" i="2"/>
  <c r="I238" i="2"/>
  <c r="H238" i="2"/>
  <c r="I237" i="2"/>
  <c r="H237" i="2"/>
  <c r="I236" i="2"/>
  <c r="H236" i="2"/>
  <c r="I235" i="2"/>
  <c r="H235" i="2"/>
  <c r="I234" i="2"/>
  <c r="H234" i="2"/>
  <c r="I233" i="2"/>
  <c r="H233" i="2"/>
  <c r="I232" i="2"/>
  <c r="H232" i="2"/>
  <c r="I231" i="2"/>
  <c r="H231" i="2"/>
  <c r="I230" i="2"/>
  <c r="H230" i="2"/>
  <c r="I229" i="2"/>
  <c r="H229" i="2"/>
  <c r="I228" i="2"/>
  <c r="H228" i="2"/>
  <c r="I227" i="2"/>
  <c r="H227" i="2"/>
  <c r="I226" i="2"/>
  <c r="H226" i="2"/>
  <c r="I225" i="2"/>
  <c r="H225" i="2"/>
  <c r="I224" i="2"/>
  <c r="H224" i="2"/>
  <c r="I223" i="2"/>
  <c r="H223" i="2"/>
  <c r="I222" i="2"/>
  <c r="H222" i="2"/>
  <c r="I221" i="2"/>
  <c r="H221" i="2"/>
  <c r="I220" i="2"/>
  <c r="H220" i="2"/>
  <c r="I219" i="2"/>
  <c r="H219" i="2"/>
  <c r="I218" i="2"/>
  <c r="H218" i="2"/>
  <c r="I217" i="2"/>
  <c r="H217" i="2"/>
  <c r="I216" i="2"/>
  <c r="H216" i="2"/>
  <c r="I215" i="2"/>
  <c r="H215" i="2"/>
  <c r="I214" i="2"/>
  <c r="H214" i="2"/>
  <c r="I213" i="2"/>
  <c r="H213" i="2"/>
  <c r="I212" i="2"/>
  <c r="H212" i="2"/>
  <c r="I211" i="2"/>
  <c r="H211" i="2"/>
  <c r="I210" i="2"/>
  <c r="H210" i="2"/>
  <c r="I209" i="2"/>
  <c r="H209" i="2"/>
  <c r="I208" i="2"/>
  <c r="H208" i="2"/>
  <c r="I207" i="2"/>
  <c r="H207" i="2"/>
  <c r="I206" i="2"/>
  <c r="H206" i="2"/>
  <c r="I205" i="2"/>
  <c r="H205" i="2"/>
  <c r="I204" i="2"/>
  <c r="H204" i="2"/>
  <c r="I203" i="2"/>
  <c r="H203" i="2"/>
  <c r="I202" i="2"/>
  <c r="H202" i="2"/>
  <c r="I201" i="2"/>
  <c r="H201" i="2"/>
  <c r="I200" i="2"/>
  <c r="H200" i="2"/>
  <c r="I199" i="2"/>
  <c r="H199" i="2"/>
  <c r="I198" i="2"/>
  <c r="H198" i="2"/>
  <c r="I197" i="2"/>
  <c r="H197" i="2"/>
  <c r="I196" i="2"/>
  <c r="H196" i="2"/>
  <c r="I195" i="2"/>
  <c r="H195" i="2"/>
  <c r="I194" i="2"/>
  <c r="H194" i="2"/>
  <c r="I193" i="2"/>
  <c r="H193" i="2"/>
  <c r="I192" i="2"/>
  <c r="H192" i="2"/>
  <c r="I191" i="2"/>
  <c r="H191" i="2"/>
  <c r="I190" i="2"/>
  <c r="H190" i="2"/>
  <c r="I189" i="2"/>
  <c r="H189" i="2"/>
  <c r="I188" i="2"/>
  <c r="H188" i="2"/>
  <c r="I187" i="2"/>
  <c r="H187" i="2"/>
  <c r="I186" i="2"/>
  <c r="H186" i="2"/>
  <c r="I185" i="2"/>
  <c r="H185" i="2"/>
  <c r="I184" i="2"/>
  <c r="H184" i="2"/>
  <c r="I183" i="2"/>
  <c r="H183" i="2"/>
  <c r="I182" i="2"/>
  <c r="H182" i="2"/>
  <c r="I181" i="2"/>
  <c r="H181" i="2"/>
  <c r="I180" i="2"/>
  <c r="H180" i="2"/>
  <c r="I179" i="2"/>
  <c r="H179" i="2"/>
  <c r="I178" i="2"/>
  <c r="H178" i="2"/>
  <c r="I177" i="2"/>
  <c r="H177" i="2"/>
  <c r="I176" i="2"/>
  <c r="H176" i="2"/>
  <c r="I175" i="2"/>
  <c r="H175" i="2"/>
  <c r="I174" i="2"/>
  <c r="H174" i="2"/>
  <c r="I173" i="2"/>
  <c r="H173" i="2"/>
  <c r="I172" i="2"/>
  <c r="H172" i="2"/>
  <c r="I171" i="2"/>
  <c r="H171" i="2"/>
  <c r="I170" i="2"/>
  <c r="H170" i="2"/>
  <c r="I169" i="2"/>
  <c r="H169" i="2"/>
  <c r="I168" i="2"/>
  <c r="H168" i="2"/>
  <c r="I167" i="2"/>
  <c r="H167" i="2"/>
  <c r="I166" i="2"/>
  <c r="H166" i="2"/>
  <c r="I165" i="2"/>
  <c r="H165" i="2"/>
  <c r="I164" i="2"/>
  <c r="H164" i="2"/>
  <c r="I163" i="2"/>
  <c r="H163" i="2"/>
  <c r="I162" i="2"/>
  <c r="H162" i="2"/>
  <c r="I161" i="2"/>
  <c r="H161" i="2"/>
  <c r="I160" i="2"/>
  <c r="H160" i="2"/>
  <c r="I159" i="2"/>
  <c r="H159" i="2"/>
  <c r="I158" i="2"/>
  <c r="H158" i="2"/>
  <c r="I157" i="2"/>
  <c r="H157" i="2"/>
  <c r="I156" i="2"/>
  <c r="H156" i="2"/>
  <c r="I155" i="2"/>
  <c r="H155" i="2"/>
  <c r="I154" i="2"/>
  <c r="H154" i="2"/>
  <c r="I153" i="2"/>
  <c r="H153" i="2"/>
  <c r="I152" i="2"/>
  <c r="H152" i="2"/>
  <c r="I151" i="2"/>
  <c r="H151" i="2"/>
  <c r="I150" i="2"/>
  <c r="H150" i="2"/>
  <c r="I149" i="2"/>
  <c r="H149" i="2"/>
  <c r="I148" i="2"/>
  <c r="H148" i="2"/>
  <c r="I147" i="2"/>
  <c r="H147" i="2"/>
  <c r="I146" i="2"/>
  <c r="H146" i="2"/>
  <c r="I145" i="2"/>
  <c r="H145" i="2"/>
  <c r="I144" i="2"/>
  <c r="H144" i="2"/>
  <c r="I143" i="2"/>
  <c r="H143" i="2"/>
  <c r="I142" i="2"/>
  <c r="H142" i="2"/>
  <c r="I141" i="2"/>
  <c r="H141" i="2"/>
  <c r="I140" i="2"/>
  <c r="H140" i="2"/>
  <c r="I139" i="2"/>
  <c r="H139" i="2"/>
  <c r="I138" i="2"/>
  <c r="H138" i="2"/>
  <c r="I137" i="2"/>
  <c r="H137" i="2"/>
  <c r="I136" i="2"/>
  <c r="H136" i="2"/>
  <c r="I135" i="2"/>
  <c r="H135" i="2"/>
  <c r="I134" i="2"/>
  <c r="H134" i="2"/>
  <c r="I133" i="2"/>
  <c r="H133" i="2"/>
  <c r="I132" i="2"/>
  <c r="H132" i="2"/>
  <c r="I131" i="2"/>
  <c r="H131" i="2"/>
  <c r="I130" i="2"/>
  <c r="H130" i="2"/>
  <c r="I129" i="2"/>
  <c r="H129" i="2"/>
  <c r="I128" i="2"/>
  <c r="H128" i="2"/>
  <c r="I127" i="2"/>
  <c r="H127" i="2"/>
  <c r="I126" i="2"/>
  <c r="H126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I119" i="2"/>
  <c r="H119" i="2"/>
  <c r="I118" i="2"/>
  <c r="H118" i="2"/>
  <c r="I117" i="2"/>
  <c r="H117" i="2"/>
  <c r="I116" i="2"/>
  <c r="H116" i="2"/>
  <c r="I115" i="2"/>
  <c r="H115" i="2"/>
  <c r="I114" i="2"/>
  <c r="H114" i="2"/>
  <c r="I113" i="2"/>
  <c r="H113" i="2"/>
  <c r="I112" i="2"/>
  <c r="H112" i="2"/>
  <c r="I111" i="2"/>
  <c r="H111" i="2"/>
  <c r="I110" i="2"/>
  <c r="H110" i="2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I100" i="2"/>
  <c r="H100" i="2"/>
  <c r="I99" i="2"/>
  <c r="H99" i="2"/>
  <c r="I98" i="2"/>
  <c r="H98" i="2"/>
  <c r="I97" i="2"/>
  <c r="H97" i="2"/>
  <c r="I96" i="2"/>
  <c r="H96" i="2"/>
  <c r="I95" i="2"/>
  <c r="H95" i="2"/>
  <c r="I94" i="2"/>
  <c r="H94" i="2"/>
  <c r="I93" i="2"/>
  <c r="H93" i="2"/>
  <c r="I92" i="2"/>
  <c r="H92" i="2"/>
  <c r="I91" i="2"/>
  <c r="H91" i="2"/>
  <c r="I90" i="2"/>
  <c r="H90" i="2"/>
  <c r="I89" i="2"/>
  <c r="H89" i="2"/>
  <c r="I88" i="2"/>
  <c r="H88" i="2"/>
  <c r="I87" i="2"/>
  <c r="H87" i="2"/>
  <c r="I86" i="2"/>
  <c r="H86" i="2"/>
  <c r="I85" i="2"/>
  <c r="H85" i="2"/>
  <c r="I84" i="2"/>
  <c r="H84" i="2"/>
  <c r="I83" i="2"/>
  <c r="H83" i="2"/>
  <c r="I82" i="2"/>
  <c r="H82" i="2"/>
  <c r="I81" i="2"/>
  <c r="H81" i="2"/>
  <c r="I80" i="2"/>
  <c r="H80" i="2"/>
  <c r="I79" i="2"/>
  <c r="H79" i="2"/>
  <c r="I78" i="2"/>
  <c r="H78" i="2"/>
  <c r="I77" i="2"/>
  <c r="H77" i="2"/>
  <c r="I72" i="2"/>
  <c r="I71" i="2"/>
  <c r="I70" i="2"/>
  <c r="I69" i="2"/>
  <c r="I68" i="2"/>
  <c r="I67" i="2"/>
  <c r="I66" i="2"/>
  <c r="I65" i="2"/>
  <c r="I64" i="2"/>
  <c r="I63" i="2"/>
  <c r="H72" i="2"/>
  <c r="H71" i="2"/>
  <c r="H70" i="2"/>
  <c r="H69" i="2"/>
  <c r="H68" i="2"/>
  <c r="H67" i="2"/>
  <c r="H66" i="2"/>
  <c r="H65" i="2"/>
  <c r="H64" i="2"/>
  <c r="H63" i="2"/>
  <c r="I58" i="2"/>
  <c r="I57" i="2"/>
  <c r="I56" i="2"/>
  <c r="I55" i="2"/>
  <c r="H58" i="2"/>
  <c r="H57" i="2"/>
  <c r="H56" i="2"/>
  <c r="H55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I218" i="1"/>
  <c r="H218" i="1"/>
  <c r="I216" i="1"/>
  <c r="H216" i="1"/>
  <c r="I215" i="1"/>
  <c r="H215" i="1"/>
  <c r="I214" i="1"/>
  <c r="H214" i="1"/>
  <c r="I212" i="1"/>
  <c r="H212" i="1"/>
  <c r="I211" i="1"/>
  <c r="H211" i="1"/>
  <c r="I210" i="1"/>
  <c r="H210" i="1"/>
  <c r="I208" i="1"/>
  <c r="I207" i="1"/>
  <c r="H208" i="1"/>
  <c r="H207" i="1"/>
  <c r="I205" i="1"/>
  <c r="I204" i="1"/>
  <c r="I203" i="1"/>
  <c r="I202" i="1"/>
  <c r="I201" i="1"/>
  <c r="H205" i="1"/>
  <c r="H204" i="1"/>
  <c r="H203" i="1"/>
  <c r="H202" i="1"/>
  <c r="H201" i="1"/>
  <c r="I199" i="1"/>
  <c r="I198" i="1"/>
  <c r="H199" i="1"/>
  <c r="H198" i="1"/>
  <c r="I196" i="1"/>
  <c r="I195" i="1"/>
  <c r="H196" i="1"/>
  <c r="H195" i="1"/>
  <c r="I193" i="1"/>
  <c r="H193" i="1"/>
  <c r="I191" i="1"/>
  <c r="I190" i="1"/>
  <c r="H191" i="1"/>
  <c r="H190" i="1"/>
  <c r="I188" i="1"/>
  <c r="I187" i="1"/>
  <c r="H188" i="1"/>
  <c r="H187" i="1"/>
  <c r="I185" i="1"/>
  <c r="I184" i="1"/>
  <c r="I183" i="1"/>
  <c r="I182" i="1"/>
  <c r="I181" i="1"/>
  <c r="I180" i="1"/>
  <c r="I179" i="1"/>
  <c r="I178" i="1"/>
  <c r="I177" i="1"/>
  <c r="I176" i="1"/>
  <c r="H185" i="1"/>
  <c r="H184" i="1"/>
  <c r="H183" i="1"/>
  <c r="H182" i="1"/>
  <c r="H181" i="1"/>
  <c r="H180" i="1"/>
  <c r="H179" i="1"/>
  <c r="H178" i="1"/>
  <c r="H177" i="1"/>
  <c r="H176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61" i="1"/>
  <c r="I61" i="1"/>
  <c r="H60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Masscol</author>
    <author>mcoletta</author>
  </authors>
  <commentList>
    <comment ref="A499" authorId="0" shapeId="0" xr:uid="{CAB6583B-147A-41C2-87D9-923E5F911EEC}">
      <text>
        <r>
          <rPr>
            <b/>
            <sz val="9"/>
            <color indexed="81"/>
            <rFont val="Tahoma"/>
            <family val="2"/>
          </rPr>
          <t>Masscol:</t>
        </r>
        <r>
          <rPr>
            <sz val="9"/>
            <color indexed="81"/>
            <rFont val="Tahoma"/>
            <family val="2"/>
          </rPr>
          <t xml:space="preserve">
Reemplaza al 5932</t>
        </r>
      </text>
    </comment>
    <comment ref="A752" authorId="1" shapeId="0" xr:uid="{FDC02DFA-2583-408F-9FB1-E27436924B11}">
      <text>
        <r>
          <rPr>
            <b/>
            <sz val="9"/>
            <color indexed="81"/>
            <rFont val="Tahoma"/>
            <family val="2"/>
          </rPr>
          <t>mcoletta:</t>
        </r>
        <r>
          <rPr>
            <sz val="9"/>
            <color indexed="81"/>
            <rFont val="Tahoma"/>
            <family val="2"/>
          </rPr>
          <t xml:space="preserve">
Rosca M10 x 1
Longitud 27.5mm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mcoletta</author>
  </authors>
  <commentList>
    <comment ref="D5" authorId="0" shapeId="0" xr:uid="{7BB59FD9-1553-4D7C-AB76-4E96EA2DE2BF}">
      <text>
        <r>
          <rPr>
            <b/>
            <sz val="9"/>
            <color indexed="81"/>
            <rFont val="Tahoma"/>
            <family val="2"/>
          </rPr>
          <t>mcoletta:</t>
        </r>
        <r>
          <rPr>
            <sz val="9"/>
            <color indexed="81"/>
            <rFont val="Tahoma"/>
            <family val="2"/>
          </rPr>
          <t xml:space="preserve">
13/32"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Massimo Coletta</author>
  </authors>
  <commentList>
    <comment ref="A19" authorId="0" shapeId="0" xr:uid="{E7162194-42E6-47AF-A309-6FCB8DD78F4A}">
      <text>
        <r>
          <rPr>
            <b/>
            <sz val="9"/>
            <color indexed="81"/>
            <rFont val="Calibri"/>
            <family val="2"/>
          </rPr>
          <t>Massimo Coletta:</t>
        </r>
        <r>
          <rPr>
            <sz val="9"/>
            <color indexed="81"/>
            <rFont val="Calibri"/>
            <family val="2"/>
          </rPr>
          <t xml:space="preserve">
7700704705
7701204282 </t>
        </r>
      </text>
    </comment>
    <comment ref="A20" authorId="0" shapeId="0" xr:uid="{8F204C6F-18BF-4401-B0C2-950AD5A05904}">
      <text>
        <r>
          <rPr>
            <b/>
            <sz val="9"/>
            <color indexed="81"/>
            <rFont val="Calibri"/>
            <family val="2"/>
          </rPr>
          <t>Massimo Coletta:</t>
        </r>
        <r>
          <rPr>
            <sz val="9"/>
            <color indexed="81"/>
            <rFont val="Calibri"/>
            <family val="2"/>
          </rPr>
          <t xml:space="preserve">
6001547683
7701208252
8200123117</t>
        </r>
      </text>
    </comment>
  </commentList>
</comments>
</file>

<file path=xl/sharedStrings.xml><?xml version="1.0" encoding="utf-8"?>
<sst xmlns="http://schemas.openxmlformats.org/spreadsheetml/2006/main" count="7564" uniqueCount="3759">
  <si>
    <t>KIT DE CALIPER IMPORTADOS BBP</t>
  </si>
  <si>
    <t xml:space="preserve">Referencia </t>
  </si>
  <si>
    <t>Descripción</t>
  </si>
  <si>
    <t xml:space="preserve">Cantidad </t>
  </si>
  <si>
    <t xml:space="preserve">Costos </t>
  </si>
  <si>
    <t>4198K</t>
  </si>
  <si>
    <t>15041K</t>
  </si>
  <si>
    <t>15050K</t>
  </si>
  <si>
    <t>15055K</t>
  </si>
  <si>
    <t>15076K</t>
  </si>
  <si>
    <t>15084K</t>
  </si>
  <si>
    <t>15122K</t>
  </si>
  <si>
    <t>15143K</t>
  </si>
  <si>
    <t>15162K</t>
  </si>
  <si>
    <t>15286K</t>
  </si>
  <si>
    <t>15406K</t>
  </si>
  <si>
    <t>15472K</t>
  </si>
  <si>
    <t>15508K</t>
  </si>
  <si>
    <t>15546K</t>
  </si>
  <si>
    <t>15574K</t>
  </si>
  <si>
    <t>15604K</t>
  </si>
  <si>
    <t>15619K</t>
  </si>
  <si>
    <t>41160K</t>
  </si>
  <si>
    <t>41171-I</t>
  </si>
  <si>
    <t>41295K</t>
  </si>
  <si>
    <t>41410-I</t>
  </si>
  <si>
    <t>41412-S</t>
  </si>
  <si>
    <t>41424K</t>
  </si>
  <si>
    <t>41435K</t>
  </si>
  <si>
    <t>41436K</t>
  </si>
  <si>
    <t>41450K</t>
  </si>
  <si>
    <t>41455K</t>
  </si>
  <si>
    <t>41473K</t>
  </si>
  <si>
    <t>41497-T</t>
  </si>
  <si>
    <t>41529K</t>
  </si>
  <si>
    <t>41544K</t>
  </si>
  <si>
    <t>41547K</t>
  </si>
  <si>
    <t>41556K</t>
  </si>
  <si>
    <t>41566K</t>
  </si>
  <si>
    <t>04479-60070</t>
  </si>
  <si>
    <t>4109 (59176)</t>
  </si>
  <si>
    <t>4132 (76390)</t>
  </si>
  <si>
    <t>41401 (66220)</t>
  </si>
  <si>
    <t>4165 (88562)</t>
  </si>
  <si>
    <t>CK-59178</t>
  </si>
  <si>
    <t>CK-701510</t>
  </si>
  <si>
    <t>KT-7157</t>
  </si>
  <si>
    <t>CK-83297</t>
  </si>
  <si>
    <t>CK-99079</t>
  </si>
  <si>
    <t>Kit de Caliper Chrysler Neon 00/05, LeBaron 82/91</t>
  </si>
  <si>
    <t>Kit de Caliper Toyota Series: Land Cruiser (76/90), Pickup 79/88, Pastilla D137 7069</t>
  </si>
  <si>
    <t>Kit de Caliper, Honda Series: Civic, Prelude (79/82),Mitsubishi Mirage (85/90), Mazda Miata (99/05)</t>
  </si>
  <si>
    <t>Kit de Caliper Honda Series: Civic (80/87), Pastilla: D281 7104,Hyundai series: Excel (87/89), Pastilla: D440 7293</t>
  </si>
  <si>
    <t>Kit de Caliper Mitsubishi, Series: Montero 88/91, Pannel Pastilla D349 7241, Hyundai Galloper</t>
  </si>
  <si>
    <t>Kit de Caliper Nissan Sentra, Pastilla D5107389, Volkswagen Fox, Delantero.Toyota Series: 4Runner, Land Cruiser, Tundra Trasero.Chevrolet TrailBlazer (02/09), Trasero, Pastilla D883 7760</t>
  </si>
  <si>
    <t xml:space="preserve">KIT DE CÁLIPER HYUNDAI SERIES:ELANTRA TIBURÓN,PD924 7825 , HONDA CIVIC </t>
  </si>
  <si>
    <t xml:space="preserve">Kit de Caliper Honda Series: Civic 96/11, Mitsubishi Series: Mirage 85/02, Galant 85/93 Pastilla D484-7365, Eclipse. </t>
  </si>
  <si>
    <t>Kit de Caliper, Hyundai Tucson (03/06) Pastilla. D924 7825, Corolla, Pastilla 7156</t>
  </si>
  <si>
    <t>Toyota Series: Corolla (84/92), Paseo, Tercel, Starlet, Pastilla D242 7153</t>
  </si>
  <si>
    <t>Kit de Caliper, Toyota Series: Corolla Matrix, Pastilla D1210 8330</t>
  </si>
  <si>
    <t>Kit de Caliper, Chevrolet Aveo (04/11), Lancer (02/06), Kia Rio (03/05)</t>
  </si>
  <si>
    <t>Kit de Caliper Isuzu Series: Caribe Pastilla D363 7253, Amigo, Rodeo, Delantero.</t>
  </si>
  <si>
    <t>Kit de Caliper Honda Series: Civic 03/15 Pastilla D537 7418, Integra, Prelude 88/01 Trasero.</t>
  </si>
  <si>
    <t>Kit de Caliper Hyundai Elantra, Accent, Excel, Kia Rio, Honda Civic, Toyota Yaris IA</t>
  </si>
  <si>
    <t>Kit de Caliper Hyundai: Elantra, Tiburon, Pastilla D464 7344 Sentra (00/06) Trasero.</t>
  </si>
  <si>
    <t>Kit de Caliper Chevrolet Optra Trasero, Pastilla D1036 7939</t>
  </si>
  <si>
    <t>Kit de Caliper Toyota Series: 4Runner (05/03), Tacoma, Pastilla D976 7877, Hummer H3, H3T (06/10), Mustang (15/18)</t>
  </si>
  <si>
    <t>Kit de Caliper Toyota Corolla Trasero, (14/19) Pastilla, D1354 8463, Matrix.</t>
  </si>
  <si>
    <t>Kit de Caliper Mitsubishi Series: Galant (94/01), Lancer (05/06),Pastilla D8667741, Mirage (91/92), Eclipse, Toyota Celica (86/92)</t>
  </si>
  <si>
    <t>Kit de Caliper Mitsubishi Series: Montero (98/00), Pastilla D530 7412, Lancer, Galant, Pastilla D723 7412,</t>
  </si>
  <si>
    <t>Kit de Caliper, Izusu Series: Trooper(87/02) Caribe 442, Amigo, Rodeo, Mazda 929 (92/95), Honda Passport (94/01)</t>
  </si>
  <si>
    <t>Kit de Caliper Toyota Land Cruiser 90/97, 4Runner 92/01, FJ C 07/12, Pastilla D611 7298</t>
  </si>
  <si>
    <t>Kit de Caliper Suzuki Grand Vitara, Pastilla D680 7559, Ford Fusion 06/12, Pastilla D1164 8277, Corolla Pastilla 7154</t>
  </si>
  <si>
    <t>Kit de Caliper Toyota Series: 4Runner 06/09, FJCruiser, Tundra,Tacoma…..Pastilla D976 7877</t>
  </si>
  <si>
    <t>Kit de Caliper Toyota Series: 4Runner, Merú, Tacoma, Pastilla D436 7298A</t>
  </si>
  <si>
    <t xml:space="preserve">Kit de Caliper Mazda 3, 04/07, Mazda 5, 06/07, Pastilla D1044 7947 </t>
  </si>
  <si>
    <t>Kit De Caliper Honda Accord,CR-V,Odyssey (10/13)  Past. D1089 7994</t>
  </si>
  <si>
    <t>Kit de Caliper Toyota Yaris 07/09, Pastilla  D1184 8301.</t>
  </si>
  <si>
    <t>Kit de Caliper Hyundai Santa Fé, Pastilla D1297 8414, Kia Sorento Trasero.</t>
  </si>
  <si>
    <t xml:space="preserve">Kit de Caliper Toyota Series: LandCruiser, Sequoia, Tundra, Pastilla D1303 8419 </t>
  </si>
  <si>
    <t>Kit de Caliper Mazda 3, 04/13, Mazda 5, 10/06 Pastilla D973 7957, Trasero.</t>
  </si>
  <si>
    <t>Kit de Caliper Toyota Series: 4Runner (2010/2021), Delantero.</t>
  </si>
  <si>
    <t>Kit de Caliper Mitsubishi Series: Eclipse, Galant, Outlander,Lancer, Caliber, Pastilla D1037 7940, Sebring</t>
  </si>
  <si>
    <t>Kit de Caliper Jeep Grand Cherokee 93/98, Liberty, Wagoneer, Wrangler</t>
  </si>
  <si>
    <t>Kit de Caliper Ford Bronco, F-150 87/96, Econoline, E-150</t>
  </si>
  <si>
    <t>Kit de Caliper Chevrolet: Grand Blazer, 92/94, C1500 88/99, Pastilla 7259</t>
  </si>
  <si>
    <t>Chevrolet Series: Blazer, 97/05, Jimmy, S10 Trasero.</t>
  </si>
  <si>
    <t>Kit de Caliper Ford F-150, Expedition Delantero, Pastilla D702 7576</t>
  </si>
  <si>
    <t>Kit de Caliper Chevrolet Series: Blazer (97/02) Delantero.</t>
  </si>
  <si>
    <t>Kit de Caliper Jeep Liberty  Delantero, 2008/12, Pastilla D1273 8389</t>
  </si>
  <si>
    <t xml:space="preserve">Kit de Caliper Ford F-350, 2013/15 Delantero, Pastilla D1680 8909  </t>
  </si>
  <si>
    <t>Kit de Caliper Ford F-350, 2013/15, Trasero, Pastilla D1691 8918</t>
  </si>
  <si>
    <t>Kit de Caliper Chevrolet Cruze11/15, Sonic 13/16, Delantero, Mazda 3, Fusion Trasero.</t>
  </si>
  <si>
    <t>Kit de Caliper Dodge Ram, T1500/2500/3500, Ford F-350 97/95</t>
  </si>
  <si>
    <t>Kit de Caliper Jeep Liberty Trasero, Pastilla D981 7863,Ford Explorer 95/10, Jeep Grand Cherokee 94/98 Trasero.</t>
  </si>
  <si>
    <t>Kit de Caliper Jeep Liberty, Trasero, Pastilla D981 7863, (Guarda polvos de Silicona),Ford Explorer, 95/10, Jeep Grand Cherokee 94/98 Trasero.</t>
  </si>
  <si>
    <t>Kit de Caliper Ford Explorer 95/05, Ranger 95/11, Mazda B2300 99/01</t>
  </si>
  <si>
    <t>Kit de Caliper Chevrolet Silverado 99/02 Pastilla, D785 7653</t>
  </si>
  <si>
    <t>Kit de Caliper Chevrolet Silverado, Pastilla D1092 7997</t>
  </si>
  <si>
    <t>Kit de Caliper Chevrolet Express 1500/2500, Avalan, Silverado, Tahoe, Trasero.</t>
  </si>
  <si>
    <t>Kit de Caliper Ford F-350 Super Duty, Pastilla D756 7625</t>
  </si>
  <si>
    <t>Kit de Caliper Grand Cherokee 99/02, Pastilla 7661, Grand Cherokee 11/18, Pastilla 8698</t>
  </si>
  <si>
    <t>Kit de Caliper Avalanche, Express 3500, Silverado,Trasero, Pastilla D792 7662</t>
  </si>
  <si>
    <t>Kit de Caliper Chevrolet Silverado Trasero, 99/07, Pastilla D792 7662.</t>
  </si>
  <si>
    <t>Kit de Caliper Dodge Ram, T2500/3500, 09/10 Delantero, Pastilla D1399 8507.</t>
  </si>
  <si>
    <t>Kit de Caliper Chevrolet Series: Avalanche, C-1500, Tahoe (00/02) Trasero.</t>
  </si>
  <si>
    <t>Kit de Caliper Grand Cherokee 99/02, Pastilla 7660, Grand Cherokee 11/18, Pastilla 8856.</t>
  </si>
  <si>
    <t>Kit de Caliper Dodge Ram, T1500/2500, 03/08 Trasero, Pastilla D1077 7865.</t>
  </si>
  <si>
    <t>Kit de Caliper Ford Focus Trasero, 00/11 Pastilla D886 7763.</t>
  </si>
  <si>
    <t>Kit de CaliperJeep Grand Cherokee, 99/04, Pastilla D945 7846</t>
  </si>
  <si>
    <t>Kit de Caliper Chevrolet Express 2500/3500, Trasero, 2003/12, Pastilla D974 7881</t>
  </si>
  <si>
    <t xml:space="preserve"> Kit de Caliper F-150 06/12, Pastilla D1012 7916, Dodge Dakota 03/04, Trasero.</t>
  </si>
  <si>
    <t>Kit de Caliper Chevrolet Series: Blazer, 95/02, Celebrity, Malibú 78/83.</t>
  </si>
  <si>
    <t>Kit de Caliper ChevroletTrail Blazer 02/05, Delantero, Luv D Max Delantero, Pastilla 7943.</t>
  </si>
  <si>
    <t>Kit de Caliper  Delantero, Luv D Max 4x4 2012/2014 , Pastilla D1677 8906</t>
  </si>
  <si>
    <t>Kit de Caliper Grand Cherokee, Pastilla D1080 7985, Commander</t>
  </si>
  <si>
    <t>Kit de Caliper Grand Cherokee Trasero, 2005/2010, Pastilla D1087 7945</t>
  </si>
  <si>
    <t>Kit de Caliper Ford F-150 Delantera, 2005/09 Pastilla D1011 7915</t>
  </si>
  <si>
    <t>Kit de Caliper Chevrolet TrailBlazer 4x4, Delantero, 06/07, Pastilla D1169 8282</t>
  </si>
  <si>
    <t>Kit de Caliper Mitsubishi Series: Lancer/Outlander Past.7741,Caliber</t>
  </si>
  <si>
    <t>Kit de Caliper Chevrolet Cheyenne 3500 Past D1411 8523 Delantera</t>
  </si>
  <si>
    <t>Kit de Caliper Ford Explorer, 2006/2010, Pastilla D1158 8268</t>
  </si>
  <si>
    <t>Kit De Caliper Ford Series Econoline Series E:150/250/350 08/19 Past.D1329 8441</t>
  </si>
  <si>
    <t>Kit de Caliper Dodge Ram, T2500/3500, 09/10 Trasero, Pastilla D1400 8508.</t>
  </si>
  <si>
    <t>Kit de Caliper Chevrolet: Cruze 11/15, Sonic 13/16, Toyota Camry 13/14 Trasero.</t>
  </si>
  <si>
    <t>Kit de Caliper Ford F-250/350, Super Duty 2011/12, Pastilla D1631 7974</t>
  </si>
  <si>
    <t>Kit de Caliper Ford F-250 Super Duty 2011/12, Pastilla D1334 7973</t>
  </si>
  <si>
    <t>Kit de Caliper Chevrolet Cheyenne 3500, Pastilla D1411 8523, Trasera.</t>
  </si>
  <si>
    <t>Kit de Caliper Ford Series: F-350 Super Duty 11/12, Trasero, Pastilla D1334 7973</t>
  </si>
  <si>
    <t>Kit de Caliper Ford Explorer Trasero, 2013/16 , Pastilla D1612 8825</t>
  </si>
  <si>
    <t>Kit de Caliper Ford Explorer, Pastilla D1611 8824 Delantero.Chevrolet Silverado 2500 Trasero, Pastilla D1565 8523</t>
  </si>
  <si>
    <t>Kit de Caliper Ford Explorer Trasero, 2017/18, Pastilla D1754 8488 / 8970</t>
  </si>
  <si>
    <t>Kit de Caliper Chevrolet Trail Blazer 02/05, Pastilla D882 7759</t>
  </si>
  <si>
    <t xml:space="preserve">Kit de Caliper Toyota: Machito 24V. Macho Chassis Largo, V6 02/11 Pastilla 7639 </t>
  </si>
  <si>
    <t>Kit de Caliper Chevrolet C-10/30, Impala, Malibù, Jeep Grand Wagoneer.</t>
  </si>
  <si>
    <t>Kit de Caliper Ford Galaxie 500, LTD, LTD II, AMC Hornet, Jeep CJ5, CJ7.</t>
  </si>
  <si>
    <t>Kit de Caliper Ford F-350/E-250/350 91/94, Pastilla D450 7330 (7054)</t>
  </si>
  <si>
    <t>Kit de Caliper Ford F-350/Econoline E250/350 76/91, Pastilla D120 7054</t>
  </si>
  <si>
    <t>Kit de Caliper Ford Fairlane, Mustang, Falcon, Dodge D-300 80</t>
  </si>
  <si>
    <t xml:space="preserve">Kit de Caliper Chevrolet GMC Truck C50/60/70 Series </t>
  </si>
  <si>
    <t>Kit De Reparación De Cáliper Ruedas Traseras Toyota Explosion Past. 7157</t>
  </si>
  <si>
    <t>Kit de Caliper Chevrolet C-30 74/97.</t>
  </si>
  <si>
    <t>Kit de Caliper, Ford Fairmont, Granada, Cougar, LTD, Zephyr, Mustang.</t>
  </si>
  <si>
    <t>1 Rueda</t>
  </si>
  <si>
    <t>2 Ruedas</t>
  </si>
  <si>
    <t>1Rueda</t>
  </si>
  <si>
    <t>54,05mm</t>
  </si>
  <si>
    <t>34,42mm</t>
  </si>
  <si>
    <t>51,50mm</t>
  </si>
  <si>
    <t>51,5mm</t>
  </si>
  <si>
    <t>58,67mm</t>
  </si>
  <si>
    <t>48,30mm</t>
  </si>
  <si>
    <t>57.8mm</t>
  </si>
  <si>
    <t>55.42mm</t>
  </si>
  <si>
    <t>61,00mm</t>
  </si>
  <si>
    <t>52,53mm</t>
  </si>
  <si>
    <t>61,70mm</t>
  </si>
  <si>
    <t>54,22mm</t>
  </si>
  <si>
    <t>61,60mm</t>
  </si>
  <si>
    <t>34.42mm</t>
  </si>
  <si>
    <t>32,31mm</t>
  </si>
  <si>
    <t>45,69mm</t>
  </si>
  <si>
    <t>38,35mm</t>
  </si>
  <si>
    <t>61,72mm</t>
  </si>
  <si>
    <t>44,04mm</t>
  </si>
  <si>
    <t>45,85mm</t>
  </si>
  <si>
    <t>57,12mm</t>
  </si>
  <si>
    <t>43,60mm</t>
  </si>
  <si>
    <t>57,76mm</t>
  </si>
  <si>
    <t>45.7 mm</t>
  </si>
  <si>
    <t>55,42mm</t>
  </si>
  <si>
    <t>43,00mm</t>
  </si>
  <si>
    <t>51,51mm</t>
  </si>
  <si>
    <t>38,84mm</t>
  </si>
  <si>
    <t>48,39mm</t>
  </si>
  <si>
    <t>35,89mm</t>
  </si>
  <si>
    <t>65,96mm</t>
  </si>
  <si>
    <t>72,46mm</t>
  </si>
  <si>
    <t>74,78mm</t>
  </si>
  <si>
    <t>48,95mm</t>
  </si>
  <si>
    <t>50,42mm</t>
  </si>
  <si>
    <t>45,86mm</t>
  </si>
  <si>
    <t>60,00mm</t>
  </si>
  <si>
    <t>61,01mm</t>
  </si>
  <si>
    <t>55,62mm</t>
  </si>
  <si>
    <t>47,90mm</t>
  </si>
  <si>
    <t>46,00mm</t>
  </si>
  <si>
    <t>57,13mm</t>
  </si>
  <si>
    <t>50,95mm</t>
  </si>
  <si>
    <t>45,62mm</t>
  </si>
  <si>
    <t>48,64mm</t>
  </si>
  <si>
    <t>56,94mm</t>
  </si>
  <si>
    <t>43.90mm</t>
  </si>
  <si>
    <t>48,80mm</t>
  </si>
  <si>
    <t>51,92mm</t>
  </si>
  <si>
    <t>63,68mm</t>
  </si>
  <si>
    <t>46,25mm</t>
  </si>
  <si>
    <t>44,5mm</t>
  </si>
  <si>
    <t>54,00mm</t>
  </si>
  <si>
    <t>58,60mm</t>
  </si>
  <si>
    <t>60,99mm</t>
  </si>
  <si>
    <t>48,31</t>
  </si>
  <si>
    <t>60,40mm</t>
  </si>
  <si>
    <t>54,23mm</t>
  </si>
  <si>
    <t>45,14mm</t>
  </si>
  <si>
    <t>48,31mm</t>
  </si>
  <si>
    <t>46,64mm</t>
  </si>
  <si>
    <t>43.00mm</t>
  </si>
  <si>
    <t>74,61mm</t>
  </si>
  <si>
    <t>3 1/8"mm</t>
  </si>
  <si>
    <t>55,24mm</t>
  </si>
  <si>
    <t>55,14mm</t>
  </si>
  <si>
    <t>2 3/8"mm</t>
  </si>
  <si>
    <t>2 29/32"</t>
  </si>
  <si>
    <t>36mm</t>
  </si>
  <si>
    <t>3 3/8"mm</t>
  </si>
  <si>
    <t>Diametro</t>
  </si>
  <si>
    <t>KIT DE CALIPER NACIONALES (GG)</t>
  </si>
  <si>
    <t xml:space="preserve">FORD </t>
  </si>
  <si>
    <t>2B107BA</t>
  </si>
  <si>
    <t>66220FP</t>
  </si>
  <si>
    <t>88562FP</t>
  </si>
  <si>
    <t>Kit de Caliper, Ford Fiesta</t>
  </si>
  <si>
    <t>Kit de Caliper, Ford Escort/Orion</t>
  </si>
  <si>
    <t>Kit de Caliper, Ford Festiva</t>
  </si>
  <si>
    <t>Kit de Caliper, Ford Fiesta Ecosport Delantero.</t>
  </si>
  <si>
    <t>Kit de Caliper, Ford F-250/350 98/01, Delantero.</t>
  </si>
  <si>
    <t>Kit de Caliper, Ford F-350 Super Duty 01/03 Trasero, F-250/350 (99/01)</t>
  </si>
  <si>
    <t>Kit de Caliper, Ford F-350 05/06 Trasera</t>
  </si>
  <si>
    <t>Kit de Caliper, Ford F-450</t>
  </si>
  <si>
    <t>Kit de Caliper, Ford F-450 Super Duty (97/01), Delantero/Trasero, C-3500 Trasero.</t>
  </si>
  <si>
    <t>Kit de Caliper, Ford Explorer 95/05 Delantero</t>
  </si>
  <si>
    <t>Kit de Caliper, Ford F-150 Fortaleza (97/99), Grand Marquis 97/99, Delantero.</t>
  </si>
  <si>
    <t>Kit de Caliper, Ford F-350 Super Duty 2001</t>
  </si>
  <si>
    <t xml:space="preserve">Kit de Caliper, Ford F-350 Super Duty (01/03)   </t>
  </si>
  <si>
    <t>Kit de Caliper, Ford F-350 (96…)</t>
  </si>
  <si>
    <t>Kit de Caliper, Ford F-150 Fortaleza 97/99 Delantero.</t>
  </si>
  <si>
    <t>Kit de Caliper, Ford Tritón, F-150, 04/05</t>
  </si>
  <si>
    <t>Kit de Caliper, Ford F-350 (89…)</t>
  </si>
  <si>
    <t>Kit de Caliper, Ford F-100,F-150 (…88)</t>
  </si>
  <si>
    <t>Kit de Caliper, Ford LTD,Dodge 200/300</t>
  </si>
  <si>
    <t>Kit de Caliper, Ford Maverick, Dodge Dart Viejo, Jeep CJ-7</t>
  </si>
  <si>
    <t>Kit de Caliper, Ford F-350 (…88)</t>
  </si>
  <si>
    <t>Kit de Caliper, Ford Conquistador, LTD</t>
  </si>
  <si>
    <t>Kit de Caliper, Ford Zephyr, Cougar, Granada</t>
  </si>
  <si>
    <t>Kit de Caliper, Ford Bronco, F-150, F-100 (…89)</t>
  </si>
  <si>
    <t>Kit de Caliper, Ford Series: F-450 Sùper Duty 2000 Delantero.</t>
  </si>
  <si>
    <t>Kit de Caliper, Ford Corcel, Renault R-12, Fiat Uno,131</t>
  </si>
  <si>
    <t>Kit de Caliper, Ford Sierra</t>
  </si>
  <si>
    <t>1 Ruedas</t>
  </si>
  <si>
    <t>48.mm</t>
  </si>
  <si>
    <t>57.mm</t>
  </si>
  <si>
    <t>46.mm</t>
  </si>
  <si>
    <t>60.mm</t>
  </si>
  <si>
    <t>55,5.mm</t>
  </si>
  <si>
    <t>54.mm</t>
  </si>
  <si>
    <t>51.mm</t>
  </si>
  <si>
    <t>55.mm</t>
  </si>
  <si>
    <t>73.03mm</t>
  </si>
  <si>
    <t>78.58mm</t>
  </si>
  <si>
    <t>65.88mm</t>
  </si>
  <si>
    <t>54.77mm</t>
  </si>
  <si>
    <t>TOYOTA</t>
  </si>
  <si>
    <t>269551FP</t>
  </si>
  <si>
    <t>30030CA</t>
  </si>
  <si>
    <t>T-635</t>
  </si>
  <si>
    <t>T-635CA</t>
  </si>
  <si>
    <t>Kit de Caliper, Dahiatsu Terios, Delantero.</t>
  </si>
  <si>
    <t>Kit de Caliper, Toyota Corolla (95…) 6 Piezas, con abrazaderas</t>
  </si>
  <si>
    <t>Kit de Caliper, Toyota Burbuja Autana 14 piezas</t>
  </si>
  <si>
    <t>Kit de Caliper, Toyota Rav 4 (96/99) Delantero con abrazaderas</t>
  </si>
  <si>
    <t>Kit de Caliper, Toyota Yaris 02, Delantero, con abrazaderas</t>
  </si>
  <si>
    <t>Kit de Caliper, Toyota Corolla (90/94) 6 Piezas, con abrazaderas</t>
  </si>
  <si>
    <t>Kit de Caliper, Toyota Machito 20 piezas</t>
  </si>
  <si>
    <t xml:space="preserve">Kit de Caliper, Toyota Corolla, Camry, Célica </t>
  </si>
  <si>
    <t>Kit de Caliper, Toyota Corolla (86/89) 6 Piezas con abrazaderas</t>
  </si>
  <si>
    <t>Kit de Caliper,Toyota Corolla (86/89) 4 Piezas Sin abrazaderas</t>
  </si>
  <si>
    <t>Kit de Caliper, Toyota Machito 28 Piezas</t>
  </si>
  <si>
    <t>Kit de Caliper, Toyota Samurai 20 Piezas</t>
  </si>
  <si>
    <t>Kit de Caliper, Toyota Samurai 28 Piezas con abrazaderas</t>
  </si>
  <si>
    <t>2Ruedas</t>
  </si>
  <si>
    <t>58.mm</t>
  </si>
  <si>
    <t>42.8mm</t>
  </si>
  <si>
    <t>34+42.8mm</t>
  </si>
  <si>
    <t>GENERAL MOTORS</t>
  </si>
  <si>
    <t>104388CA</t>
  </si>
  <si>
    <t>26930FP</t>
  </si>
  <si>
    <t>26940FP</t>
  </si>
  <si>
    <t>Kit de Caliper, Chevrolet Monza con abrazaderas</t>
  </si>
  <si>
    <t>Kit de Caliper, Chevrolet Corsa</t>
  </si>
  <si>
    <t>Kit de Caliper, Chevrolet NPR/Toyota Dyna Trasero, 1-5/16 (8 Piezas)</t>
  </si>
  <si>
    <t>Kit de Caliper, Chevrolet NPR,Dyna, Delantero, Canter, Delantero/Trasero, 1-3/16¨ (4 Piezas)</t>
  </si>
  <si>
    <t>Kit de Caliper, Chevrolet 3500</t>
  </si>
  <si>
    <t>Kit de Caliper, Chevrolet Blazer 4x4 (97/02) Trasero.</t>
  </si>
  <si>
    <t>Kit de Caliper, Chevrolet Silverado 1500, 06/07, Delantero, Pastilla.7997</t>
  </si>
  <si>
    <t>Kit de Caliper, Chevrolet Blazer 4x4 (97/02) Delantero.</t>
  </si>
  <si>
    <t>Kit de Caliper, Chevrolet Silverado 1500, Delantero, (99/05), Grand Blazer 00/04, Grand Blazer, (00/04) Delantero, Chevy Van Express</t>
  </si>
  <si>
    <t>Kit de Caliper, Chevrolet C-3500, 00/02, C-20/30, 00/04</t>
  </si>
  <si>
    <t>Kit de Caliper, Chevrolet Silverado 1500, (99/04), Trasero.</t>
  </si>
  <si>
    <t>Kit de Caliper, Chevrolet Silverado, C-3500, (03/06), Delantero/Trasero.</t>
  </si>
  <si>
    <t>Kit de Caliper,Chevrolet Trail Blazer 02/05 Delantero.</t>
  </si>
  <si>
    <t>Kit de Caliper, Chevrolet Swift 1.3, 1.6</t>
  </si>
  <si>
    <t>Kit de Caliper, Chevrolet Caprice, C-10, Grand Wagoneer</t>
  </si>
  <si>
    <t>Kit de Caliper, Chevrolet C-30</t>
  </si>
  <si>
    <t>Kit de Caliper, Chevrolet Malibú, Century, Celebrity</t>
  </si>
  <si>
    <t xml:space="preserve">Kit de Caliper, Chevrolet Monza  </t>
  </si>
  <si>
    <t>Kit de Caliper, Chevrolet Chevette, (12 Piezas)</t>
  </si>
  <si>
    <t>Kit de Caliper, Chevrolet Optra Delantero.</t>
  </si>
  <si>
    <t>Kit de Caliper, Chevrolet Optra Trasero.</t>
  </si>
  <si>
    <t>Kit de Caliper, Chevrolet Aveo Delantero.</t>
  </si>
  <si>
    <t>Kit de Caliper, Chevrolet Cheyenne 1500</t>
  </si>
  <si>
    <t>Kit de Caliper, Chevrolet D-Max</t>
  </si>
  <si>
    <t>Kit de Caliper, Isuzu Caribe Trasero</t>
  </si>
  <si>
    <t>Kit de Caliper, Chevrolet Esteem Delantero.</t>
  </si>
  <si>
    <t xml:space="preserve">Kit de Caliper, Isuzu Caribe </t>
  </si>
  <si>
    <t>Kit de Caliper, Chevrolet Chevette, (16 Piezas con abrazaderas)</t>
  </si>
  <si>
    <t>Kit de Caliper, Chevrolet NPR/Toyota Dyna Trasero, 1-5/16 (4 Piezas)</t>
  </si>
  <si>
    <t>1-5/16".mm</t>
  </si>
  <si>
    <t>1-3/16".mm</t>
  </si>
  <si>
    <t>85.73mm</t>
  </si>
  <si>
    <t>50.mm</t>
  </si>
  <si>
    <t>45.5.mm</t>
  </si>
  <si>
    <t>74.61.mm</t>
  </si>
  <si>
    <t>85.73.mm</t>
  </si>
  <si>
    <t>62.mm</t>
  </si>
  <si>
    <t>32.mm</t>
  </si>
  <si>
    <t>74.61mm</t>
  </si>
  <si>
    <t>45.45mm</t>
  </si>
  <si>
    <t>42.mm</t>
  </si>
  <si>
    <t>CHRYSLER</t>
  </si>
  <si>
    <t>Kit de Caliper, Dodge Ram 1500 03/04 Trasero.</t>
  </si>
  <si>
    <t>Kit de Caliper, Chrysler Neon</t>
  </si>
  <si>
    <t>Kit de Caliper, Grand Cherokee (99/02), Delentero, 1Rda.,Tras 2 Rdas</t>
  </si>
  <si>
    <t>Kit de Caliper, Grand Cherokee (03/04) Delantero</t>
  </si>
  <si>
    <t>Kit de Caliper, Dodge Dart/Aspen/Le Baron</t>
  </si>
  <si>
    <t>Kit de Caliper, Cherokee/Wagoneer (89…)</t>
  </si>
  <si>
    <t>Kit de Caliper, Dodge Ram 1500,2500,3500 4x4 00/01 Delantero.</t>
  </si>
  <si>
    <t>Kit de Caliper, Dodge Ram 1500 (2000)</t>
  </si>
  <si>
    <t>Kit de Caliper, Jeep Grand Cherokee Trasero, Pastilla.7502</t>
  </si>
  <si>
    <t>Kit de Caliper, Chrysler Neon, Stratus, Spirit Trasero.</t>
  </si>
  <si>
    <t>1 o 2 Ruedas</t>
  </si>
  <si>
    <t>69.85.mm</t>
  </si>
  <si>
    <t>65.68.mm</t>
  </si>
  <si>
    <t>34.mm</t>
  </si>
  <si>
    <t>DAEWOO</t>
  </si>
  <si>
    <t>Kit de Caliper, Daewoo Matiz</t>
  </si>
  <si>
    <t>Kit de Caliper, Daewoo Cielo</t>
  </si>
  <si>
    <t>49.mm</t>
  </si>
  <si>
    <t>IVECO</t>
  </si>
  <si>
    <t>Kit de Caliper, Iveco 5912, Delantero.</t>
  </si>
  <si>
    <t>Kit de Caliper, Iveco 3510, 4010, 4012</t>
  </si>
  <si>
    <t>44.5mm</t>
  </si>
  <si>
    <t>LADA</t>
  </si>
  <si>
    <t>Kit de Caliper, Lada Sedan Matriushka</t>
  </si>
  <si>
    <t>2 Rudas</t>
  </si>
  <si>
    <t>RENAULT</t>
  </si>
  <si>
    <t>Kit de Caliper, Renault R-11, R-18</t>
  </si>
  <si>
    <t>Kit de Caliper, Renault R-30 Trasero.</t>
  </si>
  <si>
    <t>FIAT</t>
  </si>
  <si>
    <t>Kit de Caliper, Fiat Ritmo, Regata, Renault R-18</t>
  </si>
  <si>
    <t>Kit de Caliper, Fiat 147  Tucan Spazio</t>
  </si>
  <si>
    <t>KIA</t>
  </si>
  <si>
    <t>Kit de Caliper, Kia Rio (01/02)</t>
  </si>
  <si>
    <t>Kit de Caliper, Kia Sportage 98/02 Delantero.</t>
  </si>
  <si>
    <t>Kit de Caliper, Kia Rio 03/04, Mitsubishi Lancer 02/05, Delantero.</t>
  </si>
  <si>
    <t>Kit de Caliper, Kia Sorento 03/05 Delantero.</t>
  </si>
  <si>
    <t>Kit de Caliper, Kia Sorento 03/05 Trasero.</t>
  </si>
  <si>
    <t>VOLKSWAGEN</t>
  </si>
  <si>
    <t>D-40</t>
  </si>
  <si>
    <t>Kit de Caliper, Volkswagen Sedán (…78)</t>
  </si>
  <si>
    <t>Kit de Caliper, Volkswagen Golf GTI (03/05) Delantero, Jetta, New Beetle, Gol</t>
  </si>
  <si>
    <t>40.mm</t>
  </si>
  <si>
    <t>HYUNDAI</t>
  </si>
  <si>
    <t>Kit de Caliper, Hyundai Elantra</t>
  </si>
  <si>
    <t>Kit de Caliper, Hyundai Excel</t>
  </si>
  <si>
    <t>Kit de Caliper, Hyundai Accent</t>
  </si>
  <si>
    <t>MITSUBISHI</t>
  </si>
  <si>
    <t>Kit de Caliper, Mitsubishi Van</t>
  </si>
  <si>
    <t>Kit de Caliper, Mitsubishi MF,MX</t>
  </si>
  <si>
    <t>Kit de Caliper, Mitsubishi Lancer (97/00) Delantero.</t>
  </si>
  <si>
    <t>MAZDA</t>
  </si>
  <si>
    <t>Kit de Caliper, 323, Protége, Tracer, Delantero, Con Abrazaderas</t>
  </si>
  <si>
    <t>KIT DE CALIPER NACIONALES (AKRON)</t>
  </si>
  <si>
    <t>Referencia</t>
  </si>
  <si>
    <t>Descripcion</t>
  </si>
  <si>
    <t>Para</t>
  </si>
  <si>
    <t xml:space="preserve">Diametro mm </t>
  </si>
  <si>
    <t>CARACAS</t>
  </si>
  <si>
    <t>ORIENTE</t>
  </si>
  <si>
    <t>KD-1210</t>
  </si>
  <si>
    <t>KD-1800</t>
  </si>
  <si>
    <t>KD-9534</t>
  </si>
  <si>
    <t>KD-76090</t>
  </si>
  <si>
    <t>KD-99024</t>
  </si>
  <si>
    <t>KD-55727</t>
  </si>
  <si>
    <t>KD-55727FP</t>
  </si>
  <si>
    <t>KD-55737FP</t>
  </si>
  <si>
    <t>KD-55728FP</t>
  </si>
  <si>
    <t>KD-5670FP</t>
  </si>
  <si>
    <t>KD-5670</t>
  </si>
  <si>
    <t>KD-13570</t>
  </si>
  <si>
    <t>KD-26930</t>
  </si>
  <si>
    <t>KD-918</t>
  </si>
  <si>
    <t>KD-26696</t>
  </si>
  <si>
    <t>KD-475201110</t>
  </si>
  <si>
    <t>KD-97179359</t>
  </si>
  <si>
    <t>KD-62643727</t>
  </si>
  <si>
    <t>KD-640FP</t>
  </si>
  <si>
    <t>KD-650FP</t>
  </si>
  <si>
    <t>Kit de Caliper, Fiat, Ford Corcel II, Monza, R-12</t>
  </si>
  <si>
    <t xml:space="preserve">Kit de Caliper, Renault Series: R-18, GTL </t>
  </si>
  <si>
    <t>Kit de Caliper, Lada ( Todos ), Juego Doble</t>
  </si>
  <si>
    <t>Kit de Caliper, Ford Series: F-100/150/350</t>
  </si>
  <si>
    <t>Kit de Caliper, Ford Series: Malibu (…79), Century, Celebrity</t>
  </si>
  <si>
    <t>Kit de Caliper, Encava 32 Puestos, E-NT 610.</t>
  </si>
  <si>
    <t>Kit de Caliper, Encava 32 Puestos, E-NT 610, ( 2 Piezas )</t>
  </si>
  <si>
    <t>Kit de Caliper, Encava 32 Puestos, E-NT 610, ( 2 Piezas ), Goma Plana.</t>
  </si>
  <si>
    <t>Kit de Caliper, Encava 32 Puestos, Trasero, ( 4 Piezas )</t>
  </si>
  <si>
    <t>Kit de Caliper, Encava E-NT 900, ( Ecologico ).</t>
  </si>
  <si>
    <t>Kit de Caliper, Dahiatsu ( Anillo ).</t>
  </si>
  <si>
    <t>Kit de Caliper,Chevrolet NPR, (3798), Toyota Dyna, Trasero.</t>
  </si>
  <si>
    <t>Kit De Caliper Renualt Series: R-11/R-18L/R-19/Megáne/Clio (98-00)</t>
  </si>
  <si>
    <t xml:space="preserve">Kit de Caliper Chevrolet series: Z-24,Spark,Daewoo series: Matiz,Lanos Ø 51 MM  </t>
  </si>
  <si>
    <t>Kit de Caliper, Hino 500 ( Goma Tipo Anillo ).</t>
  </si>
  <si>
    <t>Kit de Caliper,Chevrolet NHR.</t>
  </si>
  <si>
    <t>Ford Series:F-150/Fortaleza Mexicana 4x2</t>
  </si>
  <si>
    <t>Kit de Caliper,Toyota de Ø 1-1/8"  (4 Piezas)</t>
  </si>
  <si>
    <t>Kit de Caliper, Toyota de Ø 1"  (4 Piezas)</t>
  </si>
  <si>
    <t>48 mm</t>
  </si>
  <si>
    <t>73,03 mm</t>
  </si>
  <si>
    <t>64 mm</t>
  </si>
  <si>
    <t>1-7/16"</t>
  </si>
  <si>
    <t>1-1/2"</t>
  </si>
  <si>
    <t>1-3/8"</t>
  </si>
  <si>
    <t>31,75 mm</t>
  </si>
  <si>
    <t>1-5/16"</t>
  </si>
  <si>
    <t>48mm</t>
  </si>
  <si>
    <t>51,00mm</t>
  </si>
  <si>
    <t>1-7/16¨</t>
  </si>
  <si>
    <t>1-1/8¨</t>
  </si>
  <si>
    <t>1-1/8"</t>
  </si>
  <si>
    <t>1"</t>
  </si>
  <si>
    <t>2501143CH</t>
  </si>
  <si>
    <t>250143CH</t>
  </si>
  <si>
    <t>2509424K</t>
  </si>
  <si>
    <t>2509424V</t>
  </si>
  <si>
    <t>2509424VD</t>
  </si>
  <si>
    <t>AC-1003</t>
  </si>
  <si>
    <t>MXC013</t>
  </si>
  <si>
    <t>Anillo Universal Para Chevrolet Pickup 77/83</t>
  </si>
  <si>
    <t>Sello De 3 Patas Para Ford y Dodge</t>
  </si>
  <si>
    <t>Pasa Manguera Universal / (Goma Vàlvula Universal)</t>
  </si>
  <si>
    <t>Sello Interno Ford Pickup, F-350, Auto Poper Ford</t>
  </si>
  <si>
    <t>Sello De Hidrovack, estriada grande</t>
  </si>
  <si>
    <t>Sello De Hidrovack Hueco Mediano, Toyota Camionetas</t>
  </si>
  <si>
    <t>Sello Central Ford años 74/80</t>
  </si>
  <si>
    <t>Sello Central Toyota Samurai años 85/88</t>
  </si>
  <si>
    <t>Sello De Hidrovack, estriada pequeña</t>
  </si>
  <si>
    <t>Estopera interna De Hidrovack, Ford F100</t>
  </si>
  <si>
    <t>Sello Ford F-350 Hueco grande, Trasero, Dodge Spirit</t>
  </si>
  <si>
    <t>Sello Booster Ford F-100/150 Trasero</t>
  </si>
  <si>
    <t>Sello Corsa/Chevette/Daewoo</t>
  </si>
  <si>
    <t>Sello Booster Renault/Fiat</t>
  </si>
  <si>
    <t>Sello Interno Chevrolet 65/80 Poper</t>
  </si>
  <si>
    <t>Sello para Ford Series: F-150 (80/89) Delantero</t>
  </si>
  <si>
    <t>Sello de Hidrovack Para Toyota, Hueco Grande</t>
  </si>
  <si>
    <t>Sello de Hidrovack Para Ford Viejos, Hueco Pequeño</t>
  </si>
  <si>
    <t>Kit De Vàlvula y Goma Universal De Hidrovack</t>
  </si>
  <si>
    <t xml:space="preserve">Vàlvula  De Hidrovack </t>
  </si>
  <si>
    <t>Vàlvula  De Hidrovack Para Dodge</t>
  </si>
  <si>
    <t>Sello Tipo Acordeòn Chevrolet Monza 80/84</t>
  </si>
  <si>
    <t>Sello De Hidrovack Toyota Explosion</t>
  </si>
  <si>
    <t>Retén de manguera Universal ( Solo se vende Empaque de 100 Unidades, Multiplicar el precio unitario x 100)</t>
  </si>
  <si>
    <t>DIAFRAGMAS DE HIDROVACK</t>
  </si>
  <si>
    <t>Chevrolet Malibù Classic 6 Cilindros, Century (80/86)</t>
  </si>
  <si>
    <t>Chevrolet Malibù 8 Cilindros (76/80), C-10</t>
  </si>
  <si>
    <t>Chevrolet Malibù, Caprice, Impala (77/85), Primario</t>
  </si>
  <si>
    <t>Chevrolet Malibù/Caprice/Impala (77/85), Blazer Secundario</t>
  </si>
  <si>
    <t>KIT DE REPARACION DE BOMBAS DE FRENO (SOLO GOMAS) IMPORTADO</t>
  </si>
  <si>
    <t>71621N</t>
  </si>
  <si>
    <t>MXC014KB</t>
  </si>
  <si>
    <t xml:space="preserve">Kit de Reparacion para Bomba, Malibu (77), Chevrolet C-10, Año (77) </t>
  </si>
  <si>
    <t xml:space="preserve">Kit de Reparacion para Bomba, Chevrolet Bomba Nacional </t>
  </si>
  <si>
    <t xml:space="preserve">Kit de Reparacion para Bomba, Dodge Dart 1 y 3/32" </t>
  </si>
  <si>
    <t>Kit de Reparacion para Bomba, Ford F-350 Año (73/75),  1 y 1/4"</t>
  </si>
  <si>
    <t>Kit de Reparacion para Bomba, Ford Maverick (75/77), (5 Piezas)</t>
  </si>
  <si>
    <t xml:space="preserve">Kit de Reparacion para Bomba, Chevrolet Malibu (78/81) </t>
  </si>
  <si>
    <t>Kit de Reparacion para Bomba, Ford F-350 Año (77/84), 1 y 1/16"</t>
  </si>
  <si>
    <t>Kit de Reparacion para Bomba, Chevrolet/Century</t>
  </si>
  <si>
    <t xml:space="preserve">Kit de Reparacion para Bomba, Ford F-350 Año (84/86), 1 y 1/8" </t>
  </si>
  <si>
    <t>Kit de Reparacion para Bomba, Chery Arauca 13/16"</t>
  </si>
  <si>
    <t>KIT DE REPARACION DE BOMBAS DE FRENO (SOLO GOMAS) NACIONAL</t>
  </si>
  <si>
    <t>KB-231459</t>
  </si>
  <si>
    <t>KB-4329</t>
  </si>
  <si>
    <t>KB-7021</t>
  </si>
  <si>
    <t>KB-F71664</t>
  </si>
  <si>
    <t>KB-F80267</t>
  </si>
  <si>
    <t>KB-F101928</t>
  </si>
  <si>
    <t>KB-F101928E</t>
  </si>
  <si>
    <t>KB-13320</t>
  </si>
  <si>
    <t>KB-13330</t>
  </si>
  <si>
    <t>KB-13125</t>
  </si>
  <si>
    <t>KB-1904PR</t>
  </si>
  <si>
    <t>KB-1905</t>
  </si>
  <si>
    <t>KB-1910</t>
  </si>
  <si>
    <t>KB-1915</t>
  </si>
  <si>
    <t>KB-1920</t>
  </si>
  <si>
    <t>KB-1925</t>
  </si>
  <si>
    <t>KB-1935</t>
  </si>
  <si>
    <t>KB-1940</t>
  </si>
  <si>
    <t>KB-1945</t>
  </si>
  <si>
    <t>KB-1950</t>
  </si>
  <si>
    <t>KB-8628</t>
  </si>
  <si>
    <t>KB-0016-7</t>
  </si>
  <si>
    <t>KB-0070-0</t>
  </si>
  <si>
    <t>KB-2004</t>
  </si>
  <si>
    <t>KB-12392</t>
  </si>
  <si>
    <t>KB-22145</t>
  </si>
  <si>
    <t>KB-51900</t>
  </si>
  <si>
    <t>KB-60900</t>
  </si>
  <si>
    <t>KB-60910</t>
  </si>
  <si>
    <t>KB-60920</t>
  </si>
  <si>
    <t>KB-F105809</t>
  </si>
  <si>
    <t>KB-F110920</t>
  </si>
  <si>
    <t>KB-F110920N</t>
  </si>
  <si>
    <t>KB-F114084</t>
  </si>
  <si>
    <t>KB-F114085N</t>
  </si>
  <si>
    <t>KB-F59048</t>
  </si>
  <si>
    <t>KB-F71506</t>
  </si>
  <si>
    <t>KB-F71594</t>
  </si>
  <si>
    <t>KB-F80904</t>
  </si>
  <si>
    <t>KB-F83073</t>
  </si>
  <si>
    <t>KB-F85366</t>
  </si>
  <si>
    <t>KB-F83075</t>
  </si>
  <si>
    <t>KB-F97935</t>
  </si>
  <si>
    <t>KB-F99083</t>
  </si>
  <si>
    <t>KB-F99085</t>
  </si>
  <si>
    <t>KB-F99085N</t>
  </si>
  <si>
    <t>KB-0021-3</t>
  </si>
  <si>
    <t>KB-0030</t>
  </si>
  <si>
    <t>KB-0030A</t>
  </si>
  <si>
    <t>KB-2220</t>
  </si>
  <si>
    <t>KB-2310N</t>
  </si>
  <si>
    <t>KB-2315N</t>
  </si>
  <si>
    <t>KB-2453</t>
  </si>
  <si>
    <t>KB-2467</t>
  </si>
  <si>
    <t>KB-2660</t>
  </si>
  <si>
    <t>KB-2665</t>
  </si>
  <si>
    <t>KB-2688</t>
  </si>
  <si>
    <t>KB-26830</t>
  </si>
  <si>
    <t>KB-76234</t>
  </si>
  <si>
    <t>KB-F101263</t>
  </si>
  <si>
    <t>KB-F104459</t>
  </si>
  <si>
    <t>KB-F105803M</t>
  </si>
  <si>
    <t>KB-F107051</t>
  </si>
  <si>
    <t>KB-F107056</t>
  </si>
  <si>
    <t>KB-F71621/97613</t>
  </si>
  <si>
    <t>KB-F71621E</t>
  </si>
  <si>
    <t>KB-F71621N</t>
  </si>
  <si>
    <t>KB-F86511</t>
  </si>
  <si>
    <t>KB-F98059</t>
  </si>
  <si>
    <t>KB-F99032</t>
  </si>
  <si>
    <t>KB-1587</t>
  </si>
  <si>
    <t>KB-13370</t>
  </si>
  <si>
    <t>KB-32380A</t>
  </si>
  <si>
    <t>KB-F105873</t>
  </si>
  <si>
    <t>KB-F105875</t>
  </si>
  <si>
    <t>KB-F106167</t>
  </si>
  <si>
    <t>KB-F98059A</t>
  </si>
  <si>
    <t>KB-9009</t>
  </si>
  <si>
    <t>KB-46-2063</t>
  </si>
  <si>
    <t>KB-46-2220PR</t>
  </si>
  <si>
    <t>KB-46-2225B</t>
  </si>
  <si>
    <t>KB-46-2230</t>
  </si>
  <si>
    <t>KB-32380M</t>
  </si>
  <si>
    <t>KB-1906A</t>
  </si>
  <si>
    <t>KB-1918</t>
  </si>
  <si>
    <t>KB-2063PR</t>
  </si>
  <si>
    <t>KB-1A020</t>
  </si>
  <si>
    <t>KB-12430</t>
  </si>
  <si>
    <t>KB-60060</t>
  </si>
  <si>
    <t>KB-60070</t>
  </si>
  <si>
    <t>KB-60210</t>
  </si>
  <si>
    <t>KB-41501A</t>
  </si>
  <si>
    <t>KB-42951A</t>
  </si>
  <si>
    <t>KB-43111A</t>
  </si>
  <si>
    <t>KB-51121CA</t>
  </si>
  <si>
    <t>KB-51501A</t>
  </si>
  <si>
    <t>KB-51751NA</t>
  </si>
  <si>
    <t>KB-51831A</t>
  </si>
  <si>
    <t>KB-61321A</t>
  </si>
  <si>
    <t>KB-61331A</t>
  </si>
  <si>
    <t>KB-61501A</t>
  </si>
  <si>
    <t>KB-426005</t>
  </si>
  <si>
    <t>KB-F85366N</t>
  </si>
  <si>
    <t>KB-F114084H</t>
  </si>
  <si>
    <t>KB-1136</t>
  </si>
  <si>
    <t>KB-2688A</t>
  </si>
  <si>
    <t>KB-60215</t>
  </si>
  <si>
    <t>KB-2400</t>
  </si>
  <si>
    <t>KB-9010</t>
  </si>
  <si>
    <t>KB-60030</t>
  </si>
  <si>
    <t>KB-166432</t>
  </si>
  <si>
    <t>KB-5912</t>
  </si>
  <si>
    <t>KB-3LZ1516</t>
  </si>
  <si>
    <t>KB-11738</t>
  </si>
  <si>
    <t>KB-1560</t>
  </si>
  <si>
    <t>KB-4T314A</t>
  </si>
  <si>
    <t>KB-2688J</t>
  </si>
  <si>
    <t>KB-8628M</t>
  </si>
  <si>
    <t>KB-1940M</t>
  </si>
  <si>
    <t>KB-1945M</t>
  </si>
  <si>
    <t>KB-13340</t>
  </si>
  <si>
    <t>KB-30905</t>
  </si>
  <si>
    <t>KB-008586</t>
  </si>
  <si>
    <t>KB-11906-07</t>
  </si>
  <si>
    <t>KB-F75818</t>
  </si>
  <si>
    <t>KB-F99084</t>
  </si>
  <si>
    <t>KB-F102421</t>
  </si>
  <si>
    <t>KB-104466</t>
  </si>
  <si>
    <t>KB-105808</t>
  </si>
  <si>
    <t>KB-RRCD00910</t>
  </si>
  <si>
    <t>KB-87BK2140</t>
  </si>
  <si>
    <t>KB-129295</t>
  </si>
  <si>
    <t>KB-97936</t>
  </si>
  <si>
    <t>KB-F110919</t>
  </si>
  <si>
    <t>KB-F101253</t>
  </si>
  <si>
    <t>KB-F108145</t>
  </si>
  <si>
    <t>KB-20460</t>
  </si>
  <si>
    <t>KB-140457</t>
  </si>
  <si>
    <t>KB-20419</t>
  </si>
  <si>
    <t>KB-47201-87401</t>
  </si>
  <si>
    <t>KB-F142646</t>
  </si>
  <si>
    <t>KB-59279</t>
  </si>
  <si>
    <t>KB-724411</t>
  </si>
  <si>
    <t>KB-50149</t>
  </si>
  <si>
    <t>KB-110983</t>
  </si>
  <si>
    <t>KB-39841</t>
  </si>
  <si>
    <t>KB-630335</t>
  </si>
  <si>
    <t>KB-101254</t>
  </si>
  <si>
    <t>KB-105872</t>
  </si>
  <si>
    <t>KB-94622159</t>
  </si>
  <si>
    <t>KB-40004368</t>
  </si>
  <si>
    <t>KB-1S552140AA</t>
  </si>
  <si>
    <t>KB-353500</t>
  </si>
  <si>
    <t>KB-F104516</t>
  </si>
  <si>
    <t>KB-F98953</t>
  </si>
  <si>
    <t>KB-F81Z-2140-BA</t>
  </si>
  <si>
    <t>KB-5011260AA</t>
  </si>
  <si>
    <t>KB-120369</t>
  </si>
  <si>
    <t>KB-1516252</t>
  </si>
  <si>
    <t>KB-9193225</t>
  </si>
  <si>
    <t>KB-39583</t>
  </si>
  <si>
    <t>KB-639011</t>
  </si>
  <si>
    <t>KB-390108</t>
  </si>
  <si>
    <t>KB-639044</t>
  </si>
  <si>
    <t>KB-426005-M</t>
  </si>
  <si>
    <t>KB-0K30C434008</t>
  </si>
  <si>
    <t>KB-4601</t>
  </si>
  <si>
    <t>KB-51100-75F51</t>
  </si>
  <si>
    <t>KB-3505009</t>
  </si>
  <si>
    <t>KB-4720109680</t>
  </si>
  <si>
    <t>KB-43990</t>
  </si>
  <si>
    <t>KB-20845345</t>
  </si>
  <si>
    <t>KB-93289332</t>
  </si>
  <si>
    <t>KB-4493OK010</t>
  </si>
  <si>
    <t>KB-M113505010</t>
  </si>
  <si>
    <t>KB-4702860010</t>
  </si>
  <si>
    <t>KB-8971866880</t>
  </si>
  <si>
    <t>KB-4720737020</t>
  </si>
  <si>
    <t>KB-84920181</t>
  </si>
  <si>
    <t>KO-185576480S</t>
  </si>
  <si>
    <t>Kit de Reparacion para Bomba, Caribe ( Todos )</t>
  </si>
  <si>
    <t xml:space="preserve">Kit de Reparacion para Bomba, Caribe (Bomba TAIWAN, 2 Huecos, (83/87) </t>
  </si>
  <si>
    <t>Kit de Reparacion para Bomba, Neon</t>
  </si>
  <si>
    <t>Kit de Reparacion para Bomba, Dart / Coronet / D-100, (71-76)</t>
  </si>
  <si>
    <t>Kit de Reparacion para Bomba, Dart, (71/76) Frenos de Disco</t>
  </si>
  <si>
    <t xml:space="preserve">Kit de Reparacion para Bomba, Dodge 100/300/RAM (DELCO) Hueco Pequeño </t>
  </si>
  <si>
    <t xml:space="preserve">Kit de Reparacion para Bomba, Dodge 100/300 Bendix Hueco Pequeño, (Especial) </t>
  </si>
  <si>
    <t>Kit de Reparacion para Bomba, Daewoo Racer, Espero 2000</t>
  </si>
  <si>
    <t xml:space="preserve">Kit de Reparacion para Bomba, Racer /Espero 1500 </t>
  </si>
  <si>
    <t>Kit de Reparacion para Bomba, Daihatsu Delta 97</t>
  </si>
  <si>
    <t>Kit de Reparacion para Bomba, (Fiat Uno/Premio Bomba Tipo Bendix), Renault R11-16, VW Escarabajo</t>
  </si>
  <si>
    <t>Kit de Reparacion para Bomba, Fiat, (Bomba Doble), 4 Piezas</t>
  </si>
  <si>
    <t>Kit de Reparacion para Bomba, Fiat, (Bomba Doble), 5 Piezas</t>
  </si>
  <si>
    <t>Kit de Reparacion para Bomba, Regata, Ritmo</t>
  </si>
  <si>
    <t>Kit de Reparacion para Bomba, Fiat 131/132/125, Ritmo (84-85), LADA</t>
  </si>
  <si>
    <t>Kit de Reparacion para Bomba, Fiat 147, UNO, Premio, Taxi, Pick Up.</t>
  </si>
  <si>
    <t xml:space="preserve">Kit de Reparacion para Bomba, Fiat UNO 90/97, Premio Bomba Corta </t>
  </si>
  <si>
    <t xml:space="preserve">Kit de Reparacion para Bomba, Fiat Ritmo 131/132 </t>
  </si>
  <si>
    <t>Kit de Reparacion para Bomba, Fiat Regata 2000</t>
  </si>
  <si>
    <t xml:space="preserve">Kit de Reparacion para Bomba, Fiat Regata (86+) </t>
  </si>
  <si>
    <t>Kit de Reparacion para Bomba, Fiat Palio, (Con o´ring)</t>
  </si>
  <si>
    <t>Kit de Reparacion para Bomba, Ford Corcel II, Del Rey.</t>
  </si>
  <si>
    <t xml:space="preserve">Kit de Reparacion para Bomba, Corcel II (Piston Amar) Bomba Varga </t>
  </si>
  <si>
    <t xml:space="preserve">Kit de Reparacion para Bomba, Ford Corcel II, Bomba Nacional. </t>
  </si>
  <si>
    <t>Kit de Reparacion para Bomba, Ford Festiva, Chevrolet Spark</t>
  </si>
  <si>
    <t xml:space="preserve">Kit de Reparacion para Bomba, F-350 Modelo Nuevo </t>
  </si>
  <si>
    <t>Kit de Reparacion para Bomba, Ford Fiesta</t>
  </si>
  <si>
    <t>Kit de Reparacion para Bomba, Ford Serra (ALEMAN)</t>
  </si>
  <si>
    <t xml:space="preserve">Kit de Reparacion para Bomba, Sierra 280 </t>
  </si>
  <si>
    <t xml:space="preserve">Kit de Reparacion para Bomba, Serra 280 (Bomba Nacional) </t>
  </si>
  <si>
    <t>Kit de Reparacion para Bomba, Zephyr, Cougar, Granada (82-85)</t>
  </si>
  <si>
    <t xml:space="preserve">Kit de Reparacion para Bomba, Ford F-350 (84-87) </t>
  </si>
  <si>
    <t>Kit de Reparacion para Bomba, Ford F-350, (84-87), Bomba Nacional</t>
  </si>
  <si>
    <t>Kit de Reparacion para Bomba, F-100/150 Explorer (Bendix), Bomba de Hierro Pistón de Aluminio</t>
  </si>
  <si>
    <t>Kit de Reparacion para Bomba, F-350/Econoline (87-90), Wagoneer, Bomba Nacional</t>
  </si>
  <si>
    <t>Kit de Reparacion para Bomba, Ford Galaxie 500 (68/71)</t>
  </si>
  <si>
    <t>Kit de Reparacion para Bomba, Ford F-100 (68/72)</t>
  </si>
  <si>
    <t>Kit de Reparacion para Bomba, Ford Falcon / Maverick (67/73)</t>
  </si>
  <si>
    <t>Kit de Reparacion para Bomba, Ford LTD/Galaxie 500/Fairlane 500 (73/79)</t>
  </si>
  <si>
    <t>Kit de Reparacion para Bomba, Ford F-100 (73/76)</t>
  </si>
  <si>
    <t>Kit de Reparacion para Bomba, Ford Maverick (74/76)</t>
  </si>
  <si>
    <t>Kit de Reparacion para Bomba, Ford F-350 (73/75)</t>
  </si>
  <si>
    <t>Kit de Reparacion para Bomba, Ford 100/150 (77/87)</t>
  </si>
  <si>
    <t>Kit de Reparacion para Bomba, Ford F-350</t>
  </si>
  <si>
    <t>Kit de Reparacion para Bomba, Zephyr, (Bomba de Hierro)</t>
  </si>
  <si>
    <t>Kit de Reparacion para Bomba, Fairmont / Zephyr (Bomba Nacional)</t>
  </si>
  <si>
    <t>Kit de Reparacion para Bomba, Chevrolet Monza, (Bomba Varga)</t>
  </si>
  <si>
    <t xml:space="preserve">Kit de Reparacion para Bomba, Monza </t>
  </si>
  <si>
    <t xml:space="preserve">Kit de Reparacion para Bomba, Monza, (Ampliado) </t>
  </si>
  <si>
    <t>Kit de Reparacion para Bomba, Swift 1.6</t>
  </si>
  <si>
    <t>Kit de Reparacion para Bomba, Chevette (Bomba Nacional,  1310 Sun Brake)</t>
  </si>
  <si>
    <t>Kit de Reparacion para Bomba, Chevette, (Piston Ciego) Bomba Nacional.</t>
  </si>
  <si>
    <t xml:space="preserve">Kit de Reparacion para Bomba, Chevette (Bomba Forum) </t>
  </si>
  <si>
    <t xml:space="preserve">Kit de Reparacion para Bomba, Corsa (Bomba Forum) </t>
  </si>
  <si>
    <t xml:space="preserve">Kit de Reparacion para Bomba, Chevette (85/87) Piston Ciego </t>
  </si>
  <si>
    <t xml:space="preserve">Kit de Reparacion para Bomba, Chevette (81/85) Piston Profundo </t>
  </si>
  <si>
    <t xml:space="preserve">Kit de Reparacion para Bomba, Chevette (87/89) Bomba Kapitol </t>
  </si>
  <si>
    <t xml:space="preserve">Kit de Reparacion para Bomba, Chevrolet NPR (Bombin Principal y Auxiliar) </t>
  </si>
  <si>
    <t xml:space="preserve">Kit de Reparacion para Bomba, Corsa (Cilindro Forum) </t>
  </si>
  <si>
    <t>Kit de Reparacion para Bomba, Malibu/Monte Carlo 81</t>
  </si>
  <si>
    <t>Kit de Reparacion para Bomba, Caprice (81/82), C-10 (81/87), Wagoneer (81/87)</t>
  </si>
  <si>
    <t xml:space="preserve">Kit de Reparacion para Bomba, Malibu/Monte Carlo (82) </t>
  </si>
  <si>
    <t>Kit de Reparacion para Bomba, Malibu/Monte Carlo (83/84)</t>
  </si>
  <si>
    <t xml:space="preserve">Kit de Reparacion para Bomba, Century /Celebrity (83/86) </t>
  </si>
  <si>
    <t>Kit de Reparacion para Bomba, Caprice (71/80), MALIBÙ (71/77), C-10 (76/80), WAG (75/80)</t>
  </si>
  <si>
    <t xml:space="preserve">Kit de Reparacion para Bomba, Caprice (71/80), Malibu (71/77), C-10 (76/80), Wagoneer (75/80), Especial </t>
  </si>
  <si>
    <t>Kit de Reparacion para Bomba, Caprice (71/80), Malibu (71/77), C-10 (76/80), Wagoneer (75-80), Nacional</t>
  </si>
  <si>
    <t>Kit de Reparacion para Bomba, Chevrolet Buseta Serie: 30 (G-30)</t>
  </si>
  <si>
    <t>Kit de Reparacion para Bomba, Dodge RAM C-30, (71/78), C-20 (71/80)</t>
  </si>
  <si>
    <t>Kit de Reparacion para Bomba, Chevrolet Malibu/Monte Carlo (78/80)</t>
  </si>
  <si>
    <t>Kit de Reparacion para Bomba, Bombin Cherokee/Luv, (Superior)</t>
  </si>
  <si>
    <t>Kit de Reparacion para Bomba, Hyundai Series: Elantra/Excel</t>
  </si>
  <si>
    <t>Kit de Reparacion para Bomba, Mercedez Benz 280. (Ampliado)</t>
  </si>
  <si>
    <t>Kit de Reparacion para Bomba, Jeep CJ5/CJ7 (76/86), Freno Potencia</t>
  </si>
  <si>
    <t>Kit de Reparacion para Bomba, Jeep CJ5/CJ7 (79/83) Freno Mecanico</t>
  </si>
  <si>
    <t>Kit de Reparacion para Bomba, Jeep CJ5/CJ7 (70/75)</t>
  </si>
  <si>
    <t>Kit de Reparacion para Bomba, Cheyenne 1500/3500/C-30 (97), Bomba de Aluminio</t>
  </si>
  <si>
    <t>Kit de Reparacion para Bomba, Lada Niva (Bombin Clutch)</t>
  </si>
  <si>
    <t xml:space="preserve">Kit de Reparacion para Bomba, Mazda 323 (87+)  </t>
  </si>
  <si>
    <t xml:space="preserve">Kit de Reparacion para Bomba, Mazda 323 NX (88/90) </t>
  </si>
  <si>
    <t>Kit de Reparacion para Bomba, Mazda B2200</t>
  </si>
  <si>
    <t>Kit de Reparacion para Bomba, Mazda 323/626, Volkswagen Gol</t>
  </si>
  <si>
    <t>Kit de Reparacion para Bomba, Mercedez Benz 280  (Modificado)</t>
  </si>
  <si>
    <t>Kit de Reparacion para Bomba, Renault R-4 / R-12, (Bomba Simple)</t>
  </si>
  <si>
    <t>Kit de Reparacion para Bomba, Renault (12/18) (1600)</t>
  </si>
  <si>
    <t xml:space="preserve">Kit de Reparacion para Bomba, Renault 11, R18 (2000), FUEGO </t>
  </si>
  <si>
    <t xml:space="preserve">Kit de Reparacion para Bomba, Toyota Corolla, (93 +) </t>
  </si>
  <si>
    <t xml:space="preserve">Kit de Reparacion para Bomba, Toyota Corolla (82/86, 89/92) </t>
  </si>
  <si>
    <t xml:space="preserve">Kit de Reparacion para Bomba, Toyota </t>
  </si>
  <si>
    <t xml:space="preserve">Kit de Reparacion para Bomba, Toyota Land Cruiser, Pick-Up 88/92, SAMURAI </t>
  </si>
  <si>
    <t xml:space="preserve">Kit de Reparacion para Bomba, Toyota Autana </t>
  </si>
  <si>
    <t>Kit de Reparacion para Bomba, Toyota, 6 Piezas</t>
  </si>
  <si>
    <t>Kit de Reparacion para Bomba, Toyota, 5 Piezas</t>
  </si>
  <si>
    <t xml:space="preserve">Kit de Reparacion para Bomba, Bombas Toyota </t>
  </si>
  <si>
    <t>Kit de Reparacion para Bomba, Nissan, 7 Piezas</t>
  </si>
  <si>
    <t>Kit de Reparacion para Bomba, Nissan, 5 Piezas</t>
  </si>
  <si>
    <t>Kit de Reparacion para Bomba, Nissan, 4 Piezas</t>
  </si>
  <si>
    <t>Kit de Reparacion para Bomba, Honda, 7 Piezas</t>
  </si>
  <si>
    <t xml:space="preserve">Kit de Reparacion para Bomba, Honda, 5 Piezas </t>
  </si>
  <si>
    <t xml:space="preserve">Kit de Reparacion para Bomba, Honda Civic Japones </t>
  </si>
  <si>
    <t xml:space="preserve">Kit de Reparacion para Bomba, Daewoo, Cielo, Lanos, (TODOS) </t>
  </si>
  <si>
    <t xml:space="preserve">Kit de Reparacion para Bomba, Ford Maverick (74/76), (Bomba Nacional) </t>
  </si>
  <si>
    <t>Kit de Reparacion para Bomba, Bronco, Explorer (Tokico) Bomba aluminio Piston de Hierro Ø 26,99mm</t>
  </si>
  <si>
    <t xml:space="preserve">Kit de Reparacion para Bomba, Bombin Superior e Inferior, Mitsubishi Montero  </t>
  </si>
  <si>
    <t>Kit de Reparacion para Bomba, Chevette (87/89), (Bomba Kapitol Ampliado)</t>
  </si>
  <si>
    <t xml:space="preserve">Kit de Reparacion para Bomba, Toyota Hilux </t>
  </si>
  <si>
    <t xml:space="preserve">Kit de Reparacion para Bomba, Corsa (Bomba ATE-Brasil) </t>
  </si>
  <si>
    <t>Kit de Reparacion para Bomba, Lada 2107, Samara, Niva, Bombin Superior e Inferior</t>
  </si>
  <si>
    <t xml:space="preserve">Kit de Reparacion para Bomba, Toyota Macho (75/80)  </t>
  </si>
  <si>
    <t xml:space="preserve">Kit de Reparacion para Bomba, Ford Bronco (Bomba Plástica) </t>
  </si>
  <si>
    <t xml:space="preserve">Kit de Reparacion para Bomba, Bomba Iveco 59-12 Ø 1 1/8" </t>
  </si>
  <si>
    <t xml:space="preserve">Kit de Reparacion para Bomba, Mitsubishi L300 </t>
  </si>
  <si>
    <t>Kit de Reparacion para Bomba, Bomba Corta Blazer (+98)</t>
  </si>
  <si>
    <t>Kit de Reparacion para Bomba, Bomba Aluminio Caribe Isuzu Ø 1" (25,40mm)</t>
  </si>
  <si>
    <t>Kit de Reparacion para Bomba, (Bomba Nisin) Honda/Accord Ø 1" (25.40mm)</t>
  </si>
  <si>
    <t>Kit de Reparacion para Bomba, Chevette (Bomba Kapitol con o´Ring)</t>
  </si>
  <si>
    <t xml:space="preserve">Kit de Reparacion para Bomba, Fiat Palio, Uno, Premio, Tempra, Chevrolet Corsa </t>
  </si>
  <si>
    <t>Kit de Reparacion para Bomba, Daewoo Matiz</t>
  </si>
  <si>
    <t>Kit de Reparacion para Bomba, Bomba Chevrolet Autobus P-31</t>
  </si>
  <si>
    <t xml:space="preserve">Kit de Reparacion para Bomba, Ford Fiesta de 2000 a 2004 </t>
  </si>
  <si>
    <t>Kit de Reparacion para Bomba, LTD, Cougar, Mustang, Zephyr, Futura, Fairmont</t>
  </si>
  <si>
    <t>Kit de Reparacion para Bomba, Dodge Dart, Aspen (73/78)</t>
  </si>
  <si>
    <t>Kit de Reparacion para Bomba, Zephyr, Cougar del 78 al 81, Mustang (79/82)</t>
  </si>
  <si>
    <t>Kit de Reparacion para Bomba, F-350 (83/87)  Tubo lado Izquierdo</t>
  </si>
  <si>
    <t>Kit de Reparacion para Bomba, Chevrolet C-10, Jeep Wagoneer del 81 al 87</t>
  </si>
  <si>
    <t>Kit de Reparacion para Bomba, Granada, Cougar (81/83), Fairmont</t>
  </si>
  <si>
    <t>Kit de Reparacion para Bomba, Fiesta (Bomba Tipo Varga)</t>
  </si>
  <si>
    <t>Kit de Reparacion para Bomba, Sierra 280 del 87/88, Sierra 300 del 88/89, Hueco Corto</t>
  </si>
  <si>
    <t>Kit de Reparacion para Bomba, Ford Mercury Tracer (92/93)</t>
  </si>
  <si>
    <t xml:space="preserve">Kit de Reparacion para Bomba, Ford Econoline: E-200,300  (77/88), Pickup F250 (77/79) </t>
  </si>
  <si>
    <t>Kit de Reparacion para Bomba, F-350 (80/86)</t>
  </si>
  <si>
    <t>Kit de Reparacion para Bomba, Malibu, Monte Carlo 78/80 Chevrolet</t>
  </si>
  <si>
    <t>Kit de Reparacion para Bomba, C-30, 81/91, Cheyenne 1500/3500 Hasta el  99</t>
  </si>
  <si>
    <t xml:space="preserve">Kit de Reparacion para Bomba, Fiat Palio, Siena </t>
  </si>
  <si>
    <t>Kit de Reparacion para Bomba, Chrysler Neón 2000 al 2005</t>
  </si>
  <si>
    <t xml:space="preserve">Kit de Reparacion para Bomba, Chevrolet Corsa (ATE Brasil) </t>
  </si>
  <si>
    <t>Kit de Reparacion para Bomba, Daihatsu Terios Familiar</t>
  </si>
  <si>
    <t>Kit de Reparacion para Bomba, Chevrolet Aveo (04/08)</t>
  </si>
  <si>
    <t>Kit de Reparacion para Bomba, Ford Series: Ecosport 04/06, Fiesta Power Hasta (2015)</t>
  </si>
  <si>
    <t xml:space="preserve">Kit de Reparacion para Bomba, Renault Energy (88/92), Clio (91/98) </t>
  </si>
  <si>
    <t>Kit de Reparacion para Bomba, Renault Twingo 96 en Adelante</t>
  </si>
  <si>
    <t xml:space="preserve">Kit de Reparacion para Bomba, Renault R-19, Clìo (98/09) </t>
  </si>
  <si>
    <t xml:space="preserve">Kit de Reparacion para Bomba, Chevrolet Esteem 99/02, Esteem GLX (95/98) </t>
  </si>
  <si>
    <t xml:space="preserve">Kit de Reparacion para Bomba, Chevrolet Cheyenne 3500 (93/03) </t>
  </si>
  <si>
    <t xml:space="preserve">Kit de Reparacion para Bomba, Chevrolet Series: Malibù, Caprice, C-10 (74/79) </t>
  </si>
  <si>
    <t xml:space="preserve">Kit de Reparacion para Bomba, Jeep Series CJ (78-86) </t>
  </si>
  <si>
    <t xml:space="preserve">Kit de Reparacion para Bomba,  Chevrolet Chevette Tipo Bendix (Pistòn Profundo) (79/85) </t>
  </si>
  <si>
    <t>Kit de Reparacion para Bomba, Chevrolet Swift 1.3</t>
  </si>
  <si>
    <t>Kit de Reparacion para Bomba, Ford KA (04/08)</t>
  </si>
  <si>
    <t>Kit de Reparacion para Bomba, Cheyenne 3500</t>
  </si>
  <si>
    <t>Kit de Reparacion para Bomba, Chevrolet Series: Blazer C10,15,20,25, Express,G10,15,20,25, (81/86, 89/95, 85/89),Jeep Series: Wagoneer, Cherokee (88/96, 81/91)</t>
  </si>
  <si>
    <t>Kit de Reparacion para Bomba, Chevrolet Series: G30,G35 / K30,K35, (Pistòn Profundo),(74/81), (74/75), (77/83), (74/84), Pickup (83/86), (83/91)</t>
  </si>
  <si>
    <t>Kit de Reparacion para Bomba, Ford Tritòn F-350, Super Duty 2010 en adelante</t>
  </si>
  <si>
    <t>Kit de Reparacion para Bomba, Jeep Grand Cherokee (91/05)</t>
  </si>
  <si>
    <t>Kit de Reparacion para Bomba, Ford Series: Bronco 87/93, E-150/250, F-150/250 (88/96)</t>
  </si>
  <si>
    <t>Kit de Reparacion para Bomba, Chevrolet Series: Aveo, Optra (04/08)</t>
  </si>
  <si>
    <t>Kit de Reparacion para Bomba, Chevrolet Series: Astra (00/03)</t>
  </si>
  <si>
    <t>Kit de Reparacion para Bomba, Chevrolet Series: Century, Celebrity (87/89)</t>
  </si>
  <si>
    <t>Kit de Reparacion para Bomba, Chevrolet Chevy C2 Comfort 07/10</t>
  </si>
  <si>
    <t>Kit de Reparacion para Bomba, Mazda Series: Allegro, 626 (93/99), Ford Laser (93/97)</t>
  </si>
  <si>
    <t>Kit de Reparacion para Bomba, Fiat: Strada, Siena (99/04), Fiorino (94/01), Palio (98/00)</t>
  </si>
  <si>
    <t>Kit de Reparacion para Bomba, Daewoo Series: Lanos, Cielo</t>
  </si>
  <si>
    <t>Kit de Reparacion para Bomba, Kia Río (01/02), Ford Aspire 94/97</t>
  </si>
  <si>
    <t>Kit de Reparacion para Bomba, Paugeot Series: Partner (2012), 1.4 Sincrónica</t>
  </si>
  <si>
    <t>Kit de Reparacion de Bomba, Chevrolet Wagon+</t>
  </si>
  <si>
    <t xml:space="preserve">Kit de Reparacion para Bomba, Lada Niva  </t>
  </si>
  <si>
    <t>Kit de Reparacion para Bomba, Toyota Corolla (09/14) de 4 Tuberías 22.23 mm</t>
  </si>
  <si>
    <t>Kit de Repacion para Bomba, Mazda Demio</t>
  </si>
  <si>
    <t xml:space="preserve">Kit de Reparacion para Bomba Chevrolet Avalanche(09/14),Cheyenne C-1500(06/13),Silverado 1500(09/13),Tahoe(09/14),GMC YUKON(09/14) </t>
  </si>
  <si>
    <t xml:space="preserve">Kit de Reparacion para Bomba Chevrolet Chevy (04/10),Corsa (98/02) </t>
  </si>
  <si>
    <t xml:space="preserve">Kit de Reparacion para Bomba Toyota Fortuner,Hilux Kavak </t>
  </si>
  <si>
    <t xml:space="preserve">Kit de Reparacion para Bomba Original con aplicación adicional Bomba universal </t>
  </si>
  <si>
    <t>Kit de Reparacion para Bomba Toyota 4Runner(03/08)</t>
  </si>
  <si>
    <t>Kit de Reparacion para Bomba Encava NT900/Isuzu NPR</t>
  </si>
  <si>
    <t>Kit de Reparacion de Bomba Toyota Dyna, HINO 300</t>
  </si>
  <si>
    <t>Kit de Reparacion de Bomba Hyundai HD72-65-45/Mitsubishi Canter</t>
  </si>
  <si>
    <t>Master Kit De Reparación Air Master Encava Serie 610 (Air Master De Aluminio), no incluye la goma del tanque de aire</t>
  </si>
  <si>
    <t>7/8"</t>
  </si>
  <si>
    <t>001</t>
  </si>
  <si>
    <t>002</t>
  </si>
  <si>
    <t>21mm</t>
  </si>
  <si>
    <t>003</t>
  </si>
  <si>
    <t>1-1/32"</t>
  </si>
  <si>
    <t>004</t>
  </si>
  <si>
    <t>15/16"</t>
  </si>
  <si>
    <t>005</t>
  </si>
  <si>
    <t>006</t>
  </si>
  <si>
    <t>007</t>
  </si>
  <si>
    <t>008</t>
  </si>
  <si>
    <t>13/16"</t>
  </si>
  <si>
    <t>009</t>
  </si>
  <si>
    <t>28,57mm</t>
  </si>
  <si>
    <t>010</t>
  </si>
  <si>
    <t>19.05mm</t>
  </si>
  <si>
    <t>011</t>
  </si>
  <si>
    <t>19,05mm</t>
  </si>
  <si>
    <t>012</t>
  </si>
  <si>
    <t>013</t>
  </si>
  <si>
    <t>014</t>
  </si>
  <si>
    <t>015</t>
  </si>
  <si>
    <t>016</t>
  </si>
  <si>
    <t>017</t>
  </si>
  <si>
    <t>3/4"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</si>
  <si>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</si>
  <si>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</si>
  <si>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</si>
  <si>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</si>
  <si>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</si>
  <si>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</si>
  <si>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</si>
  <si>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</si>
  <si>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</si>
  <si>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</si>
  <si>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</si>
  <si>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</si>
  <si>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</si>
  <si>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</si>
  <si>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</si>
  <si>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</si>
  <si>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1-1/16"</t>
  </si>
  <si>
    <t>034</t>
  </si>
  <si>
    <t>1/1/8"</t>
  </si>
  <si>
    <t>035</t>
  </si>
  <si>
    <t>036</t>
  </si>
  <si>
    <t>037</t>
  </si>
  <si>
    <t>038</t>
  </si>
  <si>
    <t>039</t>
  </si>
  <si>
    <t>040</t>
  </si>
  <si>
    <t>041</t>
  </si>
  <si>
    <t>1-1/4"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</si>
  <si>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</si>
  <si>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</si>
  <si>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</si>
  <si>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</si>
  <si>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</si>
  <si>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</si>
  <si>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</si>
  <si>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</si>
  <si>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</si>
  <si>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</si>
  <si>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</si>
  <si>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</si>
  <si>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</si>
  <si>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</si>
  <si>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</si>
  <si>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</si>
  <si>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1" y 3/4"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</si>
  <si>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</si>
  <si>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</si>
  <si>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</si>
  <si>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</si>
  <si>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</si>
  <si>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</si>
  <si>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</si>
  <si>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</si>
  <si>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</si>
  <si>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</si>
  <si>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</si>
  <si>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</si>
  <si>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</si>
  <si>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11/16"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</si>
  <si>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</si>
  <si>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</si>
  <si>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</si>
  <si>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</si>
  <si>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</si>
  <si>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</si>
  <si>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</si>
  <si>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</si>
  <si>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</si>
  <si>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</si>
  <si>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</si>
  <si>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</si>
  <si>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</si>
  <si>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</si>
  <si>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</si>
  <si>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</si>
  <si>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</si>
  <si>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</si>
  <si>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</si>
  <si>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</si>
  <si>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</si>
  <si>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</si>
  <si>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</si>
  <si>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</si>
  <si>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</si>
  <si>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</si>
  <si>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</si>
  <si>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</si>
  <si>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</si>
  <si>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</si>
  <si>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</si>
  <si>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</si>
  <si>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</si>
  <si>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</si>
  <si>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3/4" y 5/8"</t>
  </si>
  <si>
    <t>106</t>
  </si>
  <si>
    <t>107</t>
  </si>
  <si>
    <t>108</t>
  </si>
  <si>
    <t>109</t>
  </si>
  <si>
    <t>110</t>
  </si>
  <si>
    <t>111</t>
  </si>
  <si>
    <t>28,58mm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</si>
  <si>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</si>
  <si>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</si>
  <si>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</si>
  <si>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</si>
  <si>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</si>
  <si>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</si>
  <si>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</si>
  <si>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</si>
  <si>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</si>
  <si>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</si>
  <si>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34mm</t>
  </si>
  <si>
    <t>122</t>
  </si>
  <si>
    <t>123</t>
  </si>
  <si>
    <t xml:space="preserve"> 21 mm</t>
  </si>
  <si>
    <t>124</t>
  </si>
  <si>
    <t>1" x 36mm</t>
  </si>
  <si>
    <t>24mm</t>
  </si>
  <si>
    <t>140</t>
  </si>
  <si>
    <t>141</t>
  </si>
  <si>
    <t>144</t>
  </si>
  <si>
    <t>20.64mm</t>
  </si>
  <si>
    <t>145</t>
  </si>
  <si>
    <t>7/8”</t>
  </si>
  <si>
    <t>146</t>
  </si>
  <si>
    <t>147</t>
  </si>
  <si>
    <t>74-79</t>
  </si>
  <si>
    <t>148</t>
  </si>
  <si>
    <t>149</t>
  </si>
  <si>
    <t>150</t>
  </si>
  <si>
    <t>1-1/8"x40mm</t>
  </si>
  <si>
    <t>161</t>
  </si>
  <si>
    <t>168</t>
  </si>
  <si>
    <t>3/4¨</t>
  </si>
  <si>
    <t>7/8¨</t>
  </si>
  <si>
    <t>15/16¨</t>
  </si>
  <si>
    <t>172</t>
  </si>
  <si>
    <t>15/16</t>
  </si>
  <si>
    <t>13/16</t>
  </si>
  <si>
    <t>1-3/16"</t>
  </si>
  <si>
    <t>KT-5010</t>
  </si>
  <si>
    <t>KT-55728</t>
  </si>
  <si>
    <t>KT-13390</t>
  </si>
  <si>
    <t>KT-13580</t>
  </si>
  <si>
    <t>KT-0069-4</t>
  </si>
  <si>
    <t>KT-1010A</t>
  </si>
  <si>
    <t>KT-1010P</t>
  </si>
  <si>
    <t>KT-1020A</t>
  </si>
  <si>
    <t>KT-1020P-X</t>
  </si>
  <si>
    <t>KT-1030A</t>
  </si>
  <si>
    <t>KT-1030P-R</t>
  </si>
  <si>
    <t>KT-1040A</t>
  </si>
  <si>
    <t>KT-1050A</t>
  </si>
  <si>
    <t>KT-1060A</t>
  </si>
  <si>
    <t>KT-1070A</t>
  </si>
  <si>
    <t>KT-2753</t>
  </si>
  <si>
    <t>KT-2620B</t>
  </si>
  <si>
    <t>KT-1130</t>
  </si>
  <si>
    <t>KT-116229</t>
  </si>
  <si>
    <t>KT-4010</t>
  </si>
  <si>
    <t>KT-4015</t>
  </si>
  <si>
    <t>KT-4045</t>
  </si>
  <si>
    <t>KT-4050</t>
  </si>
  <si>
    <t>KT-4055</t>
  </si>
  <si>
    <t>KT-50600</t>
  </si>
  <si>
    <t>KT-3810</t>
  </si>
  <si>
    <t>KT-13380</t>
  </si>
  <si>
    <t>KT-13381</t>
  </si>
  <si>
    <t>KT-4690</t>
  </si>
  <si>
    <t>KT-2610A</t>
  </si>
  <si>
    <t>KT-2610F</t>
  </si>
  <si>
    <t>KT-2620</t>
  </si>
  <si>
    <t>KT-26350</t>
  </si>
  <si>
    <t>KT-26940</t>
  </si>
  <si>
    <t>KT-13560</t>
  </si>
  <si>
    <t>KT-70810</t>
  </si>
  <si>
    <t>KT-70910</t>
  </si>
  <si>
    <t>KT-4670</t>
  </si>
  <si>
    <t>KT-4680</t>
  </si>
  <si>
    <t>KT-4610-X</t>
  </si>
  <si>
    <t>KT-1326</t>
  </si>
  <si>
    <t>KT-201353</t>
  </si>
  <si>
    <t>KT-800-R</t>
  </si>
  <si>
    <t>KT-800A</t>
  </si>
  <si>
    <t>KT-920A</t>
  </si>
  <si>
    <t>KT-920B</t>
  </si>
  <si>
    <t>KT-930</t>
  </si>
  <si>
    <t>KT-70820</t>
  </si>
  <si>
    <t>KT-16020</t>
  </si>
  <si>
    <t>KT-16030</t>
  </si>
  <si>
    <t>KT-19155</t>
  </si>
  <si>
    <t>KT-60040</t>
  </si>
  <si>
    <t>KT-60050</t>
  </si>
  <si>
    <t>KT-60060</t>
  </si>
  <si>
    <t>KT-2755</t>
  </si>
  <si>
    <t>KT-46100</t>
  </si>
  <si>
    <t>KT-3272-0</t>
  </si>
  <si>
    <t>KT-1000</t>
  </si>
  <si>
    <t>KT-3000</t>
  </si>
  <si>
    <t>KT-3005</t>
  </si>
  <si>
    <t>KT-60061</t>
  </si>
  <si>
    <t>KT-940</t>
  </si>
  <si>
    <t>KT-69105</t>
  </si>
  <si>
    <t>KT-1327</t>
  </si>
  <si>
    <t>KT-3272-1</t>
  </si>
  <si>
    <t>KT-175775</t>
  </si>
  <si>
    <t>KT-123419</t>
  </si>
  <si>
    <t>KT-214552</t>
  </si>
  <si>
    <t>KT-1039</t>
  </si>
  <si>
    <t>KT-109550</t>
  </si>
  <si>
    <t>KT-15274</t>
  </si>
  <si>
    <t>KT-46300</t>
  </si>
  <si>
    <t>KT-2640</t>
  </si>
  <si>
    <t>KT-5512A</t>
  </si>
  <si>
    <t>KT-4248</t>
  </si>
  <si>
    <t>KT-37942</t>
  </si>
  <si>
    <t>KT-702454</t>
  </si>
  <si>
    <t>KT-10742</t>
  </si>
  <si>
    <t>KT-5157</t>
  </si>
  <si>
    <t xml:space="preserve">KT-13499023 </t>
  </si>
  <si>
    <t>KT-112099</t>
  </si>
  <si>
    <t>KT-4595</t>
  </si>
  <si>
    <t>KT-53401</t>
  </si>
  <si>
    <t>KT-3000-1</t>
  </si>
  <si>
    <t>KT-8973193</t>
  </si>
  <si>
    <t>KT-97179335</t>
  </si>
  <si>
    <t>KT-37100</t>
  </si>
  <si>
    <t>KT-41271</t>
  </si>
  <si>
    <t>KT-96574719</t>
  </si>
  <si>
    <t>Kit de Reparacion para Cilindro de Rueda, Caribe 85/88, (Tipo Cubeta)</t>
  </si>
  <si>
    <t>Kit de Reparacion para Cilindro de Rueda, Encava 32 Puestos</t>
  </si>
  <si>
    <t>Kit de Reparacion para Cilindro de Rueda, Daewoo Racer</t>
  </si>
  <si>
    <t>Kit de Reparacion para Cilindro de Rueda, Daihatsu Delta 97/98, (Doble)</t>
  </si>
  <si>
    <t>Kit de Reparacion para Cilindro de Rueda, Fiat 147 (Cilindro Varga)</t>
  </si>
  <si>
    <t>Kit de Reparacion para Cilindro de Rueda, Fiat Uno, 147 (Todos Tipo Anillo)</t>
  </si>
  <si>
    <t>Kit de Reparacion para Cilindro de Rueda, Fiat Uno, 147 (Todos Tipo Cubeta)</t>
  </si>
  <si>
    <t>Kit de Reparacion para Cilindro de Rueda, Fiat 131/132 (Tipo Anillo)</t>
  </si>
  <si>
    <t>Kit de Reparacion para Cilindro de Rueda, FIAT 131/132 (Tipo Cubeta)</t>
  </si>
  <si>
    <t>Kit de Reparacion para Cilindro de Rueda, Uno/Premio/Ritmo/Regata (86+)</t>
  </si>
  <si>
    <t>Kit de Reparacion para Cilindro de Rueda, Ritmo/Regata (84/85), 124, 125, 131, 132</t>
  </si>
  <si>
    <t>Kit de Reparacion para Cilindro de Rueda, FIAT 147 (81-82)</t>
  </si>
  <si>
    <t>Kit de Reparacion para Cilindro de Rueda, FIAT TEMPRA 1800</t>
  </si>
  <si>
    <t>Kit de Reparacion para Cilindro de Rueda, FIAT RITMO</t>
  </si>
  <si>
    <t>Kit de Reparacion para Cilindro de Rueda, MONZA/TEMPRA/CORSA/DAEWOO (TODOS)</t>
  </si>
  <si>
    <t>Kit de Reparacion para Cilindro de Rueda, Ford Fiesta, Toyota Corolla (Taiwanes Hueco Corto), Chevrolet Spark</t>
  </si>
  <si>
    <t>Kit de Reparacion para Cilindro de Rueda, Ford Festiva</t>
  </si>
  <si>
    <t>Kit de Reparacion para Cilindro de Rueda, Ford Corcel II / Del Rey</t>
  </si>
  <si>
    <t xml:space="preserve">Kit de Reparacion para Cilindro de Rueda, Ford Corcel II / Del Rey, Chevrole Chevette </t>
  </si>
  <si>
    <t>Kit de Reparacion para Cilindro de Rueda, Ford Sierra (88)</t>
  </si>
  <si>
    <t xml:space="preserve">Kit de Reparacion para Cilindro de Rueda, Sierra, Chevette, Montero </t>
  </si>
  <si>
    <t>Kit de Reparacion para Cilindro de Rueda, Ford Escort/Orion</t>
  </si>
  <si>
    <t>Kit de Reparacion para Cilindro de Rueda, Ford F600</t>
  </si>
  <si>
    <t>Kit de Reparacion para Cilindro de Rueda, Hino Buseta (Gago)</t>
  </si>
  <si>
    <t>Kit de Reparacion para Cilindro de Rueda, Hyundai Excel, 11/16"</t>
  </si>
  <si>
    <t>Kit de Reparacion para Cilindro de Rueda, Hyundai Excel, 13/16"</t>
  </si>
  <si>
    <t>Kit de Reparacion para Cilindro de Rueda, Mazda 626, Hyundai Excel</t>
  </si>
  <si>
    <t>Kit de Reparacion para Cilindro de Rueda, Chevette (82/87), Corsa (Cilindro Varga)</t>
  </si>
  <si>
    <t>Kit de Reparacion para Cilindro de Rueda, Chevette (87/88), (Cilindro Forum)</t>
  </si>
  <si>
    <t>Kit de Reparacion para Cilindro de Rueda, Chevrolet Monza</t>
  </si>
  <si>
    <t>Kit de Reparacion para Cilindro de Rueda, Chevrolet Van WRF</t>
  </si>
  <si>
    <t>Kit de Reparacion para Cilindro de Rueda, Chevrolet NPR, (Modelo Viejo), Dyna Delantero, Canter Delantero/Trasero.</t>
  </si>
  <si>
    <t>Kit de Reparacion para Cilindro de Rueda, Chevrolet NPR (97/98), NHR, NKR (Doble), Hyundai HD78</t>
  </si>
  <si>
    <t xml:space="preserve">Kit de Reparacion para Cilindro de Rueda, Swift/Neon 2002 </t>
  </si>
  <si>
    <t>Kit de Reparacion para Cilindro de Rueda, Grand Blazer</t>
  </si>
  <si>
    <t>Kit de Reparacion para Cilindro de Rueda, Mazda 323 (Tipo Cubeta)</t>
  </si>
  <si>
    <t>Kit de Reparacion para Cilindro de Rueda, Mazda 323</t>
  </si>
  <si>
    <t>Kit de Reparacion para Cilindro de Rueda, Mazda 626L (Tipo Cubeta)</t>
  </si>
  <si>
    <t>Kit de Reparacion para Cilindro de Rueda, Nissan Patrol (Doble)</t>
  </si>
  <si>
    <t>Kit de Reparacion para Cilindro de Rueda, Renault R5/R11/R16/R18/Fuego, (Girling)</t>
  </si>
  <si>
    <t>Kit de Reparacion para Cilindro de Rueda, Renault R12, R16 (Tipo Cubeta)</t>
  </si>
  <si>
    <t>Kit de Reparacion para Cilindro de Rueda, Renault R12, R16 (Tipo Anillo)</t>
  </si>
  <si>
    <t>Kit de Reparacion para Cilindro de Rueda, Renault R5, R11, R18, (2000), Fuego, Kangoo</t>
  </si>
  <si>
    <t>Kit de Reparacion para Cilindro de Rueda, Renault R11 (Incluye o`Ring)</t>
  </si>
  <si>
    <t>Kit de Reparacion para Cilindro de Rueda, Renault R19 Energy (Modelo Nuevo)</t>
  </si>
  <si>
    <t xml:space="preserve">Kit de Reparacion para Cilindro de Rueda, Suzuki Super Carry </t>
  </si>
  <si>
    <t>Kit de Reparacion para Cilindro de Rueda, Toyota Corolla</t>
  </si>
  <si>
    <t>Kit de Reparacion para Cilindro de Rueda, Toyota Corolla (Goma Alta)</t>
  </si>
  <si>
    <t>Kit de Reparacion para Cilindro de Rueda, Toyota Land Cruiser (-76)</t>
  </si>
  <si>
    <t>Kit de Reparacion para Cilindro de Rueda, Toyota Samurai</t>
  </si>
  <si>
    <t xml:space="preserve">Kit de Reparacion para Cilindro de Rueda, Toyota (Tipo Anillo), Cilindro Taiwanes  </t>
  </si>
  <si>
    <t>Kit de Reparacion para Cilindro de Rueda, Lada (Todos)</t>
  </si>
  <si>
    <t>Kit de Reparacion para Cilindro de Rueda, MAZDA 626L  (TIPO ANILLO)</t>
  </si>
  <si>
    <t>Kit de Reparacion para Cilindro de Rueda, Fiat Palio, Siena</t>
  </si>
  <si>
    <t>Kit de Reparacion para Cilindro de Rueda, Volkswagen Gol</t>
  </si>
  <si>
    <t>Kit de Reparacion para Cilindro de Rueda, Mitsubishi Canter</t>
  </si>
  <si>
    <t>Kit de Reparacion para Cilindro de Rueda, Mitsubishi Canter (1 Rueda)</t>
  </si>
  <si>
    <t xml:space="preserve">Kit de Reparacion para Cilindro de Rueda, Toyota (2 Ruedas) </t>
  </si>
  <si>
    <t>Kit de Reparacion para Cilindro de Rueda, Renault Twingo</t>
  </si>
  <si>
    <t>Kit de Reparacion para Cilindro de Rueda, Toyota Cilindro Taiwanes</t>
  </si>
  <si>
    <t>Kit de Reparacion para Cilindro de Rueda, Camioneta Nissan Terrano (1 Rueda)</t>
  </si>
  <si>
    <t xml:space="preserve">Kit de Reparacion para Cilindro de Rueda, Fiat Palio, Siena 04/06  </t>
  </si>
  <si>
    <t xml:space="preserve">Kit de Reparacion para Cilindro de Rueda, Volkswagen Kombi, Chevrolet Minibus, Dodge Dart Argentino </t>
  </si>
  <si>
    <t xml:space="preserve">Kit de Reparacion para Cilindro de Rueda, Mitsubishi Lancer, (Todos) </t>
  </si>
  <si>
    <t xml:space="preserve">Kit de Reparacion para Cilindro de Rueda, Toyota Terios </t>
  </si>
  <si>
    <t xml:space="preserve">Kit de Reparacion para Cilindro de Rueda, Chevrolet Luv-Dmax </t>
  </si>
  <si>
    <t>Kit de Reparacion para Cilindro de Rueda, Chevrolet Optra 2005 Trasero</t>
  </si>
  <si>
    <t>Kit de Reparacion para Cilindro de Rueda, Kia Sorento 03/08</t>
  </si>
  <si>
    <t xml:space="preserve">Kit de Reparacion para Cilindro de Rueda, Encava E-NT900 </t>
  </si>
  <si>
    <t xml:space="preserve">Kit de Reparacion para Cilindro de Rueda, Chevrolet Luv. 96-05 </t>
  </si>
  <si>
    <t xml:space="preserve">Kit de Reparacion para Cilindro de Rueda, Toyota Fortuner, Prado (Meru), Hilux Kavak 06-11  </t>
  </si>
  <si>
    <t>Kit de Reparacion para Cilindro de Rueda, Chevrolet Corsa 1.3 (92/08)</t>
  </si>
  <si>
    <t>Kit de Reparacion para Cilindro de Rueda, Encava Series: E-NT610/3100  08/11</t>
  </si>
  <si>
    <t>Kit de Reparacion para Cilindro de Rueda, Renault Series: Symbol 02-05</t>
  </si>
  <si>
    <t>Kit de Reparacion para Cilindro de Rueda, Chevrolet Series: Luv D-max</t>
  </si>
  <si>
    <t>Kit de Reparacion para Cilindro de Rueda, Iveco Series: 5912-6012 (Todos), 1 Rueda.</t>
  </si>
  <si>
    <t>Kit de Reparacion para Cilindro de Rueda, Peugeot Partner</t>
  </si>
  <si>
    <t>Kit de Reparacion para Cilindro de Rueda, Mitsubishi Pannel L300</t>
  </si>
  <si>
    <t>Kit de Reparacion para Cilindro de Rueda, Renault Megáne (01/08)</t>
  </si>
  <si>
    <t>Kit de Reparacion para Cilindro de Rueda, Chevrolet Grand Vitara (98/06)</t>
  </si>
  <si>
    <t>Kit de Reparacion para Cilindro de Rueda, Mitsubishi Canter (Incluye Guardapolvos)</t>
  </si>
  <si>
    <t>Kit de Reparacion para Cilindro de Rueda, Luv D-Max 4x2, (3.3/3.5CC) 04/09</t>
  </si>
  <si>
    <t>Kit de Reparacion para Cilindro de Rueda, Chevrolet NHR</t>
  </si>
  <si>
    <t>Kit de Reparacion de Cilindro Toyota Dyna 1-3/16"</t>
  </si>
  <si>
    <t>Kit De Reparación De Caliper Tras. Ford Series F-250/350 Super Duty Past. D1691 8919</t>
  </si>
  <si>
    <t>Kit De Reparación De  Cilindro Chevrolet Aveo</t>
  </si>
  <si>
    <t xml:space="preserve">KIT DE REPARACION PARA CILINDROS DE RUEDA </t>
  </si>
  <si>
    <t>600</t>
  </si>
  <si>
    <t>601</t>
  </si>
  <si>
    <t>602</t>
  </si>
  <si>
    <t>28.57mm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</si>
  <si>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</si>
  <si>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</si>
  <si>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</si>
  <si>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</si>
  <si>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</si>
  <si>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</si>
  <si>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</si>
  <si>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</si>
  <si>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</si>
  <si>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</si>
  <si>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</si>
  <si>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</si>
  <si>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</si>
  <si>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</si>
  <si>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</si>
  <si>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5/8"</t>
  </si>
  <si>
    <t>618</t>
  </si>
  <si>
    <t>619</t>
  </si>
  <si>
    <t>620</t>
  </si>
  <si>
    <t>621</t>
  </si>
  <si>
    <t>622</t>
  </si>
  <si>
    <t>623</t>
  </si>
  <si>
    <t>1-3/4"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</si>
  <si>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</si>
  <si>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</si>
  <si>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</si>
  <si>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</si>
  <si>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</si>
  <si>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</si>
  <si>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</si>
  <si>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</si>
  <si>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</si>
  <si>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</si>
  <si>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</si>
  <si>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</si>
  <si>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</si>
  <si>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</si>
  <si>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</si>
  <si>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</si>
  <si>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</si>
  <si>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</si>
  <si>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</si>
  <si>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</si>
  <si>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</si>
  <si>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</si>
  <si>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</si>
  <si>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</si>
  <si>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</si>
  <si>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</si>
  <si>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</si>
  <si>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</si>
  <si>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</si>
  <si>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</si>
  <si>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</si>
  <si>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</si>
  <si>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</si>
  <si>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9/16"</t>
  </si>
  <si>
    <t>657</t>
  </si>
  <si>
    <t>1-1/4""</t>
  </si>
  <si>
    <t>658</t>
  </si>
  <si>
    <t>659</t>
  </si>
  <si>
    <t>660</t>
  </si>
  <si>
    <t>661</t>
  </si>
  <si>
    <t>662</t>
  </si>
  <si>
    <t>663</t>
  </si>
  <si>
    <t>664</t>
  </si>
  <si>
    <t>665</t>
  </si>
  <si>
    <t>31/32"</t>
  </si>
  <si>
    <t>32mm</t>
  </si>
  <si>
    <t>45mm</t>
  </si>
  <si>
    <t>672</t>
  </si>
  <si>
    <t>673</t>
  </si>
  <si>
    <t>19.05 mm</t>
  </si>
  <si>
    <t>674</t>
  </si>
  <si>
    <t>676</t>
  </si>
  <si>
    <t>677</t>
  </si>
  <si>
    <t>678</t>
  </si>
  <si>
    <t>679</t>
  </si>
  <si>
    <t>682</t>
  </si>
  <si>
    <t>683</t>
  </si>
  <si>
    <t>684</t>
  </si>
  <si>
    <t>685</t>
  </si>
  <si>
    <t>686</t>
  </si>
  <si>
    <t>687</t>
  </si>
  <si>
    <t>51mm</t>
  </si>
  <si>
    <t>GOMAS PLANAS NACIONALES (AKRON)</t>
  </si>
  <si>
    <t>27/32"</t>
  </si>
  <si>
    <t>1-5/8"</t>
  </si>
  <si>
    <t>29/32"</t>
  </si>
  <si>
    <t>GC36158800</t>
  </si>
  <si>
    <t>GC41190500</t>
  </si>
  <si>
    <t>GC41206400</t>
  </si>
  <si>
    <t>GC39214300</t>
  </si>
  <si>
    <t>GC41222300</t>
  </si>
  <si>
    <t>GC41238100</t>
  </si>
  <si>
    <t>GC41254000</t>
  </si>
  <si>
    <t>GC41269900</t>
  </si>
  <si>
    <t>GC41285800</t>
  </si>
  <si>
    <t>GC41301600</t>
  </si>
  <si>
    <t>GC41317500</t>
  </si>
  <si>
    <t>GC41349300</t>
  </si>
  <si>
    <t>GC41381000</t>
  </si>
  <si>
    <t>GC41412800</t>
  </si>
  <si>
    <t>GC39230200</t>
  </si>
  <si>
    <t>GC39246000</t>
  </si>
  <si>
    <t>GC41174600</t>
  </si>
  <si>
    <t>GC.1194</t>
  </si>
  <si>
    <t>GC.1195</t>
  </si>
  <si>
    <t xml:space="preserve"> Goma Plana Tipo Copa Ø 15.88 </t>
  </si>
  <si>
    <t xml:space="preserve"> Goma Plana Tipo Copa Reforzada </t>
  </si>
  <si>
    <t xml:space="preserve"> Goma Plana Tipo Copa </t>
  </si>
  <si>
    <t xml:space="preserve">Goma Tipo Copa </t>
  </si>
  <si>
    <t>Goma Plana sin Refuerzo , 24,6 mm</t>
  </si>
  <si>
    <t xml:space="preserve">Goma Tipo Copa Reforzada Ø 17.46   </t>
  </si>
  <si>
    <t xml:space="preserve">Goma De Cilindro Tipo Anillo para Toyota  </t>
  </si>
  <si>
    <t xml:space="preserve">Goma De Cilindro Tipo Anillo para Toyota </t>
  </si>
  <si>
    <t>KIT DE REPARTACION DE BOMBIN AKRON (SOLO GOMAS)</t>
  </si>
  <si>
    <t>KC-3141035250</t>
  </si>
  <si>
    <t>KC-0431160030</t>
  </si>
  <si>
    <t>KC-0431112010</t>
  </si>
  <si>
    <t>KC-96167964</t>
  </si>
  <si>
    <t>KC-96159109</t>
  </si>
  <si>
    <t>KC-0431360050</t>
  </si>
  <si>
    <t>KC-97040866</t>
  </si>
  <si>
    <t>KC-3147022150</t>
  </si>
  <si>
    <t>KC-TRA0029</t>
  </si>
  <si>
    <t>KC-F81Z7A543FA</t>
  </si>
  <si>
    <t>KC-F81Z7A564BA</t>
  </si>
  <si>
    <t>KC-817389431</t>
  </si>
  <si>
    <t>KC-55222435</t>
  </si>
  <si>
    <t>KC-MOT0053</t>
  </si>
  <si>
    <t>KC-2S657A564AA</t>
  </si>
  <si>
    <t>KC-96286828</t>
  </si>
  <si>
    <t>KC-LMC376</t>
  </si>
  <si>
    <t>KC-LSC369</t>
  </si>
  <si>
    <t>KC-96297178</t>
  </si>
  <si>
    <t>KC-0431117030</t>
  </si>
  <si>
    <t>KC-ZK6752D</t>
  </si>
  <si>
    <t>KC-TRA0006</t>
  </si>
  <si>
    <t>KC-1608010</t>
  </si>
  <si>
    <t>KC-0431112060</t>
  </si>
  <si>
    <t>KC-TRA0007</t>
  </si>
  <si>
    <t>KC-26830</t>
  </si>
  <si>
    <t>KC-1587</t>
  </si>
  <si>
    <t>KC-9009</t>
  </si>
  <si>
    <t>KC-1136</t>
  </si>
  <si>
    <t>KC-9010</t>
  </si>
  <si>
    <t>KC-47500239</t>
  </si>
  <si>
    <t>KC-3147060180</t>
  </si>
  <si>
    <t>KC-F2TZ7A543D</t>
  </si>
  <si>
    <t>KC-9L5Z7A508A</t>
  </si>
  <si>
    <t>KC-A3862957207</t>
  </si>
  <si>
    <t>KC-555391</t>
  </si>
  <si>
    <t>KC-96339733</t>
  </si>
  <si>
    <t>KC-55190965</t>
  </si>
  <si>
    <t>KC-30620P2910</t>
  </si>
  <si>
    <t>KC-VFCC22926</t>
  </si>
  <si>
    <t>KC-MR491945</t>
  </si>
  <si>
    <t>KC-K022262</t>
  </si>
  <si>
    <t>Kit de Bombin, Toyota Series: Merú (04/09), Pickup, 4Runner (93/99) Bombin Superior</t>
  </si>
  <si>
    <t>Kit de Bombin, Toyota Series: Land Cruiser (Todos) Bombín Inferior)</t>
  </si>
  <si>
    <t>Kit de Bombin, Toyota Series: Avila (86/89)</t>
  </si>
  <si>
    <t>Kit de Bombin, Daewoo Series: Lanos</t>
  </si>
  <si>
    <t>Kit de Bombin, Daewoo Series: Lanos, Cielo, Nubira, Ford Ranger (94/98)</t>
  </si>
  <si>
    <t>Kit de Bombin, Toyota Series: 2F (75/88), 3F (85/92) Bombín inferior</t>
  </si>
  <si>
    <t>Kit de Bombin, Isuzu Rodeo (92/04), D-Max (05/12) Bombín inferior</t>
  </si>
  <si>
    <t>Kit de Bombin, Toyota Hilux (95/01), 4Runner (84/95), T100 Bombin Inferior</t>
  </si>
  <si>
    <t>Kit de Bombin, Ford Cargo 815/7121, Bombin Superior</t>
  </si>
  <si>
    <t>Kit de Bombin, Ford Triton F-350 años (02/10), Super Duty años (11/19), Bombin Superior</t>
  </si>
  <si>
    <t>Kit de Bombin, Ford Triton F-350 años (02/12), Super Duty años (11/19), Bombin Inferior</t>
  </si>
  <si>
    <t>Kit de Bombin, Mazda BT50, B2200, B2600, Bombin Superior</t>
  </si>
  <si>
    <t>Kit de Bombin, Fiat Idea, Bombin Superior</t>
  </si>
  <si>
    <t>Kit de Bombin, Ford Cargo 815, Bombin Inferior</t>
  </si>
  <si>
    <t>Kit de Bombin, Ford Ecosport año (03/14), Fiesta años (97/14), Chery Orinoco, Collarin Hidraulico</t>
  </si>
  <si>
    <t>Kit de Bombin, Chevrolet Optra y Aveo, Collarin Hidraulico</t>
  </si>
  <si>
    <t>Kit de Bombin, Ford Series: Triton (99/07), Super Duty (07/13), F-250 (01/07), Bombin Superior</t>
  </si>
  <si>
    <t>Ford Series: Triton (99/07), Super Duty (07/13), F-250 (01/07), Bombin Inferior</t>
  </si>
  <si>
    <t>Kit de Bombin, Daewoo Espero, Bombín Superior</t>
  </si>
  <si>
    <t>Kit de Bombin, Toyota Series: Avila (83/87) Bombín Superior</t>
  </si>
  <si>
    <t>Kit de Bombin, Yutong ZK6752D Bombín Superior</t>
  </si>
  <si>
    <t>Kit de Bombin, Isuzu NPR, Bombín Superior Para Pistón Universal</t>
  </si>
  <si>
    <t>Kit de Bombin, Chery Orinico, Bombín Superior</t>
  </si>
  <si>
    <t>Kit de Bombin, Toyota Starlet (80/96)</t>
  </si>
  <si>
    <t>Kit de Bombin, Isuzu NPR, Bombín Inferior Para Pistón Universal</t>
  </si>
  <si>
    <t xml:space="preserve">Kit de Bombin (Superior e inferior) Chevrolet NPR </t>
  </si>
  <si>
    <t>Kit de Bombin,Jeep Cherokee/Luv /Bombín Superior)</t>
  </si>
  <si>
    <t>Kit de Bombin,Lada Niva (Bombín De Clutch )</t>
  </si>
  <si>
    <t>Kit de Bombin,Mitsubishi Montero (Bombín Superior e inferior)</t>
  </si>
  <si>
    <t>Lada Series: 2107/Samara/Niva (Bombín Superior e inferior</t>
  </si>
  <si>
    <t>Kit de Bombin, Isuzu FVR, Bombín Superior</t>
  </si>
  <si>
    <t>Kit de Bombin, Toyota Land Cruiser 4.5 (92/02), Macho, Autana, Burbuja</t>
  </si>
  <si>
    <t>Kit de Bombin, Ford Bronco (92), Super Duty (94/96), F-150 92, F-250 (92/97), F-350 (92/97), Bombin Superior</t>
  </si>
  <si>
    <t>Kit de Bombin, Ford Series: Bronco (94/96), Explorer (93/03), F-150/250/350 , (93/96), Serie B Collar Hidraulico</t>
  </si>
  <si>
    <t>Kit de Bombin, Mercedes Benz 1720, Bombín Inferior</t>
  </si>
  <si>
    <t>Kit de Bombin, Mitsubishi Montero Dakar, Bombín Superior, 15.88mm</t>
  </si>
  <si>
    <t>Kit de Bombin, Chevrolet Aveo (06/18) Bombín Superior 15.88mm</t>
  </si>
  <si>
    <t>Kit de Bombin, Fiat Series: Strada, Palio 1.8, Stylo, Idea</t>
  </si>
  <si>
    <t>DongFen ZNA (Bombín inferior)</t>
  </si>
  <si>
    <t>Mercedes Benz Series:711-712-1420-1634-1720 (Bombín Superior)</t>
  </si>
  <si>
    <t>Mitsubishi lancer (Bombín Superior)</t>
  </si>
  <si>
    <t>Iveco Series: Stralis/Eurotech (Bombín Superior)</t>
  </si>
  <si>
    <t>18mm</t>
  </si>
  <si>
    <t>24,20mm</t>
  </si>
  <si>
    <t>38,8mm</t>
  </si>
  <si>
    <t>5/8¨</t>
  </si>
  <si>
    <t>1¨</t>
  </si>
  <si>
    <t>3/4" y 1"</t>
  </si>
  <si>
    <t>1-7/8"</t>
  </si>
  <si>
    <t>1-1/2¨</t>
  </si>
  <si>
    <t>42.70mm</t>
  </si>
  <si>
    <t>GOMAS PLANAS IMPORTADAS</t>
  </si>
  <si>
    <t>GPI.1</t>
  </si>
  <si>
    <t>GPI.2</t>
  </si>
  <si>
    <t>GPI.3</t>
  </si>
  <si>
    <t>GPI.4</t>
  </si>
  <si>
    <t>GPI.5</t>
  </si>
  <si>
    <t>GPI.6</t>
  </si>
  <si>
    <t>GPI.7</t>
  </si>
  <si>
    <t>GPI.8</t>
  </si>
  <si>
    <t>GPI.9</t>
  </si>
  <si>
    <t>GPI.10</t>
  </si>
  <si>
    <t>GPI.11</t>
  </si>
  <si>
    <t>GPI.12</t>
  </si>
  <si>
    <t>GPI.13</t>
  </si>
  <si>
    <t>GPI.14</t>
  </si>
  <si>
    <t>GPI.15</t>
  </si>
  <si>
    <t>GPI.16</t>
  </si>
  <si>
    <t>Goma Plana</t>
  </si>
  <si>
    <t>1-3/32"</t>
  </si>
  <si>
    <t>KIT DE REPARACION DE HIDROVACK E HIDROBOOSTER MBM</t>
  </si>
  <si>
    <t>Kit K-50</t>
  </si>
  <si>
    <t>Kit K-501</t>
  </si>
  <si>
    <t>Kit K-2335</t>
  </si>
  <si>
    <t>Kit K-4603</t>
  </si>
  <si>
    <t>Kit de Reparacion de Hidrobooster Chevrolet C-30</t>
  </si>
  <si>
    <t>Kit de Reparacion de Hidrobooster Completo</t>
  </si>
  <si>
    <t>Kit de Reparacion de Hidrovack Ford F-600</t>
  </si>
  <si>
    <t>Kit de Reparacion de Hidrobooster Chevrolet C-60</t>
  </si>
  <si>
    <t>DIAFRAGMA DE CHAMBER (DIAFRAGMA DE PULMON)</t>
  </si>
  <si>
    <t>T-12</t>
  </si>
  <si>
    <t>T-16</t>
  </si>
  <si>
    <t>T-24</t>
  </si>
  <si>
    <t>T-30</t>
  </si>
  <si>
    <t>Diafragma, 12</t>
  </si>
  <si>
    <t>Diafragma, 16</t>
  </si>
  <si>
    <t>Diafragma, 24</t>
  </si>
  <si>
    <t>Diafragma, 30</t>
  </si>
  <si>
    <t>KIT DE ANTIRUIDOS IMPORTADOS BBP</t>
  </si>
  <si>
    <t>04465-02390</t>
  </si>
  <si>
    <t>5585-K</t>
  </si>
  <si>
    <t>5605-K</t>
  </si>
  <si>
    <t>5636-K</t>
  </si>
  <si>
    <t>5784-K</t>
  </si>
  <si>
    <t>5822-K</t>
  </si>
  <si>
    <t>5864-K</t>
  </si>
  <si>
    <t>5867-K</t>
  </si>
  <si>
    <t>5868-K</t>
  </si>
  <si>
    <t>5878K</t>
  </si>
  <si>
    <t>5891k</t>
  </si>
  <si>
    <t>6130K</t>
  </si>
  <si>
    <t>6147K</t>
  </si>
  <si>
    <t>6148K</t>
  </si>
  <si>
    <t>6157K</t>
  </si>
  <si>
    <t>6158K</t>
  </si>
  <si>
    <t>6233K</t>
  </si>
  <si>
    <t>13169K</t>
  </si>
  <si>
    <t>13225K</t>
  </si>
  <si>
    <t>13250K</t>
  </si>
  <si>
    <t>13254K</t>
  </si>
  <si>
    <t>13378K</t>
  </si>
  <si>
    <t>13411K</t>
  </si>
  <si>
    <t>13421K</t>
  </si>
  <si>
    <t>13439K</t>
  </si>
  <si>
    <t>13471K</t>
  </si>
  <si>
    <t>13490K</t>
  </si>
  <si>
    <t>13515K</t>
  </si>
  <si>
    <t>13565K</t>
  </si>
  <si>
    <t>13574K</t>
  </si>
  <si>
    <t>13628K</t>
  </si>
  <si>
    <t>13638K</t>
  </si>
  <si>
    <t>13652K</t>
  </si>
  <si>
    <t>13694K</t>
  </si>
  <si>
    <t>13755K</t>
  </si>
  <si>
    <t>13784K</t>
  </si>
  <si>
    <t>13835K</t>
  </si>
  <si>
    <t>16033K</t>
  </si>
  <si>
    <t>16037K</t>
  </si>
  <si>
    <t>16053K</t>
  </si>
  <si>
    <t>16090K</t>
  </si>
  <si>
    <t>16450K</t>
  </si>
  <si>
    <t>H5787</t>
  </si>
  <si>
    <t>KA-115506</t>
  </si>
  <si>
    <t>KL-7154</t>
  </si>
  <si>
    <t>MXC001</t>
  </si>
  <si>
    <t>MXC002</t>
  </si>
  <si>
    <t>MXC004</t>
  </si>
  <si>
    <t>MXC005</t>
  </si>
  <si>
    <t>MXC006</t>
  </si>
  <si>
    <t>MXC012</t>
  </si>
  <si>
    <t>MXC030</t>
  </si>
  <si>
    <t>MXC031</t>
  </si>
  <si>
    <t>MXC050</t>
  </si>
  <si>
    <t>MXC3501054</t>
  </si>
  <si>
    <t>O91296</t>
  </si>
  <si>
    <t>Kit Antiruido de Frenos Toyota series:Corolla 2015-2016 (Latin América) Pastilla D1964 9189</t>
  </si>
  <si>
    <t>Bushing Kit Daewoo Lanos</t>
  </si>
  <si>
    <t>Kit Ant. Dodge Ram 2500/4000, 4x2, 4x4, (01/02),  Delantero, Pastilla: D965 7864</t>
  </si>
  <si>
    <t>Kit Antiruido, 4 Bocinas, 4 O'ring Grandes, 4 O'Ring Pequeños, Chevrolet/Jeep, Pastilla: 7070 / 728</t>
  </si>
  <si>
    <t>Kit Antiruido Ford Country Squire, Galaxie 500, LTD, Thunderbird (68/72), Pastilla: D33 773</t>
  </si>
  <si>
    <t>Kit Antiruido Delantero, (Cuña + Ballestin + Gancho), LTD, Galaxie 500, Jeep Series: D50/D92, 7056/788</t>
  </si>
  <si>
    <t>Kit Antiruido Delantero, Chrysler LeBaron / Monaco, Dodge Aspen, Dart, D100/150/200/300/350/400/450, Valiant</t>
  </si>
  <si>
    <t>Kit Antiruido Delantero, (Cuña + Ballestin + Gancho), AMC, Hornet, Jeep CJ5, CJ7, Maverick, Pastilla: D91 7027</t>
  </si>
  <si>
    <t>Kit Antiruido Delantero, (Cuña + Ballestin + Gancho), Chevrolet C-30, 3500, Pastilla: D149-7024</t>
  </si>
  <si>
    <t>Kit Antiruido, (Cuña + Ballestin + Resorte en "Z"), Ford F-350, E-200/250, Pastilla: D120-7054</t>
  </si>
  <si>
    <t xml:space="preserve">Kit Antiruido Ford LTD (79/82), Pastilla: D150 7082A </t>
  </si>
  <si>
    <t>Kit Antiruido Fairmont (78/80), Zephyr (80),Mustang (79/81), Pastilla: D152 7072A</t>
  </si>
  <si>
    <t>Kit Antiruido Century/Celebrity, (82/89), Pastilla: D 183 7070C</t>
  </si>
  <si>
    <t>Kit Antiruido Delantero, (Cuña + Ballestin + Gancho), Vehiculos Ford F-150/250 Con Pastilla: D50 788</t>
  </si>
  <si>
    <t>Kit Antiruido, Ford Fairmont / Zephyr Granada, PD142-7072C, 2 Bushing y Un Gancho De Pastilla</t>
  </si>
  <si>
    <t>Kit Antiruido Jeep Wagoneer/Cherokee/Comanche, 2 Bushing y 2 Retenes, Pastilla: D203 7122</t>
  </si>
  <si>
    <t xml:space="preserve"> Bushing Kit  Ford Fairmont/Zephyr/Cougar, LTD/Mustang (83/86), Pastilla: D237 7072B</t>
  </si>
  <si>
    <t xml:space="preserve">Bushing Kit, Ford Focus, D-816 7690.Grand Cherokee  D-790 7660 </t>
  </si>
  <si>
    <t xml:space="preserve">Kit Antiruido Chevrolet Grand Blazer, Cheyenne 1500 4x2, 4x4, Pastilla: D369 7259A </t>
  </si>
  <si>
    <t xml:space="preserve">Kit Antiruido Chevrolet Grand Blazer/Cheyenne 1500 4x2, 4x4, Pastilla: D369 7259A </t>
  </si>
  <si>
    <t>Bushing Kit, 4 Piezas, Dodge Neon, Ford F-350/E-200/250</t>
  </si>
  <si>
    <t>Bushing Kit  Chevrolet Cavalier/Century (90/99), Pastilla: D506 7385, Lumina/Sunbird/Buick Skylark (90/99)</t>
  </si>
  <si>
    <t>Kit Antiruido Delantero, 2 Ganchos y 2 Bushings, Jeep Cherokee/Wrangler, D477/D712-7358A</t>
  </si>
  <si>
    <t>Kit Antiruido Completo de Ganchos, Tornillos y Bushing Delantero.Jeep Cherokee/Wrangler D477/D712-7358A</t>
  </si>
  <si>
    <t>Bushing Kit, Chevrolet C-3500, Dodge Ram 3500, Pastilla: D459 7339</t>
  </si>
  <si>
    <t xml:space="preserve">Kit Antiruido D.Chrysler LeBaron, Spirit, Caravan, (91/95),  (91/95), Pastilla: D-521 MX-7403  </t>
  </si>
  <si>
    <t>Kit Antiruido Delantero,  2 Retenes, 2 Bushings, Ford Bronco, Pastilla: D632/D626-7503</t>
  </si>
  <si>
    <t>Kit Antiruido Rueda Trasera, 2 retenes y 2 Bushing, Ford Explorer (95/99) D667 7545A</t>
  </si>
  <si>
    <t>Kit Antiruido Delantero, 2 Clips y 2 Bushing, Ford Fortaleza Triton/Expedition, D702 7576, Ram D758 7627</t>
  </si>
  <si>
    <t>Kit Antiruido Rueda Trasera, 2 retenes y 2 Bushing, Fortaleza Trasera, D879, D711 7584, Explorer D1109 8214</t>
  </si>
  <si>
    <t xml:space="preserve">Kit Antiruido Ford F-450, Super Duty Delantero/Trassero, (94/99), Pastilla: D-411 7299 (4 Piezas) </t>
  </si>
  <si>
    <t>Kit Antiruido Delantero.Chevrolet Blazer Pastilla: D726 7593</t>
  </si>
  <si>
    <t>Kit Antiruido Completo de Tornillos y Bushing Delantero, Chevrolet Blazer, Pastilla: D726 7593</t>
  </si>
  <si>
    <t>Kit Antiruido Silverado, C-1500, Express Delantero, Pastilla: D785 7653, Tahoe/Avalanche</t>
  </si>
  <si>
    <t>Kit Antiruido Silverado 2500/3500 (04/99), Pastilla: D-784 MX7652, 1 Rueda Delantera</t>
  </si>
  <si>
    <t>Kit Antiruido Delantero, Chrysler Sebring/Stratus (01/06),  Pastilla: D869 7744, Ford Focus (05/07) D1044 7947, (12/18) P7957</t>
  </si>
  <si>
    <t>Kit Antiruido Trasero, Jeep Series: Grand Cherokee (05/07), Nissan Armada, Titan (04/15), Pastilla: D1087 7945</t>
  </si>
  <si>
    <t>Kit Antiruido Delantero, Jeep Series: Grand Cherokee (99/04), Pastilla: D945 7846</t>
  </si>
  <si>
    <t xml:space="preserve">Kit Antiruido Delantero, Chevrolet Silverado (05/07), Chey.Pastilla: 7997 D1092 </t>
  </si>
  <si>
    <t xml:space="preserve">Kit Antiruido Delantero, Chevrolet Silverado (05/07), Chey.Pastilla: 7997 D1092, (Incluye Tornillos y Bushings) </t>
  </si>
  <si>
    <t>Kit Antiruido Delantero, Chevrolet Trail Blazer (06/07), Colorado,  Pastilla: D1169 8282</t>
  </si>
  <si>
    <t>Kit Antiruido 2 Sujetadores Metalicos y 2 Bushings, Ford Econoline E-250/350 (94/92), Pastilla: 7436D-557</t>
  </si>
  <si>
    <t>Kit Antiruido Delantero, 1 Clip Izquierdo, 1 Clip Dererecho, 2 Bushings, Ford F-350 (95/96), Pastilla: D655 7535</t>
  </si>
  <si>
    <t>Kit Antiruido Delantero, 1 Clip Grande, 2 Clips pequeños, 2 Bushings, Ford Explorer P.7532 , Expedition/Fortaleza Triton, 7558, 7584</t>
  </si>
  <si>
    <t>Kit Antiruido Ford F-350 (99/02), Super Duty (98/00), Pastilla: D-757 7626, Rueda Trasera</t>
  </si>
  <si>
    <t>Kit Antiruido Chevrolet Blazer Trasero, Pastilla: D729 7596</t>
  </si>
  <si>
    <t xml:space="preserve">Kit Antiruido Grand Cherokee (99/02), Pastilla: D790 7660, Delantero. </t>
  </si>
  <si>
    <t>Kit Antiruido Grand Cherokee (99/02), Pastilla: D791 7661, Trasero.</t>
  </si>
  <si>
    <t>Kit Antiruido Chevrolet Silverado 1500 (99/00) Trasero, Pastilla: D792 7662</t>
  </si>
  <si>
    <t>Kit Antiruido, Ford F-350 Super Duty, (8 Piezas), PD756 7625 Ganchos, Sujetadores y Bushings</t>
  </si>
  <si>
    <t>Kit Antiruido, Ford F-350 Super Duty, (12 Piezas), PD756 7625, Guias, Tornillos, Ganchos, Sujetadores y Bushings</t>
  </si>
  <si>
    <t>Kit Antiruido Trasero, Chevrolet Suburban Series: 1500/2500, 4x4, Avalanche 1500, Pastilla: D834 7707 / D974 7875</t>
  </si>
  <si>
    <t>Kit Antiruido Ford F-450, Super Duty, Delantero/Trasero, (99/01), Pastilla: D-777 7644, (4 Piezas)</t>
  </si>
  <si>
    <t>Kit Antiruido Dodge Series: Ram T-2500 (03/08), Pastilla: D1077 7865 Trasero.</t>
  </si>
  <si>
    <t>Kit Antiruido Cherokee Liberty Delantero.Pastilla: D856 7732</t>
  </si>
  <si>
    <t>Kit Antiruido Chevrolet Trail Blazer Trasero.Pastilla: D883 7760</t>
  </si>
  <si>
    <t>Kit Antiruido Chevrolet Trail Blazer Delantero.Pastilla: D882 7759</t>
  </si>
  <si>
    <t xml:space="preserve">Kit Antiruido Delantero, Ford Explorer Expedition (03/04), Pastilla: D934 7837 </t>
  </si>
  <si>
    <t xml:space="preserve">Kit Antiruido Chevrolet Express 1500/Tahoe Trasero.Pastilla: D974 7881  </t>
  </si>
  <si>
    <t>Kit Antiruido Ford Expedition Trasero, (03/06),  Pastilla: D935 7838</t>
  </si>
  <si>
    <t>Kit Antiruido Ford F-150 Trasero, 4x4 Triton (05/07), Pastilla: D1012 7916</t>
  </si>
  <si>
    <t>Kit Antiruido Jeep Cherokee Liberty, Delantero, (08/12), Mustang (05/13), Pastilla: D1273 8389</t>
  </si>
  <si>
    <t>Kit Antiruido Jeep Cherokee Liberty, Trasero, Pastilla: D1274 8390, Ford Explorer Trasero. (13/16), Pastilla: D1754 8970</t>
  </si>
  <si>
    <t>Kit Antiruido Delantero, Ford F-150 (2004),  Pastilla: D1011 7915</t>
  </si>
  <si>
    <t>Kit Antiruido Delantero, Jeep Grand Cherokee (2005),  Pastilla:7985 D1080</t>
  </si>
  <si>
    <t>Kit Antiruido Delantero, Jeep Grand Cherokee 2005,  Pastilla: 7985 D1080, Completo con Guías y Tornillos</t>
  </si>
  <si>
    <t>Kit Antiruido Delantero, Chevrolet LUV D-Max 4x4, Pastilla: D1039-7943</t>
  </si>
  <si>
    <t>Kit Completo Antiruido, Delantero, Chevrolet LUV D-Max 4x4, Pastilla: D1039-7943</t>
  </si>
  <si>
    <t>Kit Antiruido Luv D-Max 4x4, Modelo Nuevo, Pastilla:  D1677 8906</t>
  </si>
  <si>
    <t>Kit Completo de Antiruido Luv D-Max 4x4, Modelo Nuevo, Pastilla:  D1677 8906</t>
  </si>
  <si>
    <t>Kit Antiruido Delantero, Ford F-150 (04, 06/09),  Pastilla: D1083 7915, Kit Completo de Tornillos, Guias y Bushings</t>
  </si>
  <si>
    <t>Kit Antiruido Delantero, Ford Fusion (06/07), Pastilla: D1164 8277, Mazda 6 (06/13)</t>
  </si>
  <si>
    <t>Kit Anturuido, Trasero, Chevrolet Tahoe (07/13), Silverado 1500, Avalanche, Pastilla: D1194 8312</t>
  </si>
  <si>
    <t>Kit Antiruido Dodge Dakota (05/10), Delantero,Dodge Ram T1500 (06/10) Delantero.</t>
  </si>
  <si>
    <t>Kit Antiruido Delantero, Ford Explorer Expedition Eddie Bauer (06/07), Pastilla: D1158 8268</t>
  </si>
  <si>
    <t>Kit Antiruido Ford Expedition 07/09 Past.D1278 8394</t>
  </si>
  <si>
    <t>Kit Antiruido Trasero, Ford Fusion (06/12), Pastilla: D1161 8272, Mazda 6 (06/13)</t>
  </si>
  <si>
    <t>Kit Antiruido Ford Focus (08/11), Pastilla: D1339 8450</t>
  </si>
  <si>
    <t>Kit Antiruido Ford Explorer (02/11), Pastilla: D833 7706</t>
  </si>
  <si>
    <t>Kit Antiruido Chevrolet Series Cheyenne 3500, Delantero y Trasero, Pastilla: D1411 8523, Nissan Titan, Delantero y Trasero.</t>
  </si>
  <si>
    <t>Kit Antiruido Ford Series: F-150, Expedition (08/17), Pastilla: D1414 8528, Econoline:E-150/250/350/450, Delantero, D1328 8440</t>
  </si>
  <si>
    <t>Kit Antiruido Trasero, Ford Series: Explorer, Explorer Sport Trac, Pastilla: D1109 8214</t>
  </si>
  <si>
    <t>Kit Antiruido Jeep Graned Cherokee (11/16) Delantero.Pastilla:  D1455-8655 / D1629-8856</t>
  </si>
  <si>
    <t>Kit Antiruido Jeep Grand Cherokee (11/16) Delantero.Pastilla: D1455-8655 / D1629-8856</t>
  </si>
  <si>
    <t>Kit Antiruido Jeep Grand Cherokee (11/16) Trasero.Pastilla: D1498-8698</t>
  </si>
  <si>
    <t>Kit Antiruido Delantero, Chevrolet Cruze (11/13) Pastilla: D1522 8697</t>
  </si>
  <si>
    <t>Kit Antiruido Trasero, Chevrolet Cruze (11/13), Pastilla: D1468-8668</t>
  </si>
  <si>
    <t>Kit Antiruido Ford Explorer (11/17) Delantero, Pastilla: D1508 8715</t>
  </si>
  <si>
    <t>Kit Antiruido  Delantero y Trasero, Chevrolet Series: Cheyenne 3500, Pastilla: D1411 8523</t>
  </si>
  <si>
    <t>Kit Antiruido Ford Series: F-250/350 (08/21) Pastilla: D1333 7974 Delant.</t>
  </si>
  <si>
    <t>Kit Antiruido Jeep Series: Renegade, Cherokee Renegade, Wrangler, Pastilla: D1809 9044 Trasero.</t>
  </si>
  <si>
    <t>Kit Antiruido Ford Explorer (13/16) Delant. Pastilla: D1611 8824</t>
  </si>
  <si>
    <t>Kit Antiruido Ford Explorer (13/19) Trasero.Pastilla: D1754 8488</t>
  </si>
  <si>
    <t>Kit Antiruido Trasero Jeep Series: Liberty (03/07), Pastilla: D981 7863</t>
  </si>
  <si>
    <t>Kit Antiruido Ford series: F-250/350, (08/21), Pastilla: D1334 7973, Trasero</t>
  </si>
  <si>
    <t>Kit Antiruido Toyota series: Corolla, Prius, (19/22), Pastilla: D2176 9421</t>
  </si>
  <si>
    <t>Kit Antiruido,Toyota Series: 4Runner (03/05), FJ Cruiser (07/14), Tacoma (05/20)</t>
  </si>
  <si>
    <t>Kit Antiruido Chevrolet Swift 1.300/1.600, Pastillas D-451 7331 / D-452 7332, 2Piezas</t>
  </si>
  <si>
    <t>Kit Antiruido Isuzu Caribe (86/84), Delantero.Pastilla D-285 7188 (8 Piezas)</t>
  </si>
  <si>
    <t xml:space="preserve">Kit Antiruido, 4 Retenes, Ford Festiva, Pastilla D-402 7291 </t>
  </si>
  <si>
    <t>Kit Antiruido, Completo: 2 Retenes, Pasadores, Bocinas,Bushings, Tornillos Ford Festiva, Pastilla D-402 7291</t>
  </si>
  <si>
    <t>Kit Antiruido Honda Civic (92/93), Pastilla, PD-7443 D-564, Trasero</t>
  </si>
  <si>
    <t>Kit Antiruido Delantero, Hyundai Excel/Accent 2 Retenes Pastilla D497 7376</t>
  </si>
  <si>
    <t>Kit Antiruido Delantero, Hyundai Excel/Accent, Completo de Bushings, Guias y Retenes</t>
  </si>
  <si>
    <t>Kit Antiruido Trasero Honda Series:Civic (03/15), Pastilla D537 7418, Odyssey (95/98), Prelude (92/01)</t>
  </si>
  <si>
    <t xml:space="preserve">Kit Antiruido Toyota Hilux 4x4, Pastilla D605 7486, Pastilla D605 7486, D303 7205 </t>
  </si>
  <si>
    <t>Kit Antiruido Delantero, 2 Clips izquierdos, 2 Derechos, 2 Testigos,Toyota Corolla, Starlet, Pastilla 7153 D242</t>
  </si>
  <si>
    <t>Kit Antiruido Delantero, 2 Clips izquiedos, 2 Derechos, 2 Testigos, 4 Bushings,2 Tornillos, 2 Guías, Toyota Corolla, Starlet, Pastilla 7153 D242</t>
  </si>
  <si>
    <t>Kit Antiruido Toyota Corolla New Sensation, Delantero, completo de Tornillos y Bushings, Pastilla 7154</t>
  </si>
  <si>
    <t>Kit Antiruido Toyota Corolla New Sensation, P.7155,Trasero, completo de Tornillo y Bushings</t>
  </si>
  <si>
    <t>Kit Antiruido Delantero, Nissan Sentra, Pastilla D510 7389</t>
  </si>
  <si>
    <t>Kit Antiruido Toyota Series: Corolla Delantero, (07/12),Pastilla D1571 8780 (P.7156)</t>
  </si>
  <si>
    <t>Kit Antiruido Toyota Series: Corolla Delantero, (07/12),Pastilla. D1571 8780 (P.7156), Kit Completo</t>
  </si>
  <si>
    <t>Kit Antiruido Toyota Series: Corolla Trasero, (08/15),Pastilla D1572 8781 (7157)</t>
  </si>
  <si>
    <t>Kit Antiruido Delantero, Suzuki Grand Vitara, Pastilla D680 7559</t>
  </si>
  <si>
    <t>Kit Antiruido Delantero, Hyundai Elantra/Sonata, Tiburon, Pastilla D449 7329</t>
  </si>
  <si>
    <t>Kit Antiruido Trasero Toyota Series: Corolla 1,8 97/02 Pastilla D325 7223</t>
  </si>
  <si>
    <t>Kit Antiruido, Delantero, Nissan Sentra 95/99 Pastilla D668 7546</t>
  </si>
  <si>
    <t xml:space="preserve">Kit Antiruido Trasero, Mazda/Mitsubishi, Pastilla D553 7432 / D3297225, Mazda 929 (92/95), Mitsubishi Galant/MX/MF </t>
  </si>
  <si>
    <t>Pad Spring Kit Delantero, Toyota 4Runner (92/02), Toyota Land Cruiser (93/97), T100 (93/98)</t>
  </si>
  <si>
    <t>Pad Spring Kit Delantero, Toyota 4Runner ,Tacoma, Toyota Land Cruiser (15/22)</t>
  </si>
  <si>
    <t>Kit Antiruido Trasero, Pastilla D340 7234, Volkswagen New Beetle/Golf/Vento</t>
  </si>
  <si>
    <t>Kit Antiruido, Delantero, Mazda 3 y 5 (06/07) Pastilla D1044 7947, Daewoo Serie: Lanos (1999), Mini Cooper (02/16)</t>
  </si>
  <si>
    <t>Kit Antiruido, Mitsubishi Montero (99/02), Delantero, Pastilla PD-7412 D-530</t>
  </si>
  <si>
    <t xml:space="preserve">Kit Antiruido Trasero, Hyundai Elantra (94/06) Pastilla D434 7344 </t>
  </si>
  <si>
    <t>Kit Antiruido, Toyota Land Cruiser (Americano), (98/04), Delantero, Pastilla D772 7639</t>
  </si>
  <si>
    <t>Kit Antirudo Kia Sportage (98/02), Pastilla D774 7641</t>
  </si>
  <si>
    <t xml:space="preserve">Kit Antiruido Hyundai Santa Fé (01/06), Pastilla D955 7854, Delantero, Kia Sorento (03/09) </t>
  </si>
  <si>
    <t>Kit Antiruido  Hyundai Santa Fe/Tucson/Elantra/Sonata, Kia Optima/Sportage, Trasero</t>
  </si>
  <si>
    <t>Kit Antiruido Trasero Camry Lumiere Trasero, Pastilla D885 7786</t>
  </si>
  <si>
    <t>Kit Antiruido Mazda Allegro/Ford Laser Trasero, Pastilla D892 7771</t>
  </si>
  <si>
    <t>Kit Antiruido Isuzu Caribe 442 (90)-Trooper, Delantero, Pastilla D363 7253, Mitsubishi Montero (88/91), Pannel L300 P.7241</t>
  </si>
  <si>
    <t>Kit Antiruido Nissan Sentra/Primera (00/06), Delantero, Pastilla D462 D485 7342</t>
  </si>
  <si>
    <t>Kit Antiruido Delantero, 2 Clips izquierdos, 2 Derechos, 1 Testigo, Mitsubishi Lancer, Mirage, Terios, Pastilla 7417 D535, 7782 D904</t>
  </si>
  <si>
    <t>Kit Antiruido Mitsubishi Lancer/Mirage Pastilla  D535 7417,  (91/99) Kit Completo con Tornillos, Ganchos y Bushings</t>
  </si>
  <si>
    <t>Kit Antiruido Delantero Toyota Series: Camry (92/96), Celica (94/97), Rav4 (96/00), Pastilla D562 7441</t>
  </si>
  <si>
    <t>Kit Antiruido Delantero, Mitsubishi Galant, Mirage, Pastilla D484 7365</t>
  </si>
  <si>
    <t>Kit Antiruido Mitsubishi Series:Montero Past.D530 7412,Galant,Eclipse</t>
  </si>
  <si>
    <t>Kit Antiruido Kia Rio (01/02), Pastilla D466 7219/7613, Mazda 323 (90/94), Mercury Tracer (91/99)</t>
  </si>
  <si>
    <t>Kit Antiruido Delantero, Honda Civic/Acura (93/95),  Pastilla PD-7497 D-621</t>
  </si>
  <si>
    <t>Kit Antiruido Trasero, Mitsubishi Montero (99/02),  Pastilla PD-7743 D-868</t>
  </si>
  <si>
    <t>Kit Antiruido Toyota Yaris (99/01) Pastilla D831 7704, Contiene Tornillos, Guìas de Caliper y Ganchos</t>
  </si>
  <si>
    <t xml:space="preserve">Kit Antiruido Land Cruiser (93/97) Trasero, Toyota Pickup (84/95) Delantero,  Toyota Burbuja, 4Runner Trasero, P.7487 </t>
  </si>
  <si>
    <t>Kit Antiruido Chrysler Sebring (02/05), Mitsubishi Lancer (04/13), Galant (01/11) Delantero</t>
  </si>
  <si>
    <t>Kit Antiruido Delantero, Camry (02/04), Pastilla D908 7787</t>
  </si>
  <si>
    <t>Kit Antiruido Mazda Series: 3, 5 (04/13), Ruedas Traseras, Pastilla D973 7957</t>
  </si>
  <si>
    <t>Kit Antiruido Hyundai Tiburon/Kia Optima/Tucson (03/06), Delantero, Pastilla D924 7825, D924 7990</t>
  </si>
  <si>
    <t>Kit Antiruido Trasero, Toyota Land Cruiser (Americano) (94/08) P7640, Suzuki Grand Vitara (06/11) Delantero, Pastilla D1188 8307</t>
  </si>
  <si>
    <t xml:space="preserve">Kit Antiruido Toyota Yaris (07/08), Pastilla D1184 8301, Delantero </t>
  </si>
  <si>
    <t>Kit Antiruido Toyota Yaris (07/08), Pastilla D1184 8301, Completo De Tornillos, Guias y Bushings</t>
  </si>
  <si>
    <t>Kit Antiruido Dodge Caliber, Jeep Compass, Pastilla D886 8338, Delantero.</t>
  </si>
  <si>
    <t>Kit Antiruido Delantero, Toyota Series: Land Cruiser (08/11)-(13/18), Tundra, Sequoia (08/21)</t>
  </si>
  <si>
    <t>Kit Antiruido Nissan Tiida 2006/2010 Past. D1345 8456</t>
  </si>
  <si>
    <t>Kit Antiruido Delantero, Kia Rio Stylus (03/12), Pastilla D889 7767A / D1515 8724</t>
  </si>
  <si>
    <t>Kit Antiruido Chevrolet Aveo/Optra, Pastilla D1035 7779, Contiene solo Ganchos</t>
  </si>
  <si>
    <t>Kit Antiruido Chevrolet Aveo/Optra, Pastilla D1035 7779, Contiene Tornillos, Guìas de Caliper y Ganchos</t>
  </si>
  <si>
    <t>Kit Antiruido Toyota Series: Highlander Tras. D2305 9540, Corolla Matrix D1210 8330</t>
  </si>
  <si>
    <t>Kit Antiruido Honda Series:CR-V 07/11,Odyssey 05/10 Past. D1089 7994</t>
  </si>
  <si>
    <t>Kit Antiruido Toyota Series: Camry (07/21), Avalon (08/18) Trasero.</t>
  </si>
  <si>
    <t>Kit Antiruido Ruedas Traseras, Pastilla D1037 7940, Mitsubishi Series: Lancer, Otlander (04/13)</t>
  </si>
  <si>
    <t>Kit Antiruido Chevrolet Esteem 96/01 Past. D677 7557 , Suzuki Samurai 1995</t>
  </si>
  <si>
    <t>Kit Antiruido Hyundai Elantra (03/06) Pastilla D941 7843, Contiene Tornillos, Guìas de Caliper y Ganchos</t>
  </si>
  <si>
    <t>Kit Antiruido Toyota Series: 4Runner (10/18),Pastilla D976 7877</t>
  </si>
  <si>
    <t>Kit Antiruido, Hyundai Series: Elantra (11/16), Pastilla D1543 8751</t>
  </si>
  <si>
    <t>Kit Antiruido Chevrolet Series: Optra (04/07) Pastilla D1036 7939</t>
  </si>
  <si>
    <t>Toyota Series: Avalon, Camry (12/18), Delantero, Pastilla D1293 8331</t>
  </si>
  <si>
    <t>Kit Antiruido Mazda Allegro/Ford Laser Delantero, Pastilla D798 7670</t>
  </si>
  <si>
    <t>Kit Antiruido Ford Series: F-350 Super Duty (13/17), Delantero/Trasero, Pastilla D1680 8909/ D1691 8918</t>
  </si>
  <si>
    <t>Kit Antiruido Ford series: F-350 Super Duty (13/17), Delantera y Trasera Pastilla: D1680 8909 / D1691 8918</t>
  </si>
  <si>
    <t>Kit Antiruido Toyota Series: Sienna 18….Highlander Rueda Trasera 19…..Pastilla D1391 8500</t>
  </si>
  <si>
    <t>Kit Antiruido Toyota series: Yaris IA (2017), Pastilla: D1852 9081</t>
  </si>
  <si>
    <t>Kit Antiruido/Pines Guías De Cáliper Toyota Series: 4Runner (03/09), (86/91), LandCruiser (76/90), Tundra, Tacoma, FJ, Pickup</t>
  </si>
  <si>
    <t>Kit Antiruido/Pines Guías De Cáliper Toyota Series: 4Runner (92/02), LandCruiser (90/62), Tacoma 95/04 PD611 7298</t>
  </si>
  <si>
    <t>Kit Antiruido Renault Fuego, Pastilla D292 7194</t>
  </si>
  <si>
    <t>Bushing Kit , 4 piezas, Nissan Sentra, Chevrolet Swift 1.3,  Pastilla D510 7389, Pastilla D452 7332</t>
  </si>
  <si>
    <t>Bushing Kit Toyota Burbuja, Trasero, Pastilla D-606 7487</t>
  </si>
  <si>
    <t>Bushing Kit, Trasero, Honda Civic (92/93),Pastilla PD-7443 D-564</t>
  </si>
  <si>
    <t>Bushing Kit, 8 Piezas, Toyota Corolla, Starlet, Pastilla 7153 D242</t>
  </si>
  <si>
    <t>Bushing Kit  4 Piezas Toyota Series: Corolla Explosion Past. 7156,7157</t>
  </si>
  <si>
    <t>Bushing Kit, 6 Piezas, 2 Bushings Grandes, 4 Pequeños, Ford Escort/Laser, Mazda 323, Protege</t>
  </si>
  <si>
    <t>Bushing Kit,  Hyundai Accent/Excel, Kia Rio, Pastilla D-497 7376</t>
  </si>
  <si>
    <t>Bushing Kit, 6 Piezas, 2 Bushings Grandes, 4 Pequeños, Ford Festiva, Kia Rio/Spectra, Toyota, Mitsubishi Montero</t>
  </si>
  <si>
    <t>Bushing Kit Delantero, Mitsubishi Galant, Mirage, Pastilla D484 7365,Honda Civic Past. D465 7345</t>
  </si>
  <si>
    <t xml:space="preserve">Bushing Kit Toyota Hilux 4x4 Delantero, Pastilla D605 7486 </t>
  </si>
  <si>
    <t>Bushing Kit Mitsubishi Van L300,Montero 88/91  P.D349 7241</t>
  </si>
  <si>
    <t xml:space="preserve">Bushing Kit Daewoo Lanos, Honda Series:Accord,Civic,CR-V,Fit,Odyssey,Prelude,Suzuki Grand Vitara 2007  </t>
  </si>
  <si>
    <t>Bushing Kit Delantero, Nissan Sentra, Hyundai Elantra/Sonata, Pastilla D485 / D464 7342</t>
  </si>
  <si>
    <t>Bushing Kit Delantero, Suzuki Grand Vitara,  Pastilla D680 7559</t>
  </si>
  <si>
    <t>Bushing Kit,  Chevrolet Swift 1.600, Pastilla D-451 7331</t>
  </si>
  <si>
    <t>Bushing Kit Isuzu Series: Rodeo,Amigo,Caribe Trooper (89/95), Honda Passport</t>
  </si>
  <si>
    <t xml:space="preserve">Bushing Kit ,Mitsubishi Lancer, Mirage, (91/00), Pastilla D535 7417 </t>
  </si>
  <si>
    <t>Bushing Kit, Delantero, Mitsubishi Montero (99/02) Pastilla PD-7412, D-530, Ford Explorer (13/19) Delantero</t>
  </si>
  <si>
    <t>Bushing Kit Mitsubishi series: Montero (01/06), Pastilla: D867 7742</t>
  </si>
  <si>
    <t>Bushing Kit, Toyota Land Cruiser Trasero, Pastilla D773 7640, Suzuki Grand Vitara 06/2011 Delantero, PastillaD1188 8307</t>
  </si>
  <si>
    <t>Bushing Kit Ford series: F250/350, Super Duty , Trasero. P7626</t>
  </si>
  <si>
    <t>Bushing Kit Ruedas Traseras, Toyota Series: Avalon, Camry, Pastilla D828 7701</t>
  </si>
  <si>
    <t>Bushing Kit Kia Series: Rio, Spectra (03/05), Pastilla D889 7767</t>
  </si>
  <si>
    <t>Bushing Kit Delantero, Mazda 3 y 5, Ford Explorer (06/07), Trasero, Pastilla D1044 7947 y Pastilla D1109 8214, Ford Sierra</t>
  </si>
  <si>
    <t>Bushing Kit Trasero, Chevrolet Tahoe Pastilla D1194 8312, Silverado Pastilla D792 7662, TrailBlazer D883 7760</t>
  </si>
  <si>
    <t xml:space="preserve">Bushing Kit Trasero, Chevrolet Tahoe, Avalanche, Express, Silverado 1500/2500/3500, Pastilla 7652, 7653, Blazer, Delantero 7593  </t>
  </si>
  <si>
    <t>Bushing Kit Toyota Dyna</t>
  </si>
  <si>
    <t>Bushing Kit Delantero, Ford Series: Ford F-350 (09/02), Pastilla  D756 7625</t>
  </si>
  <si>
    <t>Bushing Kit  Ford F-350 Super Duty Trasero, (05/07), Dodge Dakota (05/10), Ford F-150, Explorer, Expedition (10/13) Delant.</t>
  </si>
  <si>
    <t>Bushing Kit Ford Series: Explorer Eddie Bauer D1158 8268, F-350  (1999), Nissan Armada Delant.</t>
  </si>
  <si>
    <t>Bushing Kit Ford F-150  Delantero / Trasero, (04/09),  4 Bushings</t>
  </si>
  <si>
    <t xml:space="preserve">Bushing Kit, Ford Explorer, P.7532, Expedition / Fortaleza Triton, 7558, 7584 </t>
  </si>
  <si>
    <t>Bushing Kit, Chevrolet Series: Silverado, Tahoe, Avalanche, Pastilla: D1092 7997</t>
  </si>
  <si>
    <t>Bushing Kit  Chevrolet Series Express 2500/3500, (08/13), Trasero.Ford Series F-250/350, Super Duty (05/19), Delantreo/Trasero.</t>
  </si>
  <si>
    <t>Bushing Kit Ruedas Delanteras, Chevrolet Series: Aveo (04/11), Honda Series: Civic P7497 (12/15)</t>
  </si>
  <si>
    <t>Bushing Kit 8 Piezas, Chevrolet Esteem, Suzuki Samurai, Pastilla: 7557 D677</t>
  </si>
  <si>
    <t>Bushing Kit Hyundai series: Santa Fe, Sonata, Tucson, Trasero, Kia Series: Optima, Sorento, Sportage, Trasero. Vitara Delant.</t>
  </si>
  <si>
    <t>Bushing Kit 8 Piezas, Toyota Camry Pastilla: D356, Celica D570 7450, Hilux D303 7205</t>
  </si>
  <si>
    <t xml:space="preserve">Bushing Kit Ruedas Delanteras.Toyota Camry (02/04) Pastilla: D908 7787 </t>
  </si>
  <si>
    <t>Bushing Kit Ruedas Traseras. Mitsubishi Montero D567 7447 (98/00), Galant (94/11) D383 7272</t>
  </si>
  <si>
    <t>Bushing Kit Mitsubishi Montero, Trasero, Jeep Compass, Mazda 6, Pastilla: PD-7743, D-868, D1037 7940</t>
  </si>
  <si>
    <t>Bushing Kit Mitsubishi Series:Lancer 04/06,09/13 Tras.Nissan Tiida 2007/10 Del</t>
  </si>
  <si>
    <t>Bushing Kit  Delantero, Chevrolet Trail Blazer (06/07), Colorado,  Pastilla: D1169 8282</t>
  </si>
  <si>
    <t>Bushing Kit Toyota Yaris (07/12), Pastilla: D1184 8301, Delantero.</t>
  </si>
  <si>
    <t>Bushing Kit  Jeep/Ford Series: Grand Cherokee  (11/20), Ford Expedition (03/06)</t>
  </si>
  <si>
    <t>Bushing Kit Jeep Series:Grand Cherokee PD1080 7985,Commander 2006/2010</t>
  </si>
  <si>
    <t>Bushing Kit Dodge, Mitsubishi, Jeep series: Caliber, Lancer, Outlander, Jeep Compass, Nissan Maxima</t>
  </si>
  <si>
    <t xml:space="preserve">Bushing Kit Ford F-150 4x4 Tritòn, Pastilla: D1011 7915 </t>
  </si>
  <si>
    <t xml:space="preserve">Bushing Kit Ford F-250/350 Super Duty (11/12), Pastilla: D1631 7974 </t>
  </si>
  <si>
    <t>Bushing Kit Hyundai Series: Santa Fe, Sonata, Tucson,Elantra</t>
  </si>
  <si>
    <t>Bushing Kit, Chevrolet Series: Cruze (11/15), Sonic (12/16)</t>
  </si>
  <si>
    <t>Kit Antiruido Daewoo Tico</t>
  </si>
  <si>
    <t>Kit De Mordaza Completo (Tornillos,Ganchos y Bushings), Chevrolet Corsa</t>
  </si>
  <si>
    <t>Kit Antirruido Daewoo Lanos Rin 14 / Chevrolet Aveo, Delantero, Pastilla: 7667 D797 = 6807</t>
  </si>
  <si>
    <t>Kit Antiruido Delantero, Daewoo Series: Matiz, Lanos Rin 13", Chevrolet Spark</t>
  </si>
  <si>
    <t>Kit Antiruido Daewoo Cielo/Racer ,Pastilla: D378 7267</t>
  </si>
  <si>
    <t>Kit Antiruido Mazda series: MPV/929, (92/95), Ruedas Traseras, Pastillas D553 7432</t>
  </si>
  <si>
    <t>Kit Antiruido Ford F-350 modelo (68/71), P771</t>
  </si>
  <si>
    <t>Kit Antiruido Toyota Series: Corolla, Pastilla: 7154</t>
  </si>
  <si>
    <t>Kit Antiruido, (4 Clips izquierdos, 4 Clips Derechos, 4 Pad Springs), Toyota Dyna Pastilla: 2829</t>
  </si>
  <si>
    <t xml:space="preserve">Kit Completo, Pistones, Copas y Gomas 8 piezas, Daewoo Cielo Pastilla:7267 </t>
  </si>
  <si>
    <t>Pad Spring Kit , 2 "M" y 2 Ganchos, Sujetadores Metalicos (Ford Festiva)</t>
  </si>
  <si>
    <t>Pad Spring Kit , 2 "M" y 2 Ganchos, Sujetadores Metalicos Ford Laser</t>
  </si>
  <si>
    <t>Pad Spring Kit , 2 "M" y 2 Ganchos, Sujetadores Metalicos Toyota Samurai</t>
  </si>
  <si>
    <t>Kit Antiruido Chevrolet Corsa,  Delantero.</t>
  </si>
  <si>
    <t>Kit Antiruido Ford Sierra, Renault Mégane Fase II, Delantero.</t>
  </si>
  <si>
    <t xml:space="preserve">Kit Antiruido Ford Series:Fiesta, Ecosport </t>
  </si>
  <si>
    <t>Bushing Kit, Chevrolet Monza</t>
  </si>
  <si>
    <t>Kit Antiruido Chery Orinoco</t>
  </si>
  <si>
    <t>Kit Antiruido Suzuki, Chevrolet Delant. WFR, Wagon R</t>
  </si>
  <si>
    <t>1 Rueda.</t>
  </si>
  <si>
    <t xml:space="preserve">2 Ruedas </t>
  </si>
  <si>
    <t>2 Ruedas.</t>
  </si>
  <si>
    <t>1 Rda.</t>
  </si>
  <si>
    <t>2Rdas.</t>
  </si>
  <si>
    <t>2 Rueda</t>
  </si>
  <si>
    <t xml:space="preserve">CUÑAS Y FLEJES </t>
  </si>
  <si>
    <t xml:space="preserve">Descripción </t>
  </si>
  <si>
    <t>1177K</t>
  </si>
  <si>
    <t>4654K</t>
  </si>
  <si>
    <t>KM-520067</t>
  </si>
  <si>
    <t>Gancho ¨C¨ Para Frenos De Tambor Precio x Empaque</t>
  </si>
  <si>
    <t>Ballestin Para Ford LTD, Mustang, Fairmont P.7082A</t>
  </si>
  <si>
    <t>Cuña Para veciculos Ford LTD, Mustang, Fairmont P.7082A</t>
  </si>
  <si>
    <t>Cuña Para Vehiculos con Pastilla: 788</t>
  </si>
  <si>
    <t>Ballestin Para Vehiculos con Pastilla: 788</t>
  </si>
  <si>
    <t>Cuña Para Vehiculos AMC Javelin, Hornet, Maverick, CJ5</t>
  </si>
  <si>
    <t>Ballestin Para vehic. AMC Javelin, Hornet, Maverick, CJ5</t>
  </si>
  <si>
    <t>Cuña Para Vehiculos Chevrolet Series:C-30</t>
  </si>
  <si>
    <t>Ballestín Para Vehículos Ford Series:F-350</t>
  </si>
  <si>
    <t>Cuña Para Vehículos Ford Series:F-350</t>
  </si>
  <si>
    <t>Ballestin/Fleje Invertido Para Chevrolet C-30</t>
  </si>
  <si>
    <t>Cuña Para C30, C60 Cerrada</t>
  </si>
  <si>
    <t>Cuña Para Renault Series: R19, Twingo Pastilla:7123 A</t>
  </si>
  <si>
    <t>GANCHOS DE PASTILLAS</t>
  </si>
  <si>
    <t>H1109</t>
  </si>
  <si>
    <t>MB</t>
  </si>
  <si>
    <t>MXC003</t>
  </si>
  <si>
    <t>MXC007</t>
  </si>
  <si>
    <t>MXC008</t>
  </si>
  <si>
    <t>MXC011</t>
  </si>
  <si>
    <t>MXC2030</t>
  </si>
  <si>
    <t>Gancho Pastilla 728</t>
  </si>
  <si>
    <t>Gancho Pastilla 788</t>
  </si>
  <si>
    <t>Gancho Pastilla 7070</t>
  </si>
  <si>
    <t>Resorte(Pad Spring) en "Z" Para Ford F-350</t>
  </si>
  <si>
    <t>Gancho Para Pastilla 7072</t>
  </si>
  <si>
    <t>Gancho Para Pastilla 7072C/7083</t>
  </si>
  <si>
    <t>Gancho Pastilla 7082</t>
  </si>
  <si>
    <t>Pasador de Soporte De Cáliper "Tabaquito Corto" Para Ford F-350</t>
  </si>
  <si>
    <t>Pad Pin Toyota Land Cruiser, 112,52 mm</t>
  </si>
  <si>
    <t>Pasador de Soporte De Cáliper "Tabaquito Largo" Para Ford F-350/450 Largo, Super Duty</t>
  </si>
  <si>
    <t>Clavo Nro 9 2-1/2" Ford,Dodge</t>
  </si>
  <si>
    <t>Gancho Antiruido Chevrolet Chevette</t>
  </si>
  <si>
    <t>Gancho Pastilla 326 Fiat Uno/Premio/Monza</t>
  </si>
  <si>
    <t>Pasador De Caliper Daewoo Cielo</t>
  </si>
  <si>
    <t>Gancho Pastilla Fiat 309/317</t>
  </si>
  <si>
    <t>Gancho para  Fiat/Ford Corcel/Renault R-12</t>
  </si>
  <si>
    <t xml:space="preserve">  Clavo Curvo </t>
  </si>
  <si>
    <t xml:space="preserve">VALVULAS DE PURGUE / PURGADORES DE FRENO </t>
  </si>
  <si>
    <t>MXC017</t>
  </si>
  <si>
    <t>MXC018</t>
  </si>
  <si>
    <t>Purgadores Ford F-100, F-150, (3/8"), Rosca Fina Largo</t>
  </si>
  <si>
    <t>Purgadores Ford Zephyr, Cougar, Neon (3/8"), Rosca Fina, Corto</t>
  </si>
  <si>
    <t>Purgadores Chevrolet Trasero (5/16") Rosca Fina</t>
  </si>
  <si>
    <t>Purgadores Chevrolet (8 mm), Trasero, Rosca Gruesa</t>
  </si>
  <si>
    <t>Purgadores Chevrolet C-10, C-1500, Malibu (10mm) Rosca gruesa, Delantero.</t>
  </si>
  <si>
    <t>Purgadores Hyundai Accent, Tucson, Tiburon, Ford Explorer, Rosca (M10x1)</t>
  </si>
  <si>
    <t>Purgadores, Nissan Sentra, Chevrolet Silverado, Grand Cherokee</t>
  </si>
  <si>
    <t>Purgadores longitud (35,1 mm), Rosca Fina (10mm) V.W., Dodge</t>
  </si>
  <si>
    <t>Purgadores Cuadrante Corto Long (33,8mm) Rosca (7mm) Fina</t>
  </si>
  <si>
    <t>Purgadores (36.8 mm) longitud Rosca Fina (10mm) Toyota</t>
  </si>
  <si>
    <t>Purgadores Longitud (38 mm) Rosca Fina (7mm) V.W.</t>
  </si>
  <si>
    <t>Purgadores (7/16") Corto, Rosca Gruesa Isuzu, Honda, V.W.</t>
  </si>
  <si>
    <t>Purgadores Cuadrante Largo (36,7 mm), Rosca (8mm) Gruesa</t>
  </si>
  <si>
    <t>Purgadores Chevrolet, Ford, Toyota (8mm) rosca Fina</t>
  </si>
  <si>
    <t xml:space="preserve">Purgadores Longitud (30,5 mm) Rosca Fina (7 mm) </t>
  </si>
  <si>
    <t>Purgadores (27,5 mm) Longitud, (6mm) Largo Rosca Fina</t>
  </si>
  <si>
    <t>Purgadores (23,5 mm) Longitud, (6mm) Corto Rosca Fina</t>
  </si>
  <si>
    <t xml:space="preserve">KIT DE CLAVOS / KIT DE FRENO DE MANO IMPORTADOS MBM </t>
  </si>
  <si>
    <t>2314K</t>
  </si>
  <si>
    <t>2421K</t>
  </si>
  <si>
    <t>2429K</t>
  </si>
  <si>
    <t>7209K</t>
  </si>
  <si>
    <t>7440K</t>
  </si>
  <si>
    <t>17395K</t>
  </si>
  <si>
    <t>17409K</t>
  </si>
  <si>
    <t>K7407</t>
  </si>
  <si>
    <t>Kit De Resortes 2 Ruedas para Ford Cargo 815</t>
  </si>
  <si>
    <t>Kit De Clavos Fiat Spazio, Uno, 1- 1/4"</t>
  </si>
  <si>
    <t>Kit De Clavos Ford Sierra</t>
  </si>
  <si>
    <t>Kit De Clavos Ford Zephyr, Fairmont, 1-3/4"</t>
  </si>
  <si>
    <t>Kit De Clavos Chevrolet Chevette, Monza</t>
  </si>
  <si>
    <t>Kit De Clavos Chevrolet C-10, Malibù Viejo, 2"</t>
  </si>
  <si>
    <t>Kit De Clavos Ford F-150, 2-1/4"</t>
  </si>
  <si>
    <t>Kit De Clavos Ford F-350</t>
  </si>
  <si>
    <t>Kit De Clavos Chevrolet Cheyenne 1500</t>
  </si>
  <si>
    <t>Kit De Clavos Chevrolet C-30</t>
  </si>
  <si>
    <t>Kit De Clavos Ford F-600, 2-1/2"</t>
  </si>
  <si>
    <t>Master Kit De Tambor Ford F-350 87/02 con Graduadores 2 Rdas.</t>
  </si>
  <si>
    <t>Kit de Tambor Toyota Tacoma (2005/2022) 2Rdas.</t>
  </si>
  <si>
    <t>Kit De Tambor Toyota Yaris (2009/2015) 2Rdas</t>
  </si>
  <si>
    <t>Kit De Clavos Toyota, Jeep, F-100, F-150, 2-1/4", 2 Ruedas, Nro.1</t>
  </si>
  <si>
    <t>Kit De Clavos Chevrolet C-10, Toyota Macho, Dodge Ram, 2-1/8", Nro.4</t>
  </si>
  <si>
    <t>Kit De Resortes Chevrolet C-30, Cheyenne 3500</t>
  </si>
  <si>
    <t>Kit De Resortes Ford F-250 (75/76), Dodge Varios Trasero.</t>
  </si>
  <si>
    <t>Kit De Resortes, 2 Ruedas para Ford F-350</t>
  </si>
  <si>
    <t>Kit De Resortes, 2 Ruedas para Ford F-350 (BBP)</t>
  </si>
  <si>
    <t>Kit De Resortes Jeep Wrangler/Cherokee/Comanche</t>
  </si>
  <si>
    <t>Kit De Resortes Jeep Cherokee, Liberty, Grand Cherokee, 2 Ruedas</t>
  </si>
  <si>
    <t>Kit De Freno De Mano, Ford F-250 Super Duty, Silverado,Express</t>
  </si>
  <si>
    <t>Kit De Freno De Mano Ford Explorer, Explorer Sport Trac, (02/10)</t>
  </si>
  <si>
    <t>Kit De Freno De Mano Chevrolet Silverado, Trail Blazer, Banda S781</t>
  </si>
  <si>
    <t>Kit De Clavos, Resortes y Graduadores Dodge Caliber, Compass, Nro.7</t>
  </si>
  <si>
    <t>Kit De Tambor Chevrolet Series : Silverado (08/13)</t>
  </si>
  <si>
    <t>Kit De Resortes Ford Fiesta</t>
  </si>
  <si>
    <t>Kit Freno De Tambor, Chevrolet Silverado FMSI 855</t>
  </si>
  <si>
    <t>Kit De Freno De Mano Jeep Series: Liberty, Wrangler (08/18), BS941</t>
  </si>
  <si>
    <t>Kit De Freno De Mano Chevrolet Cheyenne 3500 Past. 8523 2RDAS.</t>
  </si>
  <si>
    <t>Kit De Clavos y Resortes Toyota 4 Runner, Land Cruiser, Clavo.Nro.1</t>
  </si>
  <si>
    <t xml:space="preserve">Kit De Clavos  Resortes Toyota Corolla Banda 597 </t>
  </si>
  <si>
    <t>Kit De Clavos y Resortes Ford Festiva Clavo Nro.7</t>
  </si>
  <si>
    <t>Kit De Resortes Nissan Sentra (91/99)</t>
  </si>
  <si>
    <t xml:space="preserve">Kit De Clavos y Resortes Suzuki Grand Vitara (99/05) </t>
  </si>
  <si>
    <t>Kit De Freno De Mano Toyota 4Runner, FJ (03/10) Banda S844</t>
  </si>
  <si>
    <t>Kit De Freno De Mano Toyota 4Runner, FJ (03/10) Banda S850 Clavo Nro. 8</t>
  </si>
  <si>
    <t>Kit De Freno De Mano Toyota 4Runner, FJ (03/10) Banda S850, clavo Nro.8</t>
  </si>
  <si>
    <t>Kit De Tambor Chevrolet Series: Aveo, Spark, (04/15) 2 Ruedas.</t>
  </si>
  <si>
    <t>Kit De Freno De Mano Toyota: LandCruiser, Sequoia, Tundra (08/20)</t>
  </si>
  <si>
    <t>Kit De Clavos y Resortes Toyota Yaris (07/10), Clavo Nro.16</t>
  </si>
  <si>
    <t>Kit De Tambor Toyota Yaris IA (17-18), Mazda 2</t>
  </si>
  <si>
    <t>Kit De Resortes Ford Fiesta Power</t>
  </si>
  <si>
    <t>RESORTE Y RODILOOS DE BANDA (FRENO DE AIRE)</t>
  </si>
  <si>
    <t>R-198</t>
  </si>
  <si>
    <t>R-199</t>
  </si>
  <si>
    <t>R-200</t>
  </si>
  <si>
    <t>Resorte de Banda 4515, 4707 y 4705 Pequeño</t>
  </si>
  <si>
    <t>Resorte de Banda 4515, 4707 y 4705 Grande</t>
  </si>
  <si>
    <t>Rodillo de Banda</t>
  </si>
  <si>
    <t>KIT DE GRADUACION IMPORTADOS MBM</t>
  </si>
  <si>
    <t>2804K</t>
  </si>
  <si>
    <t>2805K</t>
  </si>
  <si>
    <t>2814K</t>
  </si>
  <si>
    <t>2815K</t>
  </si>
  <si>
    <t>2822K</t>
  </si>
  <si>
    <t>2823K</t>
  </si>
  <si>
    <t>FT1005</t>
  </si>
  <si>
    <t>G1.1086</t>
  </si>
  <si>
    <t>G1.1087</t>
  </si>
  <si>
    <t>G1.1114</t>
  </si>
  <si>
    <t>G1.1115</t>
  </si>
  <si>
    <t>G1.1284</t>
  </si>
  <si>
    <t>G1.1285</t>
  </si>
  <si>
    <t>Graduador Ford Auto/F-150 Trasero/Izquierdo, 11"</t>
  </si>
  <si>
    <t>Graduador Ford Auto/F-150 Trasero/Derecho, 11"</t>
  </si>
  <si>
    <t>Graduador Izquierdo, Ford Zephyr 10"</t>
  </si>
  <si>
    <t>Graduador Derecho, Ford Zephyr 10"</t>
  </si>
  <si>
    <t>Graduador Ford F-350 Todos Hasta el 2000 Diente fino, Trasero/Izquierdo.</t>
  </si>
  <si>
    <t>Graduador Ford F-350 Todos Hasta el 2000 Diente fino Trasero/Derecho.</t>
  </si>
  <si>
    <t>Kit de Graduación Izquierdo, Jeep Wrangler, Cherokee B.2176T-538</t>
  </si>
  <si>
    <t>Kit de Graduación Dererecho, Jeep Wrangler, Cherokee B.2176T-538</t>
  </si>
  <si>
    <t>Kit de Graduación Series: Ram T-4000, C30, C3500 Left, B.2157/ 2042</t>
  </si>
  <si>
    <t>Kit de Graduación Series: Ram T-4000, C30, C3500 Right,  B.2157/ 2042</t>
  </si>
  <si>
    <t>Kit de Graduaciòn Series: Cheyenne C1500 (88/99) Izquierdo, Banda 1404</t>
  </si>
  <si>
    <t>Kit de Graduaciòn Series: Cheyenne C1500 (88/99) Derecho, Banda 1404</t>
  </si>
  <si>
    <t>Kit de GraduacionTrasero/Izquierdo, Buick Century (93/03), Cavalier (96/98), Lumina (95/01)</t>
  </si>
  <si>
    <t>Kit de Graduacion, Trasero/Derecho, Buick Century (93/03), Cavalier (96/98), Lumina (95/01)</t>
  </si>
  <si>
    <t>Kit de Graduación Ford Escort (81/90) Trasero/Izquierdo.</t>
  </si>
  <si>
    <t>Kit de Graduación Ford Escort (81/90) Trasero/Derecho.</t>
  </si>
  <si>
    <t>Kit de Graduaciòn Jeep Cherokee, Grand Cherokee (90/01) Izquierdo.</t>
  </si>
  <si>
    <t>Kit de Graduaciòn Jeep Cherokee, Grand Cherokee (90/01) Derecho.</t>
  </si>
  <si>
    <t>Kit de Graduación De Chrysler Neon Left.</t>
  </si>
  <si>
    <t>Kit de Graduación De Chrysler Neon Right.</t>
  </si>
  <si>
    <t>Kit De Graduaciòn Chevrolet Silverado 1500 Trasero/Izquierdo/Derecho, (04/08)</t>
  </si>
  <si>
    <t>Kit De Graduaciòn Chevrolet Silverado 1500 Trasero/Izquierdo/Derecho, (09/13)</t>
  </si>
  <si>
    <t>Kit de GraduacionTrasero/Izquierdo, Toyota Corolla (Import.) (00/02) Banda S7501515</t>
  </si>
  <si>
    <t>Kit de Graduacion, Tras/Derecho, Toyota Corolla (Import.) (00/02) Zapata S7501515</t>
  </si>
  <si>
    <t>Kit de Graduacion Camry,Dahiatsu Terios Trasero/Izquierdo, Bandas S505 1358 / 523 2156 9"</t>
  </si>
  <si>
    <t>Kit de Graduacion Camry,Dahiatsu Terios Trasero/Derecho, Bandas S5051358 / 523 2156 9"</t>
  </si>
  <si>
    <t>Kit de Graduación Honda Civic/CRX, (84/92) Trasero/Izquierdo.</t>
  </si>
  <si>
    <t>Kit de Graduación Honda Civic/CRX, (84/92) Trasero/Derecho.</t>
  </si>
  <si>
    <t>Kit de Graduaciòn Toyota 4Runner, LandCruiser (86/03) Izquierdo, S589/549</t>
  </si>
  <si>
    <t>Kit de Graduaciòn Toyota 4Runner, LandCruiser (86/03) Derecho, S589/549</t>
  </si>
  <si>
    <t>Kit De Graduaciòn Suzuki Grand Vitara Derecho.</t>
  </si>
  <si>
    <t>Kit De Graduaciòn Suzuki Grand Vitara Izquierdo.</t>
  </si>
  <si>
    <t>Kit De Graduación Dodge Dakota (05/10) Trasero/Izquierdo, Banda S853</t>
  </si>
  <si>
    <t>Kit De Graduación Dodge Dakota (05/10) Trasero/Derecho, Banda S853</t>
  </si>
  <si>
    <t>Kit De Graduación Automática Toyota Series : Toyota Yaris 2006/15 Lado Izquierdo</t>
  </si>
  <si>
    <t>Kit De Graduación Automática Toyota Series : Toyota Yaris 2006/15 Lado Derecho</t>
  </si>
  <si>
    <t>Kit de Graduacion Hyundai Series: Elantra 92/06,Tiburón, Kia Spectra, Izquierdo</t>
  </si>
  <si>
    <t>Kit de Graduacion Hyundai Series: Elantra 92/06, Tiburón, Kia Spectra, Derecho</t>
  </si>
  <si>
    <t xml:space="preserve">Kit De Graduación de Bandas Toyota Series: Hilux, Fortuner, 2 Ruedas </t>
  </si>
  <si>
    <t>Graduador Derecho, Chevrolet Corsa</t>
  </si>
  <si>
    <t>Graduador Izquierdo, Chevrolet Corsa</t>
  </si>
  <si>
    <t>Graduador Izquierdo, Renault R19, Peugeot 206 Tipo Bendix</t>
  </si>
  <si>
    <t>Graduador Derecho, Renault R19, Peugeot 206 Tipo Bendix</t>
  </si>
  <si>
    <t>Graduador Derecho, Fiat Palio, Fiat Siena</t>
  </si>
  <si>
    <t>Graduador Izquierdo, Fiat Palio, Fiat Siena</t>
  </si>
  <si>
    <t>TUERCA DE TUNEL CON TEFLON Y SIN TEFLON / TUERCA DE TUNEL CON ARAÑA</t>
  </si>
  <si>
    <t>41216A-K</t>
  </si>
  <si>
    <t>AR11-K</t>
  </si>
  <si>
    <t>TTJ30AK</t>
  </si>
  <si>
    <t>TT129AK</t>
  </si>
  <si>
    <t>Kit de Araña + Tuerca de Tunel Ford F-350 y otros</t>
  </si>
  <si>
    <t>Kit de Araña + Tuerca de Tunel Chevrolet C-30</t>
  </si>
  <si>
    <t>Tuerca De Seguridad Chevrolet Cheyenne 3500 Past.8523</t>
  </si>
  <si>
    <t>Tuerca Teflonada de seguridad Ford F-351</t>
  </si>
  <si>
    <t>GUAYAS DE GRADUACION AUTOMATICA / PASA GUAYAS</t>
  </si>
  <si>
    <t>GB-16</t>
  </si>
  <si>
    <t>GB-75</t>
  </si>
  <si>
    <t>GB-76</t>
  </si>
  <si>
    <t>GB-77</t>
  </si>
  <si>
    <t>PG-2090</t>
  </si>
  <si>
    <t>PG-2093</t>
  </si>
  <si>
    <t>Guaya De Freno Cherokee, Comanche,  Banda: 538 2168T, 2176T</t>
  </si>
  <si>
    <t xml:space="preserve">Guaya De Freno Cherokee, Grand Cherokee Banda: S670 2174TT </t>
  </si>
  <si>
    <t>Guaya De Freno Ford Fortaleza 12"</t>
  </si>
  <si>
    <t xml:space="preserve">Guaya De Graduación Automática Toyota Series:Autana,4Runner,LandCruiser 8" (47616-60010)---Precio Unitario x 10, Empaque de 10 </t>
  </si>
  <si>
    <t>Pasa Guaya Ford Maverick, Zephyr</t>
  </si>
  <si>
    <t xml:space="preserve">Pasa Guaya De Ford Tritón, Dodge Ram </t>
  </si>
  <si>
    <t>KIT DE RETEN PARA HIDROVACK CON ARANDELA</t>
  </si>
  <si>
    <t>KRA</t>
  </si>
  <si>
    <t xml:space="preserve">kit de Reten para Hidrovack con Arandela </t>
  </si>
  <si>
    <t>KIT DE PUNTA DE EJE</t>
  </si>
  <si>
    <t>SEPARADORES DE BANDA</t>
  </si>
  <si>
    <t>Kit de punta de Eje Ford F-350</t>
  </si>
  <si>
    <t>SP-001K</t>
  </si>
  <si>
    <t>Kit De Seperador de Bandas Toyota Series:Landcruiser,4Runner, Tacoma, FJ Cruiser, Sequoia</t>
  </si>
  <si>
    <t>SP-002</t>
  </si>
  <si>
    <t xml:space="preserve"> Seperador de Bandas Toyota Series: Corolla New Sensation (2003/2008)</t>
  </si>
  <si>
    <t>PISTONES DE CALIPER ALEACION ALUMINIO (SHIATSU)</t>
  </si>
  <si>
    <t>Shala09</t>
  </si>
  <si>
    <t>Ford Explorer (2011/2018), Delantero</t>
  </si>
  <si>
    <t>47.</t>
  </si>
  <si>
    <t>50.8</t>
  </si>
  <si>
    <t>PISTONES DE CALIPER NACIONALES</t>
  </si>
  <si>
    <t>P-69</t>
  </si>
  <si>
    <t>P-78</t>
  </si>
  <si>
    <t>P-94</t>
  </si>
  <si>
    <t>Piston de Caliper, Ford Mustang año (67/68)</t>
  </si>
  <si>
    <t>Piston de Caliper, Fiat Ritmo/Regata</t>
  </si>
  <si>
    <t>Piston de Caliper, Dodge Neòn (95/05), Chrysler Neòn (00/02) Delantero, Dodge Ram 1500 (00/10), Dodge Spirit/LeBaron (91/95)</t>
  </si>
  <si>
    <t>Piston de Caliper Ford Falcon, Fairlane 500 (68/70), Ford Mustang (1973), Torino (68/71)</t>
  </si>
  <si>
    <t>Piston de Caliper, Chrysler LeBaron (77/81), Dodge Aspen (76/80), Dart (76), Ford Galaxie 500 / LTD (68/72), Plymouth Valiant (72/76)</t>
  </si>
  <si>
    <t xml:space="preserve">Piston de Caliper Dodge Coronet (76/70), Magnum (78), D100/200/300,AMC Hornet (71/75), Chrysler Imperial, New Yorker </t>
  </si>
  <si>
    <t>Piston de Caliper, AMC Hornet (1977), Dodge Dart (73/75), Ford Bronco II (84/90) Ford Explorer (91/94), Ford   F-100/150 (80/83), Granada, Maverick (73/77)</t>
  </si>
  <si>
    <t>Piston de Caliper, Ford Fairmont (78/82), Granada (81/82), LTD (83),Mustang (79/83), Cougar (80/82), Zephyr (78/82)</t>
  </si>
  <si>
    <t>Piston de Caliper, Ford LTD (79/82), Grand Marquis (79/84), Crown Victoria (93/94), Continental (80)</t>
  </si>
  <si>
    <t>Piston de Caliper, Chevrolet Cavalier (82/91), Century/Celebrity (82/99), Corsica/Sunbird (86/91)</t>
  </si>
  <si>
    <t>Piston de Caliper, Jeep Series: CJ5 (82/83), CJ7 (82/86), Comanche (86/89), Wagoneer (84/89), Wrangler (86/89),      Sin Sello</t>
  </si>
  <si>
    <t>Piston de Caliper, Chevrolet C-30 (75/86), C3500 (91/02), GMC P-31/35 (75/78)</t>
  </si>
  <si>
    <t>Piston de Caliper, Ford Explorer Delantero, Chevrolet Cheyenne 1500</t>
  </si>
  <si>
    <t>Piston de Caliper, Chevrolet Chevette Año (82/92)</t>
  </si>
  <si>
    <t>Piston de Caliper, Isuzu Caribe Años (84/87)</t>
  </si>
  <si>
    <t>Piston de Caliper, Isuzu Caribe Año (88/91), F.76028</t>
  </si>
  <si>
    <t>Piston de Caliper, Toyota Pickup (88/95), Samurai, Machito, Pistòn Primario</t>
  </si>
  <si>
    <t>Piston de Caliper, Jeep Grand Cherokee Delantero/Trasero, Millenium Pastilla: D1080-7985</t>
  </si>
  <si>
    <t>Piston de Caliper, Jeep Grand Cherokee Delantero.</t>
  </si>
  <si>
    <t>Piston de Caliper, Toyota Land Cruiser (76/90) (Samurai), Pistòn Secundario Pequeño</t>
  </si>
  <si>
    <t>Piston de Caliper, Ford Series: Sierra, Escort, Orion</t>
  </si>
  <si>
    <t>Piston de Caliper, Ford F-150 Fortaleza, Chevrolet Blazer (00/03) Corsa</t>
  </si>
  <si>
    <t>Piston de Caliper, Nissan Frontier, Kia Sorento (2011), Hyundai Santa Fe (10/12), Ford Mustang (05/12), Mitsubishi Montero Delantero Pastilla: 7412</t>
  </si>
  <si>
    <t xml:space="preserve">Piston de Caliper Chevrolet series: Aveo, Optra </t>
  </si>
  <si>
    <t>Piston de Caliper, Chevrolet series: Cheyenne 3500, Pastilla: D1411 8523 Trasero</t>
  </si>
  <si>
    <t xml:space="preserve">ORIENTE </t>
  </si>
  <si>
    <t>PISTONES DD CALIPER IMPORTADOS</t>
  </si>
  <si>
    <t>P-7157R</t>
  </si>
  <si>
    <t>P-7157L</t>
  </si>
  <si>
    <t>7501-76021</t>
  </si>
  <si>
    <t>7502-76008</t>
  </si>
  <si>
    <t>7513-76033</t>
  </si>
  <si>
    <t>7913/MXC023</t>
  </si>
  <si>
    <t>7924/P-54</t>
  </si>
  <si>
    <t>MXC020/7902</t>
  </si>
  <si>
    <t>MXC024</t>
  </si>
  <si>
    <t>MXC025</t>
  </si>
  <si>
    <t>P-51</t>
  </si>
  <si>
    <t>P-63</t>
  </si>
  <si>
    <t>Kit De Pistón De Cáliper Toyota Series:Explosion Trasero Derecho</t>
  </si>
  <si>
    <t>Kit De Pistón De Cáliper Toyota Series:Explosion Trasero Izquierdo</t>
  </si>
  <si>
    <t>Piston de Caliper, Ford Bronco (76/96), Econoline E-100 (75/83), E-150 (75/02), Ford F-100 (75/83), Ford F-150 (75/93)</t>
  </si>
  <si>
    <t>Piston de Caliper, Ford E-250/350 Econoline (75/91), Ford F-250/350 (72/74) - (75/94) Delantero.</t>
  </si>
  <si>
    <t>Piston de Caliper, Nissan Sentra (85/94), Suzuki Swift, Sidekick, Toyota Burbuja Trasero, Toyota Series: Burbuja 4Runner Trasero, (06/12), Kia Sorento (06/09)</t>
  </si>
  <si>
    <t>Piston de Caliper Mitsubishi L300/Van, P.D349 7241, Mitsubishi Montero</t>
  </si>
  <si>
    <t>Piston de Caliper, Chrysler Neon Trasero</t>
  </si>
  <si>
    <t>Piston de Caliper, Jeep Cherokee, Comanche, Wrangler (90/95)-(97/206), Dakota, Wagoneer, Dodge Caravan (01/07), Grand Cherokee (93/98) Con Sello</t>
  </si>
  <si>
    <t>Piston de Caliper, Jeep Grand Cherokee (11/15), Trasero, Mercury Grand Marquis (92/95)</t>
  </si>
  <si>
    <t>Piston de Caliper, Ford F-350 (95/97), Ford F-450 Super Duty (2003), Dodge Ram T2500</t>
  </si>
  <si>
    <t>Piston de Caliper, Ford Explorer Expedition Eddie Bauer Trasero, Ford Ranger (03/04),Trasero, Ford Explorer Sport Trac (01/02), Trasero.</t>
  </si>
  <si>
    <t>Piston de Caliper, Chevrolet Express 3500, Delantero, Silverado 3500 (01/09),Trasero.</t>
  </si>
  <si>
    <t>Piston de Caliper, Silverado 1500, Express 1500,Avalanche 1500, Tahoe</t>
  </si>
  <si>
    <t>Piston de Caliper, Ford F-350 (97/05) Triton</t>
  </si>
  <si>
    <t>Piston de Calier, Chevrolet Express 2500/3500, Silverado 1500 (03/07), Silverado 3500, Hummer H2 (03/09)</t>
  </si>
  <si>
    <t>Piston de Caliper, Ford F-250/350 Super Duty Delantero, (05/12)</t>
  </si>
  <si>
    <t>Pistón de Cáliper Jeep Grand Cherokee 11/17 Tras. Past.D1498 8698</t>
  </si>
  <si>
    <t>Piston de Calipero, Chevrolet Express 2500/3500, Trasero, (03/12)</t>
  </si>
  <si>
    <t>Piston de Caliper, Chevrolet Series: Avalanche 1500, Tahoe (03/06), Trasero, Express 1500 (03/13), Silverado 1500 (2003)  Trasero.</t>
  </si>
  <si>
    <t>Piston de Caliper, Ford F-150 Expedition (10/13), Dodge Dakota (05/10), Delantero, Ford F-350 Super Duty Trasero.</t>
  </si>
  <si>
    <t>Piston de Caliper, Ford F-150 Delantero, (05/09) FX4, Delantero.</t>
  </si>
  <si>
    <t>Piston de Caliper, Ford F-250 Super Duty Trasero, (05/13)</t>
  </si>
  <si>
    <t>Piston de Caliper, Ford F-150 Trasero, (06/12)  FX4, Trasero.</t>
  </si>
  <si>
    <t>Piston de Caliper, Chevrolet Express 1500 (09/11), Silverado 1500/2500/3500 (08/11), Tahoe/Avalanche (07/11) Delantero, Suburban 1500 (07/11) Trasero.</t>
  </si>
  <si>
    <t>Piston de Caliper, Dodge Caliber (07/12), Chrysler Sebring (07/10), Jeep Compass/Patriot (07/11), Toyota Corolla Matrix (Patrulla), (03/08)</t>
  </si>
  <si>
    <t>Piston de Caliper, Ford Explorer, Delantero, (06/10), Delantero, Ford Explorer SportTrac (07/10), Delantero.</t>
  </si>
  <si>
    <t>Piston de Caliper, Ford Series: Econoline (08-13), E150/250/E-350, Super Duty Traseros</t>
  </si>
  <si>
    <t>Piston de Caliper, Ford Series: Econoline (08-13), E150/250/E-350/450, Super Duty Delanteros</t>
  </si>
  <si>
    <t>Piston de Caliper, Ford F-350 Super Duty (13/14), Delantero</t>
  </si>
  <si>
    <t>Piston de Caliper, Jeep Grand Cherokee, Pastillas: D1080 7985, Chevrolet Trail Blazer (06/09), Colorado Delantero</t>
  </si>
  <si>
    <t>Piston de Caliper, Jeep Grand Cherokee 2011/15,2018/20 del. Past. D1455 8655</t>
  </si>
  <si>
    <t>Piston de Caliper, Cheyenne 3500, Silverado 2500 Delantero, (11/12)</t>
  </si>
  <si>
    <t>Piston de Caliper, Cheyenne 3500, Silverado 2500 Trasero, (11/12)</t>
  </si>
  <si>
    <t>Piston de Caliper, Ford Explorer (10/18), Delantero</t>
  </si>
  <si>
    <t>Piston de Caliper, Ford Fairlane 500 (75/77), Dodge 100, 150, 200, 250, 300, 350, 400,  AMC Hornet (76),    LTD I, II, Galaxie 500, CJ5, CJ7, Country Squire</t>
  </si>
  <si>
    <t>Piston de Caliper, Chevrolet Malibu/Nova/Monte Carlo (73/77), Impala (69/85), Blazer 71/4)- (87/91), C10 (76/85), C30 (75/78), Camaro (69/81)</t>
  </si>
  <si>
    <t>Piston de Caliper, Chevrolet Malibu (78/83), Blazer (95/02), Celebrity (83/90), Monte Carlo (78/88), S10 (82/02), GMC Jimmy (92/02)</t>
  </si>
  <si>
    <t>Piston de Caliper Chevrolet Blazer Trasero (99/01) Pastilla: D729 7596, Chevrolet S10, GMC Jimmy (97/04) Trasero.</t>
  </si>
  <si>
    <t>Piston de Caliper, Jeep Grand Cherokee (99/04), Delantero, Pastilla: D945-7846</t>
  </si>
  <si>
    <t>Piston de Caliper, Ford Explorer Delantero, (95/05), Pastilla: D652 7532, Hyundai Veracruz (2007), Mazda B2300/2500, Ford Explorer SportTrac</t>
  </si>
  <si>
    <t>Piston de Caliper, Chevrolet LUV D-Max Delantero, Pastilla: 7943, Chevrolet / Isuzu Colorado</t>
  </si>
  <si>
    <t>Piston de Caliper, Chevrolet LUV D-Max Delantero, Pastilla: D1677 8906</t>
  </si>
  <si>
    <t xml:space="preserve">Piston de Caliper Grand blazer Z71 Trasero, Trail Blazer Delantero, Avalanche Trasero (2001) </t>
  </si>
  <si>
    <t>47.9</t>
  </si>
  <si>
    <t>44.32</t>
  </si>
  <si>
    <t>TORNILLO DE CALIPER IMPORTADO</t>
  </si>
  <si>
    <t>11009K</t>
  </si>
  <si>
    <t>H5065</t>
  </si>
  <si>
    <t>H5082</t>
  </si>
  <si>
    <t>TC5006</t>
  </si>
  <si>
    <t>TC5007</t>
  </si>
  <si>
    <t>TC5025</t>
  </si>
  <si>
    <t>TC5044</t>
  </si>
  <si>
    <t>TC5045</t>
  </si>
  <si>
    <t>TC5050K</t>
  </si>
  <si>
    <t>TC5067</t>
  </si>
  <si>
    <t>TC5068</t>
  </si>
  <si>
    <t>TC5069</t>
  </si>
  <si>
    <t>TC5904</t>
  </si>
  <si>
    <t>TC5907</t>
  </si>
  <si>
    <t>TC5909</t>
  </si>
  <si>
    <t>TC5910</t>
  </si>
  <si>
    <t>TC5916</t>
  </si>
  <si>
    <t>TC5917</t>
  </si>
  <si>
    <t>TC5918</t>
  </si>
  <si>
    <t>TC5920</t>
  </si>
  <si>
    <t>TC5922</t>
  </si>
  <si>
    <t>TC5924</t>
  </si>
  <si>
    <t>TC5932</t>
  </si>
  <si>
    <t>TC5936</t>
  </si>
  <si>
    <t>TC5939</t>
  </si>
  <si>
    <t>TC5940</t>
  </si>
  <si>
    <t>TC5943</t>
  </si>
  <si>
    <t>TC5945</t>
  </si>
  <si>
    <t>TC5945K</t>
  </si>
  <si>
    <t>TC5946</t>
  </si>
  <si>
    <t>TC5953</t>
  </si>
  <si>
    <t>TC5958</t>
  </si>
  <si>
    <t>TC5961</t>
  </si>
  <si>
    <t>TC14040</t>
  </si>
  <si>
    <t>TC14044</t>
  </si>
  <si>
    <t>TC14045</t>
  </si>
  <si>
    <t>TC14052</t>
  </si>
  <si>
    <t>TC14055</t>
  </si>
  <si>
    <t>TC14054</t>
  </si>
  <si>
    <t>TC14060K</t>
  </si>
  <si>
    <t>TC14061K</t>
  </si>
  <si>
    <t>TC14083</t>
  </si>
  <si>
    <t>TC14119K</t>
  </si>
  <si>
    <t>TC14139K</t>
  </si>
  <si>
    <t>TC14145K</t>
  </si>
  <si>
    <t>TC14155</t>
  </si>
  <si>
    <t>TC14156k</t>
  </si>
  <si>
    <t>TC14157K</t>
  </si>
  <si>
    <t>TC14161</t>
  </si>
  <si>
    <t>TC14168</t>
  </si>
  <si>
    <t>TC14177</t>
  </si>
  <si>
    <t>TC14184</t>
  </si>
  <si>
    <t>TC14404</t>
  </si>
  <si>
    <t>TC14405</t>
  </si>
  <si>
    <t>TC14406</t>
  </si>
  <si>
    <t>TC14408K</t>
  </si>
  <si>
    <t>TC14414K</t>
  </si>
  <si>
    <t>TC14415</t>
  </si>
  <si>
    <t>TC14418</t>
  </si>
  <si>
    <t>TC14421K</t>
  </si>
  <si>
    <t>TC14423K</t>
  </si>
  <si>
    <t>TC14428</t>
  </si>
  <si>
    <t>TC14433K</t>
  </si>
  <si>
    <t>TC14437</t>
  </si>
  <si>
    <t>TC14467</t>
  </si>
  <si>
    <t>TC15081</t>
  </si>
  <si>
    <t>Tornillo De Caliper (101 mm), Malibu / Monte Carlo / Caprice / C-10</t>
  </si>
  <si>
    <t>Tornillo Ford LTD (79/86), Mustang (84/93), Conquistador (97,028mm)</t>
  </si>
  <si>
    <t>Tornillo/Guia De Caliper Ford Zephyr/Cougar, (79,50 mm)</t>
  </si>
  <si>
    <t>Kit De Bocinas Ford Laser/Escort, Mazda 323, Protege</t>
  </si>
  <si>
    <t>Kit de Tornillo, Toyota Célica, Supra, Crown, (86/92),Trasero, Pastilla: D337 7206</t>
  </si>
  <si>
    <t>Kit de Tornillos, Chevrolet Lumina (90/94) Trasero, Pastilla: D377 7266</t>
  </si>
  <si>
    <t>Kit De Tornillos y Tuercas Ford F-350 (68/75), 4 Piezas</t>
  </si>
  <si>
    <t>Kit de Tornillos De Caliper Ford Series: F-350 D655 7535</t>
  </si>
  <si>
    <t>Kit deTornillos Volkswagen New Beetle/Golf Delantero, Ford Escort/Escape/Expedition/Focus/Taurus, Delantero. Jeep Grand Cherokee, 99/04 -11/12, Trasero.</t>
  </si>
  <si>
    <t xml:space="preserve">Kit de Tornillos y Bocinas Blazer (94/92), C1500 (88/99), C-3500 (88/01), Express 1500 (96/02), Ram T1500 </t>
  </si>
  <si>
    <t>Kit de Tornillos y Bocinas  Ford Bronco 4 piezas, F-150, Comanche, Neon, Grand Cherokee (93/98), Tresero</t>
  </si>
  <si>
    <t>Kit De Guías Ford Laser/Escort, Mazda 323, Protege</t>
  </si>
  <si>
    <t>Kit De Tornillos/Bocinas Ford F-150 D702 7576, Ford  E250/350, Dodge Ram T2500 D655 7535</t>
  </si>
  <si>
    <t>Kit De Tornillos y Guìas, Chevrolet Silverado Trasero, (99/06), Avalanche/Tahoe/Impala Trasero.</t>
  </si>
  <si>
    <t>Kit de Tornillos y Guías, Chevrolet Blazer (97/05), Trasero, Pastilla: D729 7596</t>
  </si>
  <si>
    <t>Kit de Tornillos Ford F-150, Pastillas: D676 7558, Explorer, Ranger, Mazda B2300, 4 piezas</t>
  </si>
  <si>
    <t>Kit Tornillos, Eddie Bauer, F-350 Super Duty, Grand Cherokee 4 piezas.</t>
  </si>
  <si>
    <t>Kit De Guìas Silverado (99/07), D785 7653, Express 1500/2500/3500, Tahoe, Avalanche</t>
  </si>
  <si>
    <t>Kit De Guías Chevrolet Blazer, S10, Delantero, (79/05), GMC Jimmy</t>
  </si>
  <si>
    <t>Kit De Guìas/Tornillos De Càliper, Jeep Liberty (02/07), D856 7732</t>
  </si>
  <si>
    <t>Kit De Guìas/Tornillos De Càliper, Chevrolet Silverado 1500/Tahoe, Trasero, Trail Blazer Delantero.</t>
  </si>
  <si>
    <t>Kit De Guìas/Tornillos De Càliper, Dodge Dakota (03/04), Explorer (02/05), Ranger (03/11)</t>
  </si>
  <si>
    <t>Kit de Tornillo, Ford Series: Escape (07/12), Expedition (03/09), Jeep Grand Cherokee (11/18)</t>
  </si>
  <si>
    <t>Kit de Tornillos, Chevrolet Series: Avalanche, Tahoe, Express 1500, Trasero, Toyota Series: Highlander (08//12) Trasero.</t>
  </si>
  <si>
    <t>Kit de Tornillos y Bocinas de Caliper, Ford F-150 (04/11), Trasero, Dodge Dakota (03/04), Trasero.</t>
  </si>
  <si>
    <t>Kit de Tornillos y Guias de Caliper, Chevrolet TrailBlazer (06/09), Delantero, Ford F-150 (04/09), Delantero</t>
  </si>
  <si>
    <t>Kit de Tornillos, Jeep Series: Grand Cherokee (2005), Commander (06/10), Pastilla: D1080 7985</t>
  </si>
  <si>
    <t>Kit de Tornillos y Guias, Chevrolet Series: TrailBlazer (02/09), P.D883 7760, Honda Civic (03/15), Trasero.Daewoo Matiz Corto</t>
  </si>
  <si>
    <t>Kit de Tornillos Guias de Caliper, Chevrolet Series: Avalanche, Tahoe, Express 1500, Silverado, Pastilla: D1092 7997</t>
  </si>
  <si>
    <t>Kit de Guias de Caliper, Mitsubishi Series: Outlander (05/12), Lancer (04/13) Pastilla: D1037 7940, Dodge Series: Caliber, Sebring, Jeep Compass Trasero.</t>
  </si>
  <si>
    <t xml:space="preserve">Kit de Tornillos/Guias de Caliper, Jeep Series: Liberty (08/12), Wrangler (07/09), Trasero, Ford Explorer (11/14), Trasero. </t>
  </si>
  <si>
    <t xml:space="preserve">Kit de Tornillos/Guias de Caliper, Jeep Series: Liberty (08/12), Wrangler (07/09), Trasero, Ford Explorer (11/14) Trasero. </t>
  </si>
  <si>
    <t>Kit de Tornillos, Jeep Series: Liberty (08/12), Pastilla: D1273 8389, Delantero.</t>
  </si>
  <si>
    <t>Kit de Tornillos, Ford Series : F-350 Super Duty (13/17), Delantero/Trasero,  Pastillas: D1680 8909/D1691 8918</t>
  </si>
  <si>
    <t>Kit de Tornillos/Guias de Caliper, Chevrolet Series: Cruze Trasero, (11/16)</t>
  </si>
  <si>
    <t>Kit De Tornillos Guias, Delantero/Trasero, Chevrolet Series: Cheyenne 3500, Pastilla: D1411 8523</t>
  </si>
  <si>
    <t>Kit de Tornillos Suzuki Grand Vitara, 4 piezas, Mitsubishi Lancer (02/06)</t>
  </si>
  <si>
    <t>Kits De Guías Traseras, Toyota Series: 4Runner 803/21), Tundra, Sequoia, Land Cruiser, FJ Cruiser</t>
  </si>
  <si>
    <t>Kit Tornillos de Cáliper Nissan Sentra D510 7489 ,Suzuki Swift (95/01)</t>
  </si>
  <si>
    <t>Kit de Tornillos, Hyundai: Accent, Elantra, Santa Fe, Sonata, Kia Optima</t>
  </si>
  <si>
    <t xml:space="preserve">Kit De Tornillos/Pasadores Ruedas Delanteras/Traseras Toyota Explosion </t>
  </si>
  <si>
    <t>Kit de Tornillos y Bocinas, Toyota Series Corolla/Starlet  Past. D242 7153</t>
  </si>
  <si>
    <t>Kit de Tornillos Mitsubishi Series: Galant/Montero 88/96 Past. D349 7241</t>
  </si>
  <si>
    <t>Kit De Tornillos/Guías Isuzu Series:Amigo,Rodeo,Caribe Trooper (89/95),Honda Passport (94/95)</t>
  </si>
  <si>
    <t>Kit De Pasadores Ford Festiva (88/93)</t>
  </si>
  <si>
    <t>Kit de Pasadores, Mitsubishi Series: Lancer (04/06), PD866 7741, Oulander, Galant, Honda Civic (96/21), Toyota Highlander, Camry, Avalon, Ford Fiesta T.</t>
  </si>
  <si>
    <t>Kit de Tornillos, Mitsubishi Series: Montero (01/06), Pastilla: D867 7742</t>
  </si>
  <si>
    <t>Kit de Tornillos, Huyndai Series: Tucson, Santa Fé, Sonata, Kia Sorento Trasero.</t>
  </si>
  <si>
    <t>Kit Tornillos De Cáliper, Dodge Caliber, Sebring, Jeep Compass/Patriot (07/11), Mitsubishi Lancer (07/11), Delantero. Montero (05/06), Mazda 6, Trasero.</t>
  </si>
  <si>
    <t>Kit de Tornillos/Guías Mitsubishi Series: Montero Sport (97/04) P D733 7602,Toyota Rav4 (04/05),Kia Sephia,Spectra</t>
  </si>
  <si>
    <t>Kit de Guias, Kia Series: Rio, Spectra (03/05), Pastilla: D889 7767</t>
  </si>
  <si>
    <t>Kit de Tornillos/Guias, Chevrolet Optra Trasero, D1315 7939</t>
  </si>
  <si>
    <t>Kit de Tornillos, Luv D-Max, Chevrolet Colorado Pastilla: D1039-7943</t>
  </si>
  <si>
    <t>Kit de Tornillos/Guias, Toyota Series: Venza (99/16), P.D1401 8509, Nissan Titán, Armada</t>
  </si>
  <si>
    <t>Kit de Tornillos y Guias, Ford Fusion, Mazda Series: Miata, Mazda 6</t>
  </si>
  <si>
    <t>Kit De Tornillos/Guías Mitsubishi Mirage (91/00), Lancer, Pastilla: 7417 D535</t>
  </si>
  <si>
    <t>Kit De Guias De Caliper Mitsubishi Montero (92/00), P.7412, Mirage, Galant (91/92), Lancer (09/11), Ford Explorer, (13/19) P.8824</t>
  </si>
  <si>
    <t xml:space="preserve">Kit De Tornillos/Guías, Mitsubishi Series: Galant (91/92), Mirage (99/02), Delantero, P.D484 7365 Mazda RX-7 (93/95), Trasero </t>
  </si>
  <si>
    <t>Kit de Tornillos/Guias, Toyota Series: Camry (92/01), Celica (94/05), Sienna (98/03), Delantero.</t>
  </si>
  <si>
    <t>Kit De Guías De Caliper, Mitsubishi Galant (94/11), P.D383 7272, Trasero, Suzuki Grand Vitara (09/12), Trasero, Chrysler Sebring Trasero.</t>
  </si>
  <si>
    <t>Kit de Tornillos/Guias, Mitsubishi Montero (00/92), Trasero, Mirage (91/92), Delantero, Caribe (92/02) Trasero</t>
  </si>
  <si>
    <t>Kit de Tornillos/Guías de Cáliper, Suzuki Grand Vitara P.8307, Toyota Land Cruiser Trasero. D773 7640</t>
  </si>
  <si>
    <t>Kit de Tornillos/Guias de Caliper, Ford Focus Traseros (00/07).</t>
  </si>
  <si>
    <t>Kit de Tornillos/Guias de Caliper, Honda series:Odyssey,CR-V</t>
  </si>
  <si>
    <t>Kit de Tornillos/Guias, Ford Focus, Chevrolet Captiva, Hyundai Tucson, Accent, Santa Fe, Kia Rio</t>
  </si>
  <si>
    <t>Kit de Tornillos/Guias, Toyota Series: IA año (2017) Pastilla: D1852 9081, Ford Fiesta (11/19) D</t>
  </si>
  <si>
    <t>Kit de Tornillos y Guías de Cáliper, Toyota Series: Yaris (06/18), Corolla (19/22), Pastilla: D2176 9421, Sienna (11/20), Rav4 (06/20), Toyota Highlander (08/19) Delantero.</t>
  </si>
  <si>
    <t>Kit de Tornillos/Guias de Caliper, Chevrolet Series: Cruze Delantero, (11/15)</t>
  </si>
  <si>
    <t>Kit de Tornillos, Aveo/Optra/Grand Vitara 07/Sentra/Civic (90/95) Delantero, Civic (00/92), Trasero.</t>
  </si>
  <si>
    <t>1 Rueada</t>
  </si>
  <si>
    <t>TORNILLO DE CALIPER NACIONALES</t>
  </si>
  <si>
    <t>TC0002</t>
  </si>
  <si>
    <t>TC0003</t>
  </si>
  <si>
    <t>TC0005</t>
  </si>
  <si>
    <t>TC0006</t>
  </si>
  <si>
    <t>TC0007</t>
  </si>
  <si>
    <t>TC0008</t>
  </si>
  <si>
    <t>TC0009</t>
  </si>
  <si>
    <t>TC0010</t>
  </si>
  <si>
    <t>TC0011</t>
  </si>
  <si>
    <t>TC0012</t>
  </si>
  <si>
    <t>TC0014</t>
  </si>
  <si>
    <t>TC0015</t>
  </si>
  <si>
    <t>TC0016</t>
  </si>
  <si>
    <t>TC0017</t>
  </si>
  <si>
    <t>TC0018</t>
  </si>
  <si>
    <t>TC0019</t>
  </si>
  <si>
    <t>TC0020</t>
  </si>
  <si>
    <t>TC0021</t>
  </si>
  <si>
    <t>TC0022</t>
  </si>
  <si>
    <t>TC0023</t>
  </si>
  <si>
    <t>TC0025</t>
  </si>
  <si>
    <t>TC0026</t>
  </si>
  <si>
    <t>TC0027</t>
  </si>
  <si>
    <t>TC0032</t>
  </si>
  <si>
    <t>TC0033</t>
  </si>
  <si>
    <t>TC0034</t>
  </si>
  <si>
    <t>TC0035</t>
  </si>
  <si>
    <t>TC0036</t>
  </si>
  <si>
    <t>TC0037</t>
  </si>
  <si>
    <t>TC0038</t>
  </si>
  <si>
    <t>TC0039</t>
  </si>
  <si>
    <t>TC0040</t>
  </si>
  <si>
    <t>TC0041</t>
  </si>
  <si>
    <t>TC0042</t>
  </si>
  <si>
    <t>Tornillo de Caliper, Chevrolet Corto (4692), (7/16" x 4)</t>
  </si>
  <si>
    <t>Tornillo de Caliper, Ford Fairmont/Zephyr Corto, (7/16" x 2-3/4)</t>
  </si>
  <si>
    <t>Tornillo de Caliper, Dodge Largo</t>
  </si>
  <si>
    <t>Tornillo de Caliper, Dodge Corto</t>
  </si>
  <si>
    <t>Tornillo de Caliper, Ford LTD (79/86), Mustang (84/93), Conquistador, Grand Marquis</t>
  </si>
  <si>
    <t>Tornillo de Caliper, Buick Century (Todos)</t>
  </si>
  <si>
    <t xml:space="preserve">Tornillo de Caliper, Mercury Cougar (83/88), Ford Mustang (84/93), Fairmont/Zephyr (1983), 100mm.(7/16")   </t>
  </si>
  <si>
    <t>Tornillo de Caliper, Ford F-350 (76/85) Cònica (3/4")</t>
  </si>
  <si>
    <t>Tornillo de Caliper, Ford (1/2") Hexagonal</t>
  </si>
  <si>
    <t>Tornillo de Caliper, Ford (3/4" x 5/16")</t>
  </si>
  <si>
    <t>Tornillo de Caliper, Jeep Series CJ-7 (1/2" x 60mm)</t>
  </si>
  <si>
    <t>Tornillo de Caliper, Ford Sierra (12 x 10 mm), (4691)</t>
  </si>
  <si>
    <t xml:space="preserve">Tornillo de Caliper, Chevrolet: Chevette, Celebrity, Century, (5020)       </t>
  </si>
  <si>
    <t>Tornillo de Caliper, Jeep Cherokee</t>
  </si>
  <si>
    <t>Tornillo de Caliper, Chevrolet Cheyenne 3500, Dodge Ram 2500/3500, (5/8" x 80mm), (6052)</t>
  </si>
  <si>
    <t>Tornillo de Caliper, Buick Century (87/94), (5/8" x 54mm)</t>
  </si>
  <si>
    <t>Kit De Tornillos, Daewoo Cielo/Racer, Corsa Rosca Grande, 53mm.(12 x 1,5)</t>
  </si>
  <si>
    <t>Tornillo de Caliper, Chevrolet Blazer Con Cupilla</t>
  </si>
  <si>
    <t>Tornillo de Caliper, Mazda / Ford Laser (4650)</t>
  </si>
  <si>
    <t>Tornillo de Caliper, Mazda / Ford Laser (4651-A)</t>
  </si>
  <si>
    <t>Tornillo de Caliper Toyota Corolla Corto (10 x 1) 67mm. Con Bocina</t>
  </si>
  <si>
    <t xml:space="preserve"> Tornillo de Caliper, Chevrolet Grand Blazer, Cheyenne 1500 (14 x 1,5)          </t>
  </si>
  <si>
    <t xml:space="preserve">    Tornillo de Caliper, Chevrolet Grand Blazer, Cheyenne 1500 (16 x 1,5)         </t>
  </si>
  <si>
    <t xml:space="preserve">                                               Tornillo de Caliper, Chevrolet Cavalier Año (90/98),  (5/8" x 64)                                                                </t>
  </si>
  <si>
    <t>Tornillo de Caliper, Toyota Autana,(Tornillo Pasante) 80mm.(14 x 1,25)</t>
  </si>
  <si>
    <t>Tornillo de Caliper, Daewoo Lanos/Matiz Largo, (Tornillo Pasante)</t>
  </si>
  <si>
    <t>Tornillo de Caliper, Dawoo Màtiz Corto (Tornillo Pasante)</t>
  </si>
  <si>
    <t>Tornillo de Caliper, Chevrolet Corsa, Tornillo Pasante (6056)</t>
  </si>
  <si>
    <t>Tornillo de Caliper, Chevrolet Corsa, P.7563, Tornillo Pasante, (1" x 70mm. R/8-1,25)</t>
  </si>
  <si>
    <t>Tornillo de Caliper, Hexagonal, (3/4" x 87mm x 12 x 1,25), (Tornillo Pasante)</t>
  </si>
  <si>
    <t>Tornillo de Caliper, Toyota Yaris P 8301, (13/16" x 70 x 8 x 1)</t>
  </si>
  <si>
    <t>Tornillo de Caliper, Toyota Yaris P 8301, (13/16" x 72 x 8 x 1)</t>
  </si>
  <si>
    <t>Tornillo de Caliper, Hexagonal, (13/16 x 72,5 x 8 x 1), 17mm. Sin Fresado (Tornillo Pasante)</t>
  </si>
  <si>
    <t>Bocina Pasador Grand Cherokee (11/15) Rosca M10, (1-1/16" x 83,5)</t>
  </si>
  <si>
    <t>1 unidad</t>
  </si>
  <si>
    <t>2 Piezas.</t>
  </si>
  <si>
    <t>Pulsador de Cilindro Universal</t>
  </si>
  <si>
    <t>Pulsador Para Malibu 9 1/2"</t>
  </si>
  <si>
    <t>Pulsador Para Malibu y C-10, 11"</t>
  </si>
  <si>
    <t>Pulsador Para Ford F-350</t>
  </si>
  <si>
    <t>PULSADORES DE BANDA</t>
  </si>
  <si>
    <t>Referecia (1) National</t>
  </si>
  <si>
    <t>Aplicación</t>
  </si>
  <si>
    <t>1190-AA</t>
  </si>
  <si>
    <t>1205-N</t>
  </si>
  <si>
    <t>1249-AA</t>
  </si>
  <si>
    <t>2000N</t>
  </si>
  <si>
    <t>2081-N</t>
  </si>
  <si>
    <t>2674S</t>
  </si>
  <si>
    <t>4019N</t>
  </si>
  <si>
    <t>4762N</t>
  </si>
  <si>
    <t>6638S</t>
  </si>
  <si>
    <t>6780S</t>
  </si>
  <si>
    <t>6808-N</t>
  </si>
  <si>
    <t>8660S</t>
  </si>
  <si>
    <t>8704S</t>
  </si>
  <si>
    <t>8835S</t>
  </si>
  <si>
    <t>8974-S</t>
  </si>
  <si>
    <t>8976S</t>
  </si>
  <si>
    <t>9128-S</t>
  </si>
  <si>
    <t>9150-S</t>
  </si>
  <si>
    <t>9569S</t>
  </si>
  <si>
    <t>9613S</t>
  </si>
  <si>
    <t>9864-S</t>
  </si>
  <si>
    <t>229862N</t>
  </si>
  <si>
    <t>90948N</t>
  </si>
  <si>
    <t>370001A</t>
  </si>
  <si>
    <t>370003A</t>
  </si>
  <si>
    <t>370003AGOS</t>
  </si>
  <si>
    <t>370005A</t>
  </si>
  <si>
    <t>370023A</t>
  </si>
  <si>
    <t>370025A</t>
  </si>
  <si>
    <t>117006-1+117006-2</t>
  </si>
  <si>
    <t>370033A</t>
  </si>
  <si>
    <t>370036A</t>
  </si>
  <si>
    <t>370047A</t>
  </si>
  <si>
    <t>370048A</t>
  </si>
  <si>
    <t>370065A</t>
  </si>
  <si>
    <t>370106A</t>
  </si>
  <si>
    <t>370132A</t>
  </si>
  <si>
    <t>376590A</t>
  </si>
  <si>
    <t>95969-1+95969-2</t>
  </si>
  <si>
    <t>82929E</t>
  </si>
  <si>
    <t>09625-484</t>
  </si>
  <si>
    <t>1-09625449-1</t>
  </si>
  <si>
    <t>1-09625484-0</t>
  </si>
  <si>
    <t>60942ET</t>
  </si>
  <si>
    <t>150-33065</t>
  </si>
  <si>
    <t>150-33067</t>
  </si>
  <si>
    <t>51713-21100</t>
  </si>
  <si>
    <t>53820-65D00</t>
  </si>
  <si>
    <t>5649 / 1307</t>
  </si>
  <si>
    <t>80x122x10/18</t>
  </si>
  <si>
    <t>80917ET</t>
  </si>
  <si>
    <t>90033-11031</t>
  </si>
  <si>
    <t>90033-11032</t>
  </si>
  <si>
    <t>57901P</t>
  </si>
  <si>
    <t>90033-19009</t>
  </si>
  <si>
    <t>90311-41003-J</t>
  </si>
  <si>
    <t>90311-42055</t>
  </si>
  <si>
    <t>90311-47001</t>
  </si>
  <si>
    <t>90311-47001N</t>
  </si>
  <si>
    <t>90311-47029</t>
  </si>
  <si>
    <t>TW</t>
  </si>
  <si>
    <t>90311-48001</t>
  </si>
  <si>
    <t>90311-62001</t>
  </si>
  <si>
    <t>90311-66001</t>
  </si>
  <si>
    <t>90311-68001</t>
  </si>
  <si>
    <t>90311-75003</t>
  </si>
  <si>
    <t>98HU/1175/AA</t>
  </si>
  <si>
    <t>ATP105</t>
  </si>
  <si>
    <t>ATP-105</t>
  </si>
  <si>
    <t>E289</t>
  </si>
  <si>
    <t>F4TZ-1S177-BA</t>
  </si>
  <si>
    <t>GM#20889025</t>
  </si>
  <si>
    <t>MB025295</t>
  </si>
  <si>
    <t>MB308965</t>
  </si>
  <si>
    <t>84927E</t>
  </si>
  <si>
    <t>MB308966</t>
  </si>
  <si>
    <t>MB526395</t>
  </si>
  <si>
    <t>MB808443</t>
  </si>
  <si>
    <t>MC807438</t>
  </si>
  <si>
    <t>154903ET</t>
  </si>
  <si>
    <t>MH034085</t>
  </si>
  <si>
    <t>102922ET</t>
  </si>
  <si>
    <t>MH034193</t>
  </si>
  <si>
    <t>MXC2689</t>
  </si>
  <si>
    <t>Caja Roja</t>
  </si>
  <si>
    <t>O3461793</t>
  </si>
  <si>
    <t>XC45/1190A2/A</t>
  </si>
  <si>
    <t>57802ET</t>
  </si>
  <si>
    <t>Estopera, Ford Festiva Trasera</t>
  </si>
  <si>
    <t>Estopera Ford Corcel/Del Rey Delantera</t>
  </si>
  <si>
    <t>Estopera, Rueda Trasera, Hyundai Excel/Mitsubishi Lancer</t>
  </si>
  <si>
    <t>Estopera, Toyota Starlet Trasera</t>
  </si>
  <si>
    <t>Estopera Ford Corcel/Del Rey Trasera</t>
  </si>
  <si>
    <t>Estopera, Ford F-750 Trasera En Bano De Aceite "Escalonada"</t>
  </si>
  <si>
    <t xml:space="preserve">Estopera Hidrovac Toyota 2F/3F Reforzada </t>
  </si>
  <si>
    <t>Estopera, Chevrolet C-30 Trasera</t>
  </si>
  <si>
    <t>Estopera Chevette Trasera Externa Set-9</t>
  </si>
  <si>
    <t>Estopera Rueda Delantera Ford F600 Interna 70x96/102</t>
  </si>
  <si>
    <t>Estopera Rueda Delantera Interna, Ford Escort</t>
  </si>
  <si>
    <t>Estopera Ford F-750 Delantera = 370054A, Baño De Aceite.</t>
  </si>
  <si>
    <t>Estopera, Chevrolet C-10, Trasera Externa Set-10 Dana (LYO)</t>
  </si>
  <si>
    <t>Estopera Rueda Delantera Dodge D-100</t>
  </si>
  <si>
    <t>Estopera Ford Bronco 4x4 Trasera Externa</t>
  </si>
  <si>
    <t>Estopera Rueda Delantera Dodge D600</t>
  </si>
  <si>
    <t>Estopera Rueda Trasera Chevrolet Chevette</t>
  </si>
  <si>
    <t>Estopera, Chevette Delantera</t>
  </si>
  <si>
    <t>Estopera Rueda Trasera Ford F-350 Super Duty</t>
  </si>
  <si>
    <t>Estopera Rueda Delantera/Trasera Ford Sierra</t>
  </si>
  <si>
    <t>Estopera Rueda Trasera Chevrolet Malibu/Caprice</t>
  </si>
  <si>
    <t>Estopera Rueda Delantera Interna Jeep Cherokee</t>
  </si>
  <si>
    <t>Estopera Rueda Delantera Century/Jeep</t>
  </si>
  <si>
    <t>Estopera Rueda Delantera Cherokee Externa</t>
  </si>
  <si>
    <t>Estopera, Ford F-150 Modelo Moderno, Delantera</t>
  </si>
  <si>
    <t>Estopera, Ford F-350 Moderno Delantera</t>
  </si>
  <si>
    <t>Estopera Rueda Trasera Dodge LeBaron/Spirit</t>
  </si>
  <si>
    <t>Estopera, Ford Bronco 4x4 Delantera</t>
  </si>
  <si>
    <t>Estopera Suzuki Grand Vitara Trasera Externa = 5371</t>
  </si>
  <si>
    <t>Estopera, Chevrolet Cheyenne 3500 Delantera</t>
  </si>
  <si>
    <t>Estopera Rueda Trasera Blazer/C-10</t>
  </si>
  <si>
    <t>Estopera, Dodge D-100/200/300 (74/86), Dart/Aspen Delantera</t>
  </si>
  <si>
    <t xml:space="preserve">Estopera Rueda Delantera Ford, F-100 Modelo Viejo Frenos De Banda </t>
  </si>
  <si>
    <t>Estopera Rueda Trasera Autobus Blue Bird</t>
  </si>
  <si>
    <t xml:space="preserve">Estopera, Ford F-750 Trasera Con Zuncho </t>
  </si>
  <si>
    <t xml:space="preserve">Estopera Rueda Delantera Century </t>
  </si>
  <si>
    <t>Estopera Piñòn Blazer/C-10/Cheyenne/C-30 Dana</t>
  </si>
  <si>
    <t>Estopera Rueda Trasera Chevy Metro P-31</t>
  </si>
  <si>
    <t>Estopera Rueda Trasera Jeep Series CJ-2, CJ-3, CJ-5</t>
  </si>
  <si>
    <t>Estopera Delantera Ford F-750/Mack/F7000/F9000</t>
  </si>
  <si>
    <t>Estopera Rueda Delantera Ford/Dodge</t>
  </si>
  <si>
    <t>Estopera Piñòn F-350/Blazer/Toyota 4.5 = 9316</t>
  </si>
  <si>
    <t>Estopera, Ford Auto Delantera</t>
  </si>
  <si>
    <t>Estopera Rueda Delantera Ford F-350  Frenos de Tambor (60/75)</t>
  </si>
  <si>
    <t>Estopera Rueda Delantera Jeep Series CJ-5, CJ-6, CJ-7</t>
  </si>
  <si>
    <t>Estopera, Rueda Trasera Chevrolet Series: Malibù/Caprice/Nova/Montecarlo; Mazda, Jeep</t>
  </si>
  <si>
    <t>Estopera, Rueda Trasera Interna Dodge Series: Dart/Aspen/D100, Compañera (8704S)</t>
  </si>
  <si>
    <t xml:space="preserve">Estopera Rueda Trasera Dodge Dart </t>
  </si>
  <si>
    <t>Estopera Rueda Delantera Chevrolet (64/80)</t>
  </si>
  <si>
    <t>Estopera Rueda Trasera Caprice/Impala/C-10</t>
  </si>
  <si>
    <t>Estopera, Vehiculos Chevrolet</t>
  </si>
  <si>
    <t>Estopera, C-30 Delantera</t>
  </si>
  <si>
    <t>Estopera Rueda Delantera Chevrolet C-60</t>
  </si>
  <si>
    <t>Estopera, Chevrolet C-60 Trasera</t>
  </si>
  <si>
    <t>Estopera, Ford Explorer Delantera</t>
  </si>
  <si>
    <t>Estopera Rueda Trasera Ford Fairlane/LTD/Maverick</t>
  </si>
  <si>
    <t>Estopera Rueda Trasera Ford 80</t>
  </si>
  <si>
    <t>Estopera Cola De Caja Chevrolet, Camaro, Malibù, Ford, Jeep y otros</t>
  </si>
  <si>
    <t>Estopera Piñòn Ford F-750 = 9773</t>
  </si>
  <si>
    <t>Estopera, Ford F-350 Trasera Reforzada</t>
  </si>
  <si>
    <t>Estopera, Vehiculos con Rodamientos set 10 Interno Baja</t>
  </si>
  <si>
    <t>Estopera Rueda Delantera De Mozo Chevrolet Blazer (90/94), 4x4</t>
  </si>
  <si>
    <t>Estopera Rueda Delantera Jeep Frenos De Disco</t>
  </si>
  <si>
    <t>Estopera Rueda Delantera Ford F-750 (68/88)</t>
  </si>
  <si>
    <t>Estopera, Ford Fiesta Trasera</t>
  </si>
  <si>
    <t>Estopera, Mitsubishi Canter Trasera Externa</t>
  </si>
  <si>
    <t>Estopera Universal Set 10</t>
  </si>
  <si>
    <t>Estopera Trasera Externa Hyundai H70</t>
  </si>
  <si>
    <t>Estopera Rueda Delantera Interna Ford Escort</t>
  </si>
  <si>
    <t>Estopera, Autobusete Mercedes Benz-Caio Delantera</t>
  </si>
  <si>
    <t>Estopera, Mitsubishi Canter Trasera Interna</t>
  </si>
  <si>
    <t>Estopera Rueda Trasera Interna JAC 1040</t>
  </si>
  <si>
    <t>Estopera De Batea Mack Ring 20/24"</t>
  </si>
  <si>
    <t>Estopera Trasera Interna Mitsubishi FK 615</t>
  </si>
  <si>
    <t>Estopera Rueda Delantera Chevrolet Swift</t>
  </si>
  <si>
    <t>Estopera Rueda Trasera Autobusete Mercedes Caio</t>
  </si>
  <si>
    <t>Estopera Rueda Trasera, Hyundai Excel/Mazda 323 metal</t>
  </si>
  <si>
    <t>Estopera Rueda Delantera Matiz/Spark</t>
  </si>
  <si>
    <t>Estopera Rueda Delantera Ford F750/Mack</t>
  </si>
  <si>
    <t>Estopera, Camion Kodiak / FVR Trasera/Freightliner…..</t>
  </si>
  <si>
    <t>Estopera, Camión Mack / FVR Trasera Escalonada</t>
  </si>
  <si>
    <t>Estopera Rueda Trasera Ford F-9000</t>
  </si>
  <si>
    <t>Estopera, Mack Ring 20 "</t>
  </si>
  <si>
    <t>Estopera, Ford F-750 Trasera En Bano De Aceite</t>
  </si>
  <si>
    <t>Estopera, Mack Chuto</t>
  </si>
  <si>
    <t>Estopera Mack Rin 20",Eje Mack Rueda Delantera(320-2039) 101010-1-NB7002</t>
  </si>
  <si>
    <t>Estopera Batea Mack R20 Trans.Clarck</t>
  </si>
  <si>
    <t>Estopera, Ford F-600 Trasera Con Bano De Aceite (1307)</t>
  </si>
  <si>
    <t>Estopera Rueda Trasera Standard</t>
  </si>
  <si>
    <t>Estopera Rueda Delantera/Trasera, Mack Fruehauf</t>
  </si>
  <si>
    <t>Estopera, Mack Ring 24"</t>
  </si>
  <si>
    <t>Estopera Rueda Trasera Interna, Chevrolet C-60 Camión</t>
  </si>
  <si>
    <t>Estopera Rueda Delantera Ford F7000/750</t>
  </si>
  <si>
    <t>Estopera, Camion Kodiak Delantera</t>
  </si>
  <si>
    <t>Estopera Rueda Fruehauf Batea</t>
  </si>
  <si>
    <t>Estopera, Dodge D-300 Trasera</t>
  </si>
  <si>
    <t>Estopera Rueda Trasera Camion Dodge D500/600</t>
  </si>
  <si>
    <t>Estopera Rueda Delantera Jeep (84/89)</t>
  </si>
  <si>
    <t>Estopera, Jeep Wagoneer Delantera</t>
  </si>
  <si>
    <t>Estopera Trasera interna Suzuki Grand Vitara</t>
  </si>
  <si>
    <t>Estopera Rueda Delantera Chevy Metro P31</t>
  </si>
  <si>
    <t>Estopera Rueda Trasera Camion J-400 Dodge</t>
  </si>
  <si>
    <t>Estopera Piñòn Camiòn Chevrolet C-60</t>
  </si>
  <si>
    <t>Estopera, Rueda Trasera, Hyundai Excel/Mazda 323 Goma</t>
  </si>
  <si>
    <t>Estopera, Ford F-150 Modelo Viejo</t>
  </si>
  <si>
    <t>Estopera Rueda Delantera Dodge D-300</t>
  </si>
  <si>
    <t>Estopera Rueda Delantera Ford F-350, Hasta el año 84</t>
  </si>
  <si>
    <t>Estopera Rueda Trasera Jeep/AMC</t>
  </si>
  <si>
    <t>Estopera Rueda Delantera Isuzu Caribe 442</t>
  </si>
  <si>
    <t>Estopera, Iveco Turbo Daily Trasera Modelo 5912</t>
  </si>
  <si>
    <t>Estopera Rueda Trasera Interna NPR Frenos De Aire</t>
  </si>
  <si>
    <t>Estopera Rueda Delantera Chevrolet Swift Todos</t>
  </si>
  <si>
    <t>Estopera, Encava Rueda Delantera</t>
  </si>
  <si>
    <t>Estopera, Encava Rueda Trasera Interna</t>
  </si>
  <si>
    <t>Estopera, Encava Rueda Trasera Externa</t>
  </si>
  <si>
    <t>Estopera de Alternador Bomba de vacio NPR, NKR, NHR</t>
  </si>
  <si>
    <t>Estopera, NPR Delantera</t>
  </si>
  <si>
    <t>Estopera, NPR Trasero Externo</t>
  </si>
  <si>
    <t>Estopera, NPR Trasero Interno</t>
  </si>
  <si>
    <t>Estopera, Autobusete Encava E-NT900 Trasera Interna</t>
  </si>
  <si>
    <t>Estopera Piñón Encava 59x103x12</t>
  </si>
  <si>
    <t>Estopera, F.V.R. Rueda Delantera</t>
  </si>
  <si>
    <t>Estopera, Piñon Diferencial (Yoke) Encava, NPR, FVR</t>
  </si>
  <si>
    <t>Estopera Rueda Delantera Interna, Festiva Metal</t>
  </si>
  <si>
    <t>Estopera Rueda Delantera Externa, Festiva Metal/Goma</t>
  </si>
  <si>
    <t>Estopera Rueda Delantera, Hyundai Series: Excel/Accent/Elantra</t>
  </si>
  <si>
    <t>Flanche de la punta de eje trasera de la Grand Vitara Pastilla: 7559</t>
  </si>
  <si>
    <t>Estopera, Ford F-600 Trasera Con Zuncho (1307)</t>
  </si>
  <si>
    <t>Estopera Trasera/Interna Hyundai H70</t>
  </si>
  <si>
    <t>Estopera, Toyota Dyna Modelo Nuevo Trasera Interna (Frenos Con Bandas)</t>
  </si>
  <si>
    <t>Estopera, Toyota Dyna Modelo Nuevo Trasera Externa (Frenos Con Bandas)</t>
  </si>
  <si>
    <t>Estopera, Toyota Dyna Modelo Nuevo Delantera (Frenos Con Bandas)</t>
  </si>
  <si>
    <t>Estopera, Toyota Corolla Trasera T1169</t>
  </si>
  <si>
    <t>Estopera, Toyota Corolla Trasera</t>
  </si>
  <si>
    <t>AE2742-FO Estopera Rueda Trasera 2F/3F</t>
  </si>
  <si>
    <t>Estopera Rueda Trasera LandCruiser Samurai</t>
  </si>
  <si>
    <t>Estopera Rueda Trasera, M/V Metalica, Toyota Modelo Viejo</t>
  </si>
  <si>
    <t>Estopera Rueda Trasera Toyota Hilux  TW</t>
  </si>
  <si>
    <t>Estopera, Toyota Land Cruiser (77/83) Delantera</t>
  </si>
  <si>
    <t>Estopera Rueda Delantera Toyota Hilux 4x4</t>
  </si>
  <si>
    <t>Estopera, Toyota Dyna Con Pastilla: Delantera</t>
  </si>
  <si>
    <t xml:space="preserve">Estopera, Toyota Dyna Trasera Model (Frenos De Pastillas) </t>
  </si>
  <si>
    <t>Estopera, Ford Cargo 815 Trasera</t>
  </si>
  <si>
    <t>Estopera Universal De Hidrovack (Marca LYO)</t>
  </si>
  <si>
    <t>Estopera Universal De Hidrovack(China Caja Roja)</t>
  </si>
  <si>
    <t>Estopera Trasera Chevrolet Spark</t>
  </si>
  <si>
    <t>Estopera Trasera Ford F-350 Triton Modelo Nuevo</t>
  </si>
  <si>
    <t>Chevrolet Cheyenne 3500 Trasera ,Estopera Giratoria</t>
  </si>
  <si>
    <t>Estopera, Mitsubishi Canter Delantera</t>
  </si>
  <si>
    <t>Estopera Trasera Interna Mitsubishi Canter Nuevo 659</t>
  </si>
  <si>
    <t>Estopera Trasera Externa Mitsubishi Canter Nuevo</t>
  </si>
  <si>
    <t>Estopera, Mitsubishi Montero, Hyundai Galloper, Chery Grand Tiger</t>
  </si>
  <si>
    <t>Estopera Rueda Delantera Interna Mitsubishi Lancer/Mirage</t>
  </si>
  <si>
    <t>Estopera Rueda Trasera Interna Camiòn FSR Chevrolet/395563O (07/08)</t>
  </si>
  <si>
    <t>Estopera Rueda Delantera Camión Mitsubishi FK 615</t>
  </si>
  <si>
    <t>Estopera Trasera Externa Mitsubishi FH 215,217</t>
  </si>
  <si>
    <t>Estopera, Chevrolet C-10 Trasera Externa Set-10 Dana (Caja Roja)</t>
  </si>
  <si>
    <t>Estopera, Chevrolet Corsa Trasera</t>
  </si>
  <si>
    <t>Estopera, Ford Cargo 815 Delantera</t>
  </si>
  <si>
    <t>50.4</t>
  </si>
  <si>
    <t>65.50</t>
  </si>
  <si>
    <t>6/11.5</t>
  </si>
  <si>
    <t>58.50</t>
  </si>
  <si>
    <t>98.43</t>
  </si>
  <si>
    <t>144.55</t>
  </si>
  <si>
    <t>22.6</t>
  </si>
  <si>
    <t>52/46.</t>
  </si>
  <si>
    <t>72.2</t>
  </si>
  <si>
    <t>100.05</t>
  </si>
  <si>
    <t>12.7</t>
  </si>
  <si>
    <t>42.85</t>
  </si>
  <si>
    <t>65.02</t>
  </si>
  <si>
    <t>11.93</t>
  </si>
  <si>
    <t>69.85</t>
  </si>
  <si>
    <t>95.83</t>
  </si>
  <si>
    <t>11.05</t>
  </si>
  <si>
    <t>73.02</t>
  </si>
  <si>
    <t>96.9/106.07</t>
  </si>
  <si>
    <t>20.65</t>
  </si>
  <si>
    <t>47.62</t>
  </si>
  <si>
    <t>72.77</t>
  </si>
  <si>
    <t>12.4/15</t>
  </si>
  <si>
    <t>52.00</t>
  </si>
  <si>
    <t>69.29</t>
  </si>
  <si>
    <t>6.3/13.5</t>
  </si>
  <si>
    <t>46.62</t>
  </si>
  <si>
    <t>79.90</t>
  </si>
  <si>
    <t>10/23.62</t>
  </si>
  <si>
    <t>33.00</t>
  </si>
  <si>
    <t>51.91</t>
  </si>
  <si>
    <t>12.70</t>
  </si>
  <si>
    <t>52.05</t>
  </si>
  <si>
    <t>6.35</t>
  </si>
  <si>
    <t>80.77</t>
  </si>
  <si>
    <t>106.17</t>
  </si>
  <si>
    <t>13.6/19.05</t>
  </si>
  <si>
    <t>9.6/14</t>
  </si>
  <si>
    <t>43.25</t>
  </si>
  <si>
    <t>78.33</t>
  </si>
  <si>
    <t>63.50</t>
  </si>
  <si>
    <t>81.94</t>
  </si>
  <si>
    <t>4.8/9.5</t>
  </si>
  <si>
    <t>61.77</t>
  </si>
  <si>
    <t>77.98</t>
  </si>
  <si>
    <t>5.76</t>
  </si>
  <si>
    <t>73.20</t>
  </si>
  <si>
    <t>87.15</t>
  </si>
  <si>
    <t>7.4</t>
  </si>
  <si>
    <t>66.62</t>
  </si>
  <si>
    <t>7.5</t>
  </si>
  <si>
    <t>61.46</t>
  </si>
  <si>
    <t>76.20</t>
  </si>
  <si>
    <t>6.9/10</t>
  </si>
  <si>
    <t>45.90</t>
  </si>
  <si>
    <t>59.97/72.8</t>
  </si>
  <si>
    <t>9.65</t>
  </si>
  <si>
    <t>63.5</t>
  </si>
  <si>
    <t>83.89/91</t>
  </si>
  <si>
    <t>9.2</t>
  </si>
  <si>
    <t>55.37</t>
  </si>
  <si>
    <t>76.18</t>
  </si>
  <si>
    <t>41.1</t>
  </si>
  <si>
    <t>72.16/80.8</t>
  </si>
  <si>
    <t>13.7</t>
  </si>
  <si>
    <t>49.20</t>
  </si>
  <si>
    <t>66.60</t>
  </si>
  <si>
    <t>6.35/14.3</t>
  </si>
  <si>
    <t>50.80</t>
  </si>
  <si>
    <t>66.50</t>
  </si>
  <si>
    <t>6.35/15.9</t>
  </si>
  <si>
    <t>139.70</t>
  </si>
  <si>
    <t>160.43</t>
  </si>
  <si>
    <t>31.75</t>
  </si>
  <si>
    <t>101.60</t>
  </si>
  <si>
    <t>144.65/155</t>
  </si>
  <si>
    <t>21.59</t>
  </si>
  <si>
    <t>90.38</t>
  </si>
  <si>
    <t>7.5/8</t>
  </si>
  <si>
    <t>38.10</t>
  </si>
  <si>
    <t>71.30/80.40</t>
  </si>
  <si>
    <t>13.64</t>
  </si>
  <si>
    <t>80.95</t>
  </si>
  <si>
    <t>117.48</t>
  </si>
  <si>
    <t>11.2</t>
  </si>
  <si>
    <t>67/116</t>
  </si>
  <si>
    <t>14.2</t>
  </si>
  <si>
    <t>88.9</t>
  </si>
  <si>
    <t>111./122.9</t>
  </si>
  <si>
    <t>104.78</t>
  </si>
  <si>
    <t>10.5</t>
  </si>
  <si>
    <t>71.2/80.26</t>
  </si>
  <si>
    <t>13/14.27</t>
  </si>
  <si>
    <t>49.2</t>
  </si>
  <si>
    <t>63.55</t>
  </si>
  <si>
    <t>52.3</t>
  </si>
  <si>
    <t>76.10</t>
  </si>
  <si>
    <t>7.92</t>
  </si>
  <si>
    <t>53.97</t>
  </si>
  <si>
    <t>35.53</t>
  </si>
  <si>
    <t>58.21</t>
  </si>
  <si>
    <t>39.37</t>
  </si>
  <si>
    <t>68.22</t>
  </si>
  <si>
    <t>44.04</t>
  </si>
  <si>
    <t>60.96</t>
  </si>
  <si>
    <t>5.8</t>
  </si>
  <si>
    <t>41.09</t>
  </si>
  <si>
    <t>65.40</t>
  </si>
  <si>
    <t>65.07/70.1</t>
  </si>
  <si>
    <t>6.4</t>
  </si>
  <si>
    <t>12.57</t>
  </si>
  <si>
    <t>105.82</t>
  </si>
  <si>
    <t>139.73</t>
  </si>
  <si>
    <t>15.24</t>
  </si>
  <si>
    <t>49.23</t>
  </si>
  <si>
    <t>65.48</t>
  </si>
  <si>
    <t>7.41</t>
  </si>
  <si>
    <t>33.70</t>
  </si>
  <si>
    <t>58.83</t>
  </si>
  <si>
    <t>11.14</t>
  </si>
  <si>
    <t>34.67</t>
  </si>
  <si>
    <t>57.38</t>
  </si>
  <si>
    <t>60.33</t>
  </si>
  <si>
    <t>66.68</t>
  </si>
  <si>
    <t>115.9</t>
  </si>
  <si>
    <t>12.7/18.2</t>
  </si>
  <si>
    <t>98.42</t>
  </si>
  <si>
    <t>13.08</t>
  </si>
  <si>
    <t>71.71/73.07</t>
  </si>
  <si>
    <t>9.5/12.6</t>
  </si>
  <si>
    <t>55.90</t>
  </si>
  <si>
    <t>69.46/74.2</t>
  </si>
  <si>
    <t>9.8</t>
  </si>
  <si>
    <t>58.72</t>
  </si>
  <si>
    <t>96.9/106.0</t>
  </si>
  <si>
    <t>10/16.</t>
  </si>
  <si>
    <t>11.1</t>
  </si>
  <si>
    <t>10.5/15.5</t>
  </si>
  <si>
    <t>6/10.5</t>
  </si>
  <si>
    <t>10/18.</t>
  </si>
  <si>
    <t>13.</t>
  </si>
  <si>
    <t>25.4</t>
  </si>
  <si>
    <t>33.32</t>
  </si>
  <si>
    <t>8/14.</t>
  </si>
  <si>
    <t>88.90</t>
  </si>
  <si>
    <t>122.99</t>
  </si>
  <si>
    <t>23.5</t>
  </si>
  <si>
    <t>121.03</t>
  </si>
  <si>
    <t>160.3</t>
  </si>
  <si>
    <t>27.6</t>
  </si>
  <si>
    <t>160.03</t>
  </si>
  <si>
    <t>27.38</t>
  </si>
  <si>
    <t>158.77</t>
  </si>
  <si>
    <t>15.36</t>
  </si>
  <si>
    <t>114.3</t>
  </si>
  <si>
    <t>146.05</t>
  </si>
  <si>
    <t>25.5</t>
  </si>
  <si>
    <t>144.53</t>
  </si>
  <si>
    <t>22.23</t>
  </si>
  <si>
    <t>152.7</t>
  </si>
  <si>
    <t>22.2</t>
  </si>
  <si>
    <t>107.95</t>
  </si>
  <si>
    <t>158.75</t>
  </si>
  <si>
    <t>35.2</t>
  </si>
  <si>
    <t>101.6</t>
  </si>
  <si>
    <t>130.1</t>
  </si>
  <si>
    <t>24.2</t>
  </si>
  <si>
    <t>87.29</t>
  </si>
  <si>
    <t>120.77</t>
  </si>
  <si>
    <t>15.3</t>
  </si>
  <si>
    <t>111.12</t>
  </si>
  <si>
    <t>149.98</t>
  </si>
  <si>
    <t>152.6</t>
  </si>
  <si>
    <t>133.35</t>
  </si>
  <si>
    <t>187.32</t>
  </si>
  <si>
    <t>24.5</t>
  </si>
  <si>
    <t>115.39</t>
  </si>
  <si>
    <t>21.5</t>
  </si>
  <si>
    <t>11.89</t>
  </si>
  <si>
    <t>85.73</t>
  </si>
  <si>
    <t>119.08</t>
  </si>
  <si>
    <t>82.57</t>
  </si>
  <si>
    <t>9.52</t>
  </si>
  <si>
    <t>38.1</t>
  </si>
  <si>
    <t>7.95</t>
  </si>
  <si>
    <t>55.55</t>
  </si>
  <si>
    <t>77.77</t>
  </si>
  <si>
    <t>92.02</t>
  </si>
  <si>
    <t>65.99</t>
  </si>
  <si>
    <t>101.6/117</t>
  </si>
  <si>
    <t>41.28</t>
  </si>
  <si>
    <t>53.98</t>
  </si>
  <si>
    <t>57.98</t>
  </si>
  <si>
    <t>80.14</t>
  </si>
  <si>
    <t>59.18</t>
  </si>
  <si>
    <t>76.12</t>
  </si>
  <si>
    <t>65.07</t>
  </si>
  <si>
    <t>79.9</t>
  </si>
  <si>
    <t>113.35</t>
  </si>
  <si>
    <t>68.2</t>
  </si>
  <si>
    <t>94/112</t>
  </si>
  <si>
    <t>10/17.5</t>
  </si>
  <si>
    <t>113/132</t>
  </si>
  <si>
    <t>12./22.</t>
  </si>
  <si>
    <t>8/10.5</t>
  </si>
  <si>
    <t>08/10.</t>
  </si>
  <si>
    <t>12/22.0</t>
  </si>
  <si>
    <t>12/17.5</t>
  </si>
  <si>
    <t>17/18.5</t>
  </si>
  <si>
    <t>12./20.0</t>
  </si>
  <si>
    <t>66.5</t>
  </si>
  <si>
    <t>13/15.5</t>
  </si>
  <si>
    <t>90.47</t>
  </si>
  <si>
    <t>120.77/130</t>
  </si>
  <si>
    <t>13.97</t>
  </si>
  <si>
    <t>47.5</t>
  </si>
  <si>
    <t>70.65</t>
  </si>
  <si>
    <t>80.16</t>
  </si>
  <si>
    <t>11,9/15</t>
  </si>
  <si>
    <t>47.60</t>
  </si>
  <si>
    <t>13.5</t>
  </si>
  <si>
    <t>7/9.</t>
  </si>
  <si>
    <t>8/10.</t>
  </si>
  <si>
    <t>10/20.</t>
  </si>
  <si>
    <t>82.05</t>
  </si>
  <si>
    <t>38.5</t>
  </si>
  <si>
    <t>87.6</t>
  </si>
  <si>
    <t>121.25</t>
  </si>
  <si>
    <t>21.2</t>
  </si>
  <si>
    <t>101,4/107,8</t>
  </si>
  <si>
    <t>7,5/11</t>
  </si>
  <si>
    <t>08/11.</t>
  </si>
  <si>
    <t>14.5/24</t>
  </si>
  <si>
    <t>52/62</t>
  </si>
  <si>
    <t>CILINDRO DE RUEDA PRENCO</t>
  </si>
  <si>
    <t>P.V.P $</t>
  </si>
  <si>
    <t>F13387</t>
  </si>
  <si>
    <t>WC13387</t>
  </si>
  <si>
    <t>F13388</t>
  </si>
  <si>
    <t>WC13388</t>
  </si>
  <si>
    <t>F24489</t>
  </si>
  <si>
    <t>WC24489</t>
  </si>
  <si>
    <t>F28805</t>
  </si>
  <si>
    <t>WC36020</t>
  </si>
  <si>
    <t>F34876</t>
  </si>
  <si>
    <t>WC34876</t>
  </si>
  <si>
    <t>F45873</t>
  </si>
  <si>
    <t>WC37024</t>
  </si>
  <si>
    <t>F45997</t>
  </si>
  <si>
    <t>F49331</t>
  </si>
  <si>
    <t>WC37108</t>
  </si>
  <si>
    <t>F71210</t>
  </si>
  <si>
    <t>WC37112</t>
  </si>
  <si>
    <t>F71211</t>
  </si>
  <si>
    <t>WC37113</t>
  </si>
  <si>
    <t>F78978</t>
  </si>
  <si>
    <t>WC37271</t>
  </si>
  <si>
    <t>F79985</t>
  </si>
  <si>
    <t>WC37029</t>
  </si>
  <si>
    <t>F90549</t>
  </si>
  <si>
    <t>WC37109</t>
  </si>
  <si>
    <t>F96615</t>
  </si>
  <si>
    <t>F96774</t>
  </si>
  <si>
    <t>WC37375</t>
  </si>
  <si>
    <t>F96846</t>
  </si>
  <si>
    <t>WC47420</t>
  </si>
  <si>
    <t>F106492</t>
  </si>
  <si>
    <t>F106911</t>
  </si>
  <si>
    <t>WC37450</t>
  </si>
  <si>
    <t>F107475</t>
  </si>
  <si>
    <t>WC37590</t>
  </si>
  <si>
    <t>F107476</t>
  </si>
  <si>
    <t>WC37564</t>
  </si>
  <si>
    <t>F108106</t>
  </si>
  <si>
    <t>WC37592</t>
  </si>
  <si>
    <t>F108107</t>
  </si>
  <si>
    <t>WC37591</t>
  </si>
  <si>
    <t xml:space="preserve"> </t>
  </si>
  <si>
    <t>F108537</t>
  </si>
  <si>
    <t>WC37584</t>
  </si>
  <si>
    <t>WC37844</t>
  </si>
  <si>
    <t>F109532</t>
  </si>
  <si>
    <t>F110260</t>
  </si>
  <si>
    <t>WC37625</t>
  </si>
  <si>
    <t>F110261</t>
  </si>
  <si>
    <t>WC37644</t>
  </si>
  <si>
    <t>F110873</t>
  </si>
  <si>
    <t>WC37640</t>
  </si>
  <si>
    <t>F112409</t>
  </si>
  <si>
    <t>F113468</t>
  </si>
  <si>
    <t>F116263</t>
  </si>
  <si>
    <t>WC37784</t>
  </si>
  <si>
    <t>F118300</t>
  </si>
  <si>
    <t>WC37803</t>
  </si>
  <si>
    <t>F118301</t>
  </si>
  <si>
    <t>WC37802</t>
  </si>
  <si>
    <t>F122406</t>
  </si>
  <si>
    <t>WC37856</t>
  </si>
  <si>
    <t>F128183</t>
  </si>
  <si>
    <t>WC37845</t>
  </si>
  <si>
    <t>F131650</t>
  </si>
  <si>
    <t>WC37983</t>
  </si>
  <si>
    <t>WC83031</t>
  </si>
  <si>
    <t>WC37216</t>
  </si>
  <si>
    <t>Cilindro de Rueda Chevrolet Blazer, C10, C15, C30 (69/73), Impala (60/64), Trasero Izquierdo.</t>
  </si>
  <si>
    <t>Cilindro de Rueda Chevrolet Blazer, C10, C15, C30 (69/73), Impala (60/64), Trasero Derecho.</t>
  </si>
  <si>
    <t>Cilindro de Rueda IHC International Truck Series: 160, 1600, 1650, Chevolet Truck Series: 60, 600, 6000 (1980), Ford F-750 Series (65/78), Trasero.</t>
  </si>
  <si>
    <t>Cilindro de Rueda Fairlane 500, Falcon, LTD (62/71), Mustang (64/72), Thunderbird (59/60), Torino, Gran Torino (67/71) Trasero Derecho.</t>
  </si>
  <si>
    <t>Cilindro de Rueda Dodge Dart (63/76), Valiant (60/76), Ford Fairmont, Zephyr (78/83), Falcon (60/65), LTD (83/86), Javelin (1972) Trasero,   Bandas 9"</t>
  </si>
  <si>
    <t>Cilindro de Rueda Chevrolet Camaro (67/75), Caprice (77/96), Impala (77/85), Malibú, Monte Carlo (70/75), Nova (67/75)</t>
  </si>
  <si>
    <t>Cilindro de Rueda Chverolet Blazer (69/70), C10, C15 (64/71), Jimmy (70/72) Delantero Izquierdo.</t>
  </si>
  <si>
    <t>Cilindro de Rueda Ford Falcon (66/70), Maverick (70/72), Mustang (64/70) Trasero.</t>
  </si>
  <si>
    <t>Cilindro de Rueda Malibú (68/72), Monte Carlo (1970) Delantero Izquierdo.</t>
  </si>
  <si>
    <t>Cilindro de Rueda Malibú (68/72), Monte Carlo (1970) Delantero Derecho.</t>
  </si>
  <si>
    <t>Cilindro de Rueda Ford Conquistador (74/79), Country Squire (73/91), Galaxie 500 (73/74), LTD (73/78) Trasero.</t>
  </si>
  <si>
    <t>Cilindro de Rueda Ford Falcon (60/74), Mustang (74/78), AMC Hornet (71/76), Javelin (71/74) Trasero.</t>
  </si>
  <si>
    <t xml:space="preserve">   Cilindro de Rueda Volkswagen Beetle Escarabajo, (68/78) Delantero</t>
  </si>
  <si>
    <t>Cilindro de Rueda Carcasa de Aluminio Nissan series: Maxima</t>
  </si>
  <si>
    <t>Cilindro de Rueda Toyota Pickup 4x4 (75/83) Trasero.</t>
  </si>
  <si>
    <t>Cilindro Toyota Pickup 4x2 (79/93), Previa (92/96) Trasero.</t>
  </si>
  <si>
    <t>Cilindro de Rueda Ford: Aerostar (86/89), Bronco II (83/89), Ranger (83/97), Mazda Pickup B2300/2500/3000/4000 (97/98) Bandas de  9"</t>
  </si>
  <si>
    <t>Cilindros de Rueda Renault R5 LeCar (76/83) Trasero.</t>
  </si>
  <si>
    <t>Cilindro de Rueda Dodge LeBaron (84/86), New Yorker, Town &amp; Country (83/88)</t>
  </si>
  <si>
    <t>Cilindro de Rueda Dodge LeBaron (82/91), Neon (95/99)</t>
  </si>
  <si>
    <t>Cilindro de Rueda Hyundai Series : Accent, Excel, Elantra Trasero Izquierdo.</t>
  </si>
  <si>
    <t>Cilindro de Rueda Hyundai Series: Accent, Excel, Elantra Trasero Derecho.</t>
  </si>
  <si>
    <t xml:space="preserve">Cilindro de Rueda Honda Accord (82/85), Prelude 83 </t>
  </si>
  <si>
    <t>Cilindro de Rueda Dodge Caravan (84/95), Jeep Cherokee (90/96), Comanche (90/91), Voyager (84/95), Wagoneer (90)</t>
  </si>
  <si>
    <t>Cilindro de Rueda Chevrolet Malibú (78/83), Monte Carlo (78/88) Trasero</t>
  </si>
  <si>
    <t>Cilindro de Rueda, S &amp; T10 Blazer (82/88), Pickup, Jimmy (82/88)</t>
  </si>
  <si>
    <t>Cilindros de Rueda Ford Bronco II (84/90), Ranger (84/94) Trasero.</t>
  </si>
  <si>
    <t xml:space="preserve">Cilindro de Rueda Ford: Aerostar (86/89), Ranger (87/94), Mazda Pickup B2300/3000/4000  Zapatas 10x2-1/2"                </t>
  </si>
  <si>
    <t xml:space="preserve">Cilindro de Rueda Chevrolet Series: Cavalier,Celebrity,Century 84/87 Con Grapa </t>
  </si>
  <si>
    <t>Cilindro de Rueda Chevrolet Series: C10, C15 Pickup (88/92), C20 Pickup (88), Grand Blazer (93/94)</t>
  </si>
  <si>
    <t>Cilindro de Rueda Suzuki Sidekick Jeep,Tracker (89/90) Trasero Izquierdo.</t>
  </si>
  <si>
    <t>Cilindro de Rueda Suzuki Sidekick Jeep, Tracker (89/90) Trasero Derecho.</t>
  </si>
  <si>
    <t>Cilindro de Rueda Ford Explorer (91/94) Trasero.</t>
  </si>
  <si>
    <t>Cilindro de Rueda Honda Accord (1989) Trasero.</t>
  </si>
  <si>
    <t>Cilindro de Rueda Subaru Forester (98), Impreza (93) Trasero.</t>
  </si>
  <si>
    <t xml:space="preserve">Cilindro de Rueda Chrysler/Dodge, Town &amp; Country Van, Dodge Caravan, Voyager (94/95)  (Tracciòn Delantera)         </t>
  </si>
  <si>
    <t>Cilindro De Rueda Lada series:Samara,Niva;Fiat series: Uno,Spazio,147 Tucán Rosca Gruesa</t>
  </si>
  <si>
    <t xml:space="preserve">   Cilindro de Rueda Volkswagen Beetle Escarabajo, (71/75) Delantero/Tras.</t>
  </si>
  <si>
    <t>22.2mm</t>
  </si>
  <si>
    <t>21.9mm</t>
  </si>
  <si>
    <t>23.81mm</t>
  </si>
  <si>
    <t>23mm</t>
  </si>
  <si>
    <t>CILINDRO DE RUEDA XC</t>
  </si>
  <si>
    <t>CF022000L</t>
  </si>
  <si>
    <t>WC15533</t>
  </si>
  <si>
    <t>WC39467</t>
  </si>
  <si>
    <t>WC37250</t>
  </si>
  <si>
    <t>WC37251</t>
  </si>
  <si>
    <t>WC37646</t>
  </si>
  <si>
    <t>WC37637</t>
  </si>
  <si>
    <t>F116229</t>
  </si>
  <si>
    <t>WC37866</t>
  </si>
  <si>
    <t>WC129595</t>
  </si>
  <si>
    <t>WC890988</t>
  </si>
  <si>
    <t>Cilindro de Rueda Chevrolet Aveo</t>
  </si>
  <si>
    <t>Cilindro de Rueda Chevrolet Silverado (2006/2009) carcasa de aluminio</t>
  </si>
  <si>
    <t xml:space="preserve">Cilindro de Rueda Volkswagen Jetta/Golf (79/92) Trasero. </t>
  </si>
  <si>
    <t>Cilindro de Rueda Chevrolet Corsa</t>
  </si>
  <si>
    <t>Cilindro de Rueda Chevrolet Silverado/Colorado (2009/2013)</t>
  </si>
  <si>
    <t>Cilindro de Rueda Renault Twingo</t>
  </si>
  <si>
    <t>Cilindro de rueda Ford Series: F350 87/92 Tras. Izq.</t>
  </si>
  <si>
    <t>Cilindro de rueda Ford Series: F350 87/92 Tras. Der.</t>
  </si>
  <si>
    <t>Cilindro De Rueda Toyota Corolla Tras. Der.</t>
  </si>
  <si>
    <t>Cilindro De Rueda Toyota Corolla Tras. Izq.</t>
  </si>
  <si>
    <t>Cilindro de Rueda Ford Festiva 88/93</t>
  </si>
  <si>
    <t>Cilindro de rueda Mitsubishi Series: Mirage,Lancer 91/95</t>
  </si>
  <si>
    <t>Cilindro de rueda Mitsubishi Lancer 2003/2012, Chery Arauca,Nissan Serie D15</t>
  </si>
  <si>
    <t>Cilindro de Rueda Chevrolet Silverado Año 2007 Cabina Doble</t>
  </si>
  <si>
    <t>22mm</t>
  </si>
  <si>
    <t>20,64mm</t>
  </si>
  <si>
    <t xml:space="preserve"> 1-1/16"</t>
  </si>
  <si>
    <t xml:space="preserve">CILINDRO DE RUEDA WOLF ITALY </t>
  </si>
  <si>
    <t>Cilindro de Rueda Fiat series: Strada Pickup</t>
  </si>
  <si>
    <t>Cilindro de Rueda Chevrolet Silverado/Colorado, (2009/2013)</t>
  </si>
  <si>
    <t xml:space="preserve">Cilindro de Rueda Chevrolet Aveo </t>
  </si>
  <si>
    <t>Cilindro de Rueda Renault series: Kangoo Carcasa de Aluminio</t>
  </si>
  <si>
    <t>Cilindro de Rueda Chevrolet Spark, Daewoo Matiz</t>
  </si>
  <si>
    <t>Cilindro de Rueda Renault series: Clio Carcasa de Aluminio</t>
  </si>
  <si>
    <t>Cilindro de Rueda Toyota Land Cruiser, 4 Runner, Hiace</t>
  </si>
  <si>
    <t>Cilindro de Rueda Chevrolet series: Aveo, Astra. Daewoo Series: Matiz, Cielo, Espero, Lanos, Racer,Corsa</t>
  </si>
  <si>
    <t>Cilindro de Rueda Volkswagen Fox, Golf Carcasa de Aluminio</t>
  </si>
  <si>
    <t>KIA SERIES:RIO STYLUS</t>
  </si>
  <si>
    <t>Cilindro de Rueda Renaut Logan</t>
  </si>
  <si>
    <t>Cilindro de Rueda Volks series: Gol, Jetta, Passat, Golf, Polo</t>
  </si>
  <si>
    <t>Cilindro de Rueda Volkswagen series: Golf, Jetta, Passat</t>
  </si>
  <si>
    <t>19"</t>
  </si>
  <si>
    <t>17.46mm</t>
  </si>
  <si>
    <t>14.28mm</t>
  </si>
  <si>
    <t>DISTRIBUIDORES DE LIGA MBM (USA)</t>
  </si>
  <si>
    <t xml:space="preserve">Codigo de Fabricantes </t>
  </si>
  <si>
    <t>ORIENTES</t>
  </si>
  <si>
    <t>PVM</t>
  </si>
  <si>
    <t>PVM-GMC</t>
  </si>
  <si>
    <t>Distribuidor en Bronce</t>
  </si>
  <si>
    <t>Distribuidor de Aluminio para Vehiculos GMC-Tahoe, Avalanche, Cheyenne 1500</t>
  </si>
  <si>
    <t>LIGA DE FRENO AC DELCO</t>
  </si>
  <si>
    <t>LF0,3LDOT3</t>
  </si>
  <si>
    <t>LF0,3LDOT4</t>
  </si>
  <si>
    <t>Liga Bulto de 24 Unidades, Envases de 0,290 LTS</t>
  </si>
  <si>
    <t>Liga Bulto de 24 Unidades, Envases de 0,290 Litros</t>
  </si>
  <si>
    <t xml:space="preserve">SILICONE KIT </t>
  </si>
  <si>
    <t>SILI</t>
  </si>
  <si>
    <t>TUBO DE SILICON 5 GRS.KIT DE 2 UNIDADES</t>
  </si>
  <si>
    <t xml:space="preserve">BOMBA DE FRENO </t>
  </si>
  <si>
    <t>Q Brake</t>
  </si>
  <si>
    <t>Coni-Seal</t>
  </si>
  <si>
    <t>BF-32069901</t>
  </si>
  <si>
    <t>TRW</t>
  </si>
  <si>
    <t>QF-001</t>
  </si>
  <si>
    <t>QF-002</t>
  </si>
  <si>
    <t>QF-003</t>
  </si>
  <si>
    <t>QF-18014370-1</t>
  </si>
  <si>
    <t>WC60581</t>
  </si>
  <si>
    <t>Bomba de Frenos Volkswagen Jetta/Golf (90/92), Fiat Tempra, Renault series: R-19/21, Twingo de 4 salidas</t>
  </si>
  <si>
    <t>Bomba de Freno Chevrolet: Malibu, C-10 (71/87), Jeep Wagoneer (74/79) = 101254</t>
  </si>
  <si>
    <t>Bomba de Freno Dodge: Aspen, Dart, Coronet (71/78)</t>
  </si>
  <si>
    <t>Bomba de Frenos Chevrolet series: C-20, C-30</t>
  </si>
  <si>
    <t>Bomba de Frenos Cheyenne 1500, Silverado, Avalanche, Tahoe (05/10)</t>
  </si>
  <si>
    <t>Bomba de Frenos Chevrolet Spark</t>
  </si>
  <si>
    <t>Bomba de Frenos Chevrolet Aveo-Optra ( 4 Tubos )</t>
  </si>
  <si>
    <t>Bomba de Frenos Chevrolet Optra Design (07/12)</t>
  </si>
  <si>
    <t>Bomba de Frenos Buick Century (92/93) Full Injection (12189)</t>
  </si>
  <si>
    <t>Bomba de Frenos Chevrolet Aveo-Optra de 2 Conexiones</t>
  </si>
  <si>
    <t>MXC100</t>
  </si>
  <si>
    <t>Hidroboosters Para Ford Mustang 2002/2006</t>
  </si>
  <si>
    <t>HIDROBOOSTER</t>
  </si>
  <si>
    <t>HIDROVACKS</t>
  </si>
  <si>
    <t>F2UZ2005-AX</t>
  </si>
  <si>
    <t>Ford</t>
  </si>
  <si>
    <t>F75Z-2005-GA</t>
  </si>
  <si>
    <t>44610-09A10</t>
  </si>
  <si>
    <t>MXC</t>
  </si>
  <si>
    <t>Hidrovack para Ford series: F-350 (93/95)</t>
  </si>
  <si>
    <t>Hidrovack para Ford series: F-150 (99/04)</t>
  </si>
  <si>
    <t>Hidrovack para Toyota Corolla Explosion Nacional</t>
  </si>
  <si>
    <t>CD976-7877</t>
  </si>
  <si>
    <t>Cerámica</t>
  </si>
  <si>
    <t>CD1273-8389</t>
  </si>
  <si>
    <t>CD1303-8419</t>
  </si>
  <si>
    <t>CD1455-8655</t>
  </si>
  <si>
    <t>CD1508-8715</t>
  </si>
  <si>
    <t>CD1611-8824</t>
  </si>
  <si>
    <t>D52-728</t>
  </si>
  <si>
    <t>Semi-Met.</t>
  </si>
  <si>
    <t>D154-7070A</t>
  </si>
  <si>
    <t>D436-7298A</t>
  </si>
  <si>
    <t>D606-7487</t>
  </si>
  <si>
    <t>D772-7639</t>
  </si>
  <si>
    <t>D924-7825</t>
  </si>
  <si>
    <t>D976-7877</t>
  </si>
  <si>
    <t>D1035-7779</t>
  </si>
  <si>
    <t xml:space="preserve">D1522-8730 </t>
  </si>
  <si>
    <t>D1411-8523</t>
  </si>
  <si>
    <t>D1468-8668</t>
  </si>
  <si>
    <t>D1039-7943</t>
  </si>
  <si>
    <t>D1273-8389</t>
  </si>
  <si>
    <t>D1274-8390</t>
  </si>
  <si>
    <t>D1328-8440</t>
  </si>
  <si>
    <t>D1329-8441</t>
  </si>
  <si>
    <t>D1333-7974</t>
  </si>
  <si>
    <t>D1334-8652/7973</t>
  </si>
  <si>
    <t>D1391-8500</t>
  </si>
  <si>
    <t>D1498-8698</t>
  </si>
  <si>
    <t>D1571-8780</t>
  </si>
  <si>
    <t>D1572-8781</t>
  </si>
  <si>
    <t>D1602-8816</t>
  </si>
  <si>
    <t>D1612-8825</t>
  </si>
  <si>
    <t>D1680-8909</t>
  </si>
  <si>
    <t>D1691-8918</t>
  </si>
  <si>
    <t>Pastillas de Frenos Toyota Series: 4Runner, Hilux 4x4 Kavak 4.0, Sequoia, Tundra (03/05) Delantera.</t>
  </si>
  <si>
    <t>Pastillas de Frenos Jeep Series: Liberty (08/12) Delantera, Fórmula Cerámica</t>
  </si>
  <si>
    <t xml:space="preserve">Pastillas de Frenos Toyota Series: Tundra, Delantera (07/19)                                                                    </t>
  </si>
  <si>
    <t>Pastillas de Frenos Jeep Series: Jeep Grand Cherokee (11/16) Delantera, Fórmula Cerámica</t>
  </si>
  <si>
    <t>Pastillas De Frenos Ford Series: Explorer (2012) Delantera, Fórmula Cerámica</t>
  </si>
  <si>
    <t>Pastillas De Frenos Ford Series: Explorer  (13/16) Delantera, Fórmula Cerámica</t>
  </si>
  <si>
    <t xml:space="preserve">Pastillas de Frenos Chevrolet Caprice (70/89) C-10 (71/86), Malibu (70/77) Jeep Wagoneer                                          </t>
  </si>
  <si>
    <t xml:space="preserve">Pastillas de Frenos Chevrolet Malibu, Blazer, S10, Monte Carlo                                                              </t>
  </si>
  <si>
    <t xml:space="preserve">Pastillas de Frenos  Toyota Macho, 4Runner, Hilux 4x4, Series Prado...                                                                   </t>
  </si>
  <si>
    <t xml:space="preserve">Pastillas de Frenos Toyota Land Cruiser (Burbuja) Trasera. </t>
  </si>
  <si>
    <t>Pastillas De Frenos Toyota series: Land Cruiser (Americano), 4Runner, Hilux 4x4, Semi Metálica</t>
  </si>
  <si>
    <t>Pastillas De Frenos Hyundai Series: Tucson, Sonata 05, Tiburón, Elantra 07, Óptima, Sportage 06, Delantera, Semi Metálicas</t>
  </si>
  <si>
    <t xml:space="preserve">Pastillas de Frenos Toyota Series: 4Runner, Hilux 4x4 Kavak 4.0, Sequoia,Tundra (03/05) Delantera.          </t>
  </si>
  <si>
    <t xml:space="preserve">Pastillas de Frenos  Chevrolet Optra-Aveo (04/07)                                                                         </t>
  </si>
  <si>
    <t xml:space="preserve">Pastillas de Frenos  Chevrolet Cruze (11/12) Delantera.                                                                        </t>
  </si>
  <si>
    <t xml:space="preserve">Pastillas de Frenos Chevrolet C-3500 Delantera/Trasera (2011)                                                                      </t>
  </si>
  <si>
    <t xml:space="preserve">Pastillas de Frenos Chevrolet Cruze (11/12) Trasera.                                                                       </t>
  </si>
  <si>
    <t xml:space="preserve">Pastillas de Frenos Chevrolet Luv D-Max (2006) Delantra.                                                                       </t>
  </si>
  <si>
    <t>Pastillas de Frenos Jeep Series: Liberty (08/12) Delantera, Semi Metálica</t>
  </si>
  <si>
    <t>Pastillas de Frenos Jeep Series: Liberty (08/12) Trasera, Semi Metálica</t>
  </si>
  <si>
    <t xml:space="preserve">Pastillas de Frenos Ford Econoline E-150 (2008) (Ambulancia) Delantera.                                                         </t>
  </si>
  <si>
    <t>Pastillas de Frenos Ford Econoline E-150 (2008) (Ambulancia) Trasera.</t>
  </si>
  <si>
    <t xml:space="preserve">Pastillas de Frenos Ford F-250/350 Super Duty (2011) Delantera                                                                  </t>
  </si>
  <si>
    <t xml:space="preserve">Pastillas de Frenos Ford F-250/350 Super Duty (11/12) Trasera.                                                           </t>
  </si>
  <si>
    <t>Pastillas De Frenos Toyota series: Sienna 18…, Highlander 19…, Trasera, Semi metálica</t>
  </si>
  <si>
    <t>Pastillas De Frens Jeep series: Grand Cherokee (11/16) Traseras, Semi Metálica</t>
  </si>
  <si>
    <t>Pastillas De Freno Toyota Series: Corolla (07/12), Delantera (7156) Semi Metálicas</t>
  </si>
  <si>
    <t>Pastillas De Freno Toyota Series: Corolla (07/12), Trasera (7157) Semi Metálicas</t>
  </si>
  <si>
    <t xml:space="preserve">Pastillas de Frenos Ford Series: F-150 (12/19), Ambulancia, Trasera                                                        </t>
  </si>
  <si>
    <t>Pastillas De Frenos Ford Series: Explorer (13/16) Trasera, Semi Metálicas</t>
  </si>
  <si>
    <t>Pastillas De Frenos Ford F350 Super Duty (13/14) Delantera</t>
  </si>
  <si>
    <t>Pastillas De Frenos Ford F350 Super Duty (13/14) Trasera.</t>
  </si>
  <si>
    <t>D50-788</t>
  </si>
  <si>
    <t>D152-7072A</t>
  </si>
  <si>
    <t>D369-7259</t>
  </si>
  <si>
    <t>D465-7345</t>
  </si>
  <si>
    <t>D497-7376</t>
  </si>
  <si>
    <t>D537-7418</t>
  </si>
  <si>
    <t>D679-7558</t>
  </si>
  <si>
    <t>D726-7593</t>
  </si>
  <si>
    <t>D756-7625</t>
  </si>
  <si>
    <t>D833-7706</t>
  </si>
  <si>
    <t>D866-7741</t>
  </si>
  <si>
    <t>D904-7782</t>
  </si>
  <si>
    <t>D1011-7915</t>
  </si>
  <si>
    <t>D1037-7940</t>
  </si>
  <si>
    <t>D1044-7947</t>
  </si>
  <si>
    <t>D1092-7997</t>
  </si>
  <si>
    <t>D1109-8214</t>
  </si>
  <si>
    <t>D1158-8268</t>
  </si>
  <si>
    <t>D1169-8282</t>
  </si>
  <si>
    <t>D1316-8430</t>
  </si>
  <si>
    <t>D1573-8783</t>
  </si>
  <si>
    <t>D1677-8906</t>
  </si>
  <si>
    <t>Pastilla de Freno Ford Series: F-150, Galaxie 500, Fairlane 500, Bronco (80)</t>
  </si>
  <si>
    <t>Pastilla de FrenoFord: Series Cougar/Zephyr/Fairmont</t>
  </si>
  <si>
    <t xml:space="preserve"> Pastilla de Freno Chevrolet Grand Blazer/C-1500/Dodge Ram T-2500…98</t>
  </si>
  <si>
    <t>Pastilla de Freno Honda Series: Civic (00/04) Delantera.</t>
  </si>
  <si>
    <t>Pastilla de Freno Hyundai Accent, Excel.</t>
  </si>
  <si>
    <t>Pastilla de Freno Honda Series: Civic, Accord (2002) Trasera.</t>
  </si>
  <si>
    <t xml:space="preserve">Pastilla de FrenoFord Series: F-150 (96/00), Lariat (96/00) Triton 98 Delantera                                                        </t>
  </si>
  <si>
    <t>Pastilla de Freno Chevrolet Blazer (99/01) Delantera.</t>
  </si>
  <si>
    <t>Pastilla de FrenoFord Series: F250/350 Super Duty Delantera (98/02)</t>
  </si>
  <si>
    <t>Pastilla de FrenoFord Explorer (01/02) Delantera.</t>
  </si>
  <si>
    <t>Pastilla de Freno Mitsubishi Series: Lancer Touring 2.0 (08/13), Outlander (07/10), Galant (04/11), Chrysler, Dodge Sebring, Caliber (08/11)</t>
  </si>
  <si>
    <t>Pastilla de Freno Mitsubishi Lancer 1.6 (02/08)</t>
  </si>
  <si>
    <t>Pastilla de Freno Ford Series: Tritòn F-150 4x4 (05/07) Delantera.</t>
  </si>
  <si>
    <t>Pastilla de Freno Mitsubishi Lancer Touring 2.0 (08/11) Trasera.</t>
  </si>
  <si>
    <t>Pastilla de Freno Mazda 3  1.6 y 2.0 cc, (04/07) / Mazda 5 (06/07) Delantera.</t>
  </si>
  <si>
    <t xml:space="preserve">Pastilla de Freno Chevrolet Silverado 1500 (03/06), Cheyenne 1500 (05/06), Avalanche 2500, (2005) Delantera.                      </t>
  </si>
  <si>
    <t>Pastilla de Freno Ford Explorer (2010), Jeep Liberty (2004) Trasera.</t>
  </si>
  <si>
    <t>Pastilla de Freno Ford Explorer (06/07) Delantera.</t>
  </si>
  <si>
    <t>Pastilla de Freno Chevrolet Trail Blazer (06/07), Delantera.</t>
  </si>
  <si>
    <t>Pastilla de Freno Jeep Liberty (08/12) Delantera.</t>
  </si>
  <si>
    <t>Pastilla de Freno Jeep Liberty (08/12) Trasera.</t>
  </si>
  <si>
    <t>Pastilla de FrenoIveco Truck Power Daily 50-12</t>
  </si>
  <si>
    <t>Pastilla de FrenoFord Econoline E-150 (Ambulancia) (2008) Delantera.</t>
  </si>
  <si>
    <t>Pastilla de Freno Mazda Series: BT-50 Pickup</t>
  </si>
  <si>
    <t>Pastilla de Freno Luv D-Max (2014) Delantera.</t>
  </si>
  <si>
    <t>Pastilla de Freno Ford F350 Super Duty (13/14) Trasera.</t>
  </si>
  <si>
    <t>PASTILLAS DE FRENO DASH4</t>
  </si>
  <si>
    <t>PASTILLAS DE FRENO GIC</t>
  </si>
  <si>
    <t>E897A</t>
  </si>
  <si>
    <t>PASTILLAS DE FRENO X-TENDER</t>
  </si>
  <si>
    <t>Iveco Autobusete 70C16 HD</t>
  </si>
  <si>
    <t>PASTILLAS DE FRENO POWER BRAKE</t>
  </si>
  <si>
    <t>D31-736</t>
  </si>
  <si>
    <t>D152-7072APB</t>
  </si>
  <si>
    <t>D1175-8289PB</t>
  </si>
  <si>
    <t>D1197-8317</t>
  </si>
  <si>
    <t xml:space="preserve">Pastilla de Freno Toyota Corolla 2.010 Trasera </t>
  </si>
  <si>
    <t>Pastilla de Freno Cougar/Zephyr/Fairmont</t>
  </si>
  <si>
    <t>Pastilla de Freno Ford EcoSport</t>
  </si>
  <si>
    <t>Pastilla de Freno Fiat Ducato Delantera (Master Plus)</t>
  </si>
  <si>
    <t xml:space="preserve">Pastillas de Frenos Chevrolet Chevette                                                                                   </t>
  </si>
  <si>
    <t>PASTILLAS DE FRENO Q-BRAKE</t>
  </si>
  <si>
    <t>D84-7017A</t>
  </si>
  <si>
    <t>D86-7019</t>
  </si>
  <si>
    <t>D120-7054</t>
  </si>
  <si>
    <t>D137-7069</t>
  </si>
  <si>
    <t>D215-7136</t>
  </si>
  <si>
    <t>D402-7291</t>
  </si>
  <si>
    <t>D449-7329</t>
  </si>
  <si>
    <t>D464-7344</t>
  </si>
  <si>
    <t>D535-7417</t>
  </si>
  <si>
    <t>D543-7081</t>
  </si>
  <si>
    <t>D642-7518A</t>
  </si>
  <si>
    <t>D649-7529</t>
  </si>
  <si>
    <t>D652-7532</t>
  </si>
  <si>
    <t>D667-7545A</t>
  </si>
  <si>
    <t>D677-7557</t>
  </si>
  <si>
    <t>D688-7563</t>
  </si>
  <si>
    <t>D711-7584</t>
  </si>
  <si>
    <t>D712-7358</t>
  </si>
  <si>
    <t>D729-7596</t>
  </si>
  <si>
    <t>D1041-7945</t>
  </si>
  <si>
    <t>D1184-8301</t>
  </si>
  <si>
    <t>D1194-8312</t>
  </si>
  <si>
    <t>D1210-8330CER</t>
  </si>
  <si>
    <t>D1315-7939</t>
  </si>
  <si>
    <t>D1508-8715</t>
  </si>
  <si>
    <t>D1508-8715CER</t>
  </si>
  <si>
    <t>PFM-KD0703-1</t>
  </si>
  <si>
    <t>PF-S213301080</t>
  </si>
  <si>
    <t>Pastillas de Freno Dodge Aspen/Valiant/LeBaron</t>
  </si>
  <si>
    <t>Pastillas de Freno Dodge Series: D100/200</t>
  </si>
  <si>
    <t>Pastillas de Freno Ford Series: F-350 hasta (1994)</t>
  </si>
  <si>
    <t>Pastillas de Freno Toyota Macho Landcruiser/Samurai Station Wagon (86/88)</t>
  </si>
  <si>
    <t>Pastillas de Frenos Chevrolet Celebrity (83/90), Century (83/96) Delantera.</t>
  </si>
  <si>
    <t xml:space="preserve">               Pastillas de Frenos Ford Festiva, Turpial Iranì, Mitsubishi Montero Trasera                                                            </t>
  </si>
  <si>
    <t>Pastillas De Frenos Hyundai Elantra, Tiburòn, (97/04) Delantera.</t>
  </si>
  <si>
    <t>Pastillas De Frenos Hyundai Elantra, Tiburòn, (97/04), Kia Spectra Trasera.</t>
  </si>
  <si>
    <t xml:space="preserve">               Pastillas de Frenos Mitsubishi Lancer/Dahiatsu Terios                                              </t>
  </si>
  <si>
    <t>Pastillas De Chevrolet Series: C-30, P31=7024</t>
  </si>
  <si>
    <t>Pastilla de Freno Burbuja - Prado - Trasera (92/10)</t>
  </si>
  <si>
    <t xml:space="preserve">Pastilla de Freno Neon - Intrepid Delantera (TODOS) </t>
  </si>
  <si>
    <t>Pastilla de Freno Fiat Uno/Palio; Kia Sephia, Fiesta Power, Escort = 2827</t>
  </si>
  <si>
    <t>Pastilla de Freno Ford Explorer (95/99) Delantera.</t>
  </si>
  <si>
    <t>Pastilla de Frreno Ford Explorer (95/99) Trasera</t>
  </si>
  <si>
    <t>Pastilla de Freno Chevrolet Esteem (95/97)</t>
  </si>
  <si>
    <t>Pastilla de Freno Chevrolet Corsa (96/97), (01/04) = 2649</t>
  </si>
  <si>
    <t>Pastilla de Freno Ford Fortaleza/Expedition/Lincon Navigator Trasera</t>
  </si>
  <si>
    <t>Pastilla de Freno Jeep Cherokee, Wrangler (99/05)</t>
  </si>
  <si>
    <t>Pastilla de Freno Chevrolet Blazer (99/01) Trasera.</t>
  </si>
  <si>
    <t>Pastilla de Freno Toyota Series: Machito 24V, Macho Chassis Largo V6 (02/11)</t>
  </si>
  <si>
    <t>Pastilla de Freno Jeep Grand Cherokee (05/07), Nissan Armada (05/15) Trasera.</t>
  </si>
  <si>
    <t>Pastilla de Freno Chevrolet Silverado/Cheyenne 1500/05 Tahoe (07)</t>
  </si>
  <si>
    <t xml:space="preserve">Pastilla de Freno Ford Explorer - Eddie Bauer (06-10) Delantera </t>
  </si>
  <si>
    <t xml:space="preserve">Pastilla de Freno Totoya Series: Yaris </t>
  </si>
  <si>
    <t>Pastilla de Freno Chevrolet Tahoe (2007) Trasera.</t>
  </si>
  <si>
    <t>Pastilla de Freno Toyota Corolla Matrix (Patrulla) (2010) Delantera.</t>
  </si>
  <si>
    <t>Pastilla de Freno Chevrolet Optra  (04/07) Trasera.</t>
  </si>
  <si>
    <t>Pastilla de Freno Ford Series: Explorer 2012 Delantera</t>
  </si>
  <si>
    <t xml:space="preserve"> Pastilla de Freno Ford Series: Explorer (2012) Del</t>
  </si>
  <si>
    <t>Pastillas De Frenos Venirauto Centauro Corta</t>
  </si>
  <si>
    <t>Pastilla De Frenos Chery QQ</t>
  </si>
  <si>
    <t>PASTILLAS DE FRENO TURBO BRAKE</t>
  </si>
  <si>
    <t>D31-736TB</t>
  </si>
  <si>
    <t>D641-7438TB</t>
  </si>
  <si>
    <t>D856-7732TB</t>
  </si>
  <si>
    <t>D883-7760TB</t>
  </si>
  <si>
    <t>PASTILLAS DE FRENO RAYBESTOS</t>
  </si>
  <si>
    <t>D790-7660TB</t>
  </si>
  <si>
    <t>D1011-7915TB</t>
  </si>
  <si>
    <t xml:space="preserve">Pastilla de Freno Toyota Corolla (2010) Delantera </t>
  </si>
  <si>
    <t xml:space="preserve">Pastilla de Freno Toyota Corolla (2010) Trasera </t>
  </si>
  <si>
    <t xml:space="preserve">Pastilla de Freno Chevette Delantera, Mercedes Benz Trasera </t>
  </si>
  <si>
    <t xml:space="preserve">Pastilla de Freno Ford 350 (74/98) </t>
  </si>
  <si>
    <t>Pastilla de Freno Neon - Stratus Tresera (Todos)</t>
  </si>
  <si>
    <t>Pastilla de Freno Cherokee - Liberty - Caravan Delantera</t>
  </si>
  <si>
    <t>Pastilla de Freno Chevrolet Trail Blazer (2002) Trasera.</t>
  </si>
  <si>
    <t>Pastillas de Frenos Jeep Grand Cherokee (99/02) Delantera</t>
  </si>
  <si>
    <t>Pastillas de Frenos Ford F-150 4X4  Triton  (05/07), Delantera</t>
  </si>
  <si>
    <t>Pastillas de Frenos Jeep Liberty (08/12) Delantera</t>
  </si>
  <si>
    <t>PASTILLAS DE FRENO ASIA INC.</t>
  </si>
  <si>
    <t>PASTILLAS DE FRENO  BRAKE PRO</t>
  </si>
  <si>
    <t>D792 7662</t>
  </si>
  <si>
    <t>Ceramica</t>
  </si>
  <si>
    <t>D865 7740</t>
  </si>
  <si>
    <t>Pastillas de Frenos Chevrolet Silverado 99/00 Tras.</t>
  </si>
  <si>
    <t>Pastillas de Frenos Honda Odissey (02/04) Trasera.</t>
  </si>
  <si>
    <t>Codigos Wolf</t>
  </si>
  <si>
    <t>WP8206</t>
  </si>
  <si>
    <t>D292 7194</t>
  </si>
  <si>
    <t>WP8237</t>
  </si>
  <si>
    <t>WP8247</t>
  </si>
  <si>
    <t>D1458 8658</t>
  </si>
  <si>
    <t>WP8273</t>
  </si>
  <si>
    <t>D350 7242</t>
  </si>
  <si>
    <t>WP8321</t>
  </si>
  <si>
    <t xml:space="preserve">D340 7335  </t>
  </si>
  <si>
    <t>WP8470</t>
  </si>
  <si>
    <t>WP8591</t>
  </si>
  <si>
    <t>D1145 8255</t>
  </si>
  <si>
    <t>WP8659</t>
  </si>
  <si>
    <t>WP8700</t>
  </si>
  <si>
    <t xml:space="preserve">D840 7715 </t>
  </si>
  <si>
    <t>WP8701</t>
  </si>
  <si>
    <t xml:space="preserve">D768 7709  </t>
  </si>
  <si>
    <t>WP8702</t>
  </si>
  <si>
    <t xml:space="preserve">D1107 8212  </t>
  </si>
  <si>
    <t>WP9170</t>
  </si>
  <si>
    <t xml:space="preserve">D1213 8333  </t>
  </si>
  <si>
    <t>WP9391</t>
  </si>
  <si>
    <t>D1095 7957</t>
  </si>
  <si>
    <t>WP9470</t>
  </si>
  <si>
    <r>
      <rPr>
        <b/>
        <sz val="12"/>
        <rFont val="Calibri"/>
        <family val="2"/>
        <scheme val="minor"/>
      </rPr>
      <t>D1454 8653</t>
    </r>
    <r>
      <rPr>
        <b/>
        <sz val="10"/>
        <rFont val="Arial"/>
        <family val="2"/>
      </rPr>
      <t xml:space="preserve"> </t>
    </r>
  </si>
  <si>
    <t>WP9523</t>
  </si>
  <si>
    <t>WP9617</t>
  </si>
  <si>
    <t>WP9623</t>
  </si>
  <si>
    <t>WP9671</t>
  </si>
  <si>
    <t>WP9866</t>
  </si>
  <si>
    <t>D1964-9189</t>
  </si>
  <si>
    <t>Pastillas de Frenos Renault Series: R11, R18, R19, Clio, Galaxie, Symbol, Logan</t>
  </si>
  <si>
    <t xml:space="preserve">Pastillas de Frenos Renault Series: R11, R18, R19, R21, Clio, Symbol, Volkswagen Golf/Peugeot Series: 305, 309 Tipo Mapa </t>
  </si>
  <si>
    <t>Pastillas de Frenos DongFen S30, Peugeot 206 Trasera.</t>
  </si>
  <si>
    <t>Pastillas de Frenos Fiat Series: Tempra/Fiorino, VolksWagen Series: Gol</t>
  </si>
  <si>
    <t>Pastillas de Frenos Audi A3, Seat Ibiza, Leon, Volkswagen New Beetle, Bora, Jetta, Golf, Renault Scénic Trasera.</t>
  </si>
  <si>
    <t xml:space="preserve">Pastillas de Frenos Peugeot Series: 305/309, Renault Series: Twingo/Sandero/R18/R19/R21, Clio </t>
  </si>
  <si>
    <t>Pastillas de Frenos Peugeot Series: 306/406, Partner; Renault Series: Laguna, Mègane, Scénic/Citroen Series: Xsara</t>
  </si>
  <si>
    <t>Pastillas de Frenos Renault Series: Kangoo</t>
  </si>
  <si>
    <t>Pastillas de Frenos (7711,7764): Audi Series: A4/A6, Volkswagen Series: New Beetle, Passat, Golf, Jetta</t>
  </si>
  <si>
    <t>Pastillas de Frenos Seat Ibiza, Volkswagen Series: Bora, Golf, Fox, Jetta</t>
  </si>
  <si>
    <t>Pastillas de Frenos Audi A3, Seat Series: Leon/Toledo, Volkswagen Series: Bora, Caddy, Golf IV, Jetta, New Beetle</t>
  </si>
  <si>
    <t>Pastillas de Frenos Dongfeng S30, Peugeot 307/306, Partner 2006 = 8333 Delantera.</t>
  </si>
  <si>
    <t>Juego de Pastillas , Mazda 3 Trasera</t>
  </si>
  <si>
    <t>Pastillas de Frenos Ford Fiesta VI Titanium</t>
  </si>
  <si>
    <t>Pastillas de Frenos Renault Series: Duster/Megàne II/Scènic</t>
  </si>
  <si>
    <t>Pastillas de Frenos Mitsubishi Series: L200 Pickup/Pajero/Montero Sport</t>
  </si>
  <si>
    <t>Juego de Pastillas Mitsubishi Lancer Tresera</t>
  </si>
  <si>
    <t xml:space="preserve">Juego de Pastillas de Frenos Toyota Series: Corolla (2015-2016) (Latin America) Traseras                                </t>
  </si>
  <si>
    <t xml:space="preserve">Juego de Pastillas de Frenos Toyota Series: Corolla (2015-2016) (Latin America) Delanteras                                </t>
  </si>
  <si>
    <t>N/D</t>
  </si>
  <si>
    <t>BANDAS DE FRENO WOLF ITALIA</t>
  </si>
  <si>
    <t>SFR7187</t>
  </si>
  <si>
    <t>SFR6164</t>
  </si>
  <si>
    <t>SFR7142</t>
  </si>
  <si>
    <t xml:space="preserve">Kit De Bandas De Freno de Mano Para Toyota Series: 4Runner, Land Cruiser,Prado Ø 210mm                                  </t>
  </si>
  <si>
    <t>Juego de Bandas Fiat Strada</t>
  </si>
  <si>
    <t>Juego de Bandas Toyota Yaris 04495-52100</t>
  </si>
  <si>
    <t>BANDAS DE FRENO Q-BRAKE</t>
  </si>
  <si>
    <t>Bandas Para Ford F-350 Tritòn</t>
  </si>
  <si>
    <t>DF-54164</t>
  </si>
  <si>
    <t>DF-54162</t>
  </si>
  <si>
    <t>D-5574</t>
  </si>
  <si>
    <t>WD52250B</t>
  </si>
  <si>
    <t>WD40080A</t>
  </si>
  <si>
    <t>WD40400A</t>
  </si>
  <si>
    <t>WD40130B</t>
  </si>
  <si>
    <t>WD15190B</t>
  </si>
  <si>
    <t>WD40230B</t>
  </si>
  <si>
    <t>WD092550C</t>
  </si>
  <si>
    <t>WD58330C</t>
  </si>
  <si>
    <t>Disco De Frenos Ford Econoline E-150 (Ambulancia) (2001) Delantero.</t>
  </si>
  <si>
    <t>Disco De Frenos Ford Econoline E-150 (Ambulancia) 2001 Trasero.</t>
  </si>
  <si>
    <t>Disco De Frenos Delantero, Chevrolet Series: C-20, C30, Pick up, Ambulancia Chevy (88/94)</t>
  </si>
  <si>
    <t>Disco Delantero Ventilado Toyota Series: FJ Cruiser, Fortuner, 4Runner OEM 43515-60151</t>
  </si>
  <si>
    <t>Disco de Freno Renault Series: Twingo (Macizo de 4 Huecos)</t>
  </si>
  <si>
    <t>Disco de Freno Renault  Series: Logan (Macizo), Peugeot Series: 206 (4 Huecos)</t>
  </si>
  <si>
    <t>Disco de Freno Renault Series: R19 Energy Disco Ventilado (4 Huecos)</t>
  </si>
  <si>
    <t>Disco de Freno Ventilado Fiat Series: Strada</t>
  </si>
  <si>
    <t>Disco de Freno Renault Series: Logan, Clío Moderno, Kangoo, Symbol Ventilado (4 Huecos)</t>
  </si>
  <si>
    <t>Disco de Freno Peugeot Series:206/207 Tras. Macizos</t>
  </si>
  <si>
    <t>Disco de Freno Volkswagen Series: New Beetle, Bora, jetta, Golf IV, Trasero.</t>
  </si>
  <si>
    <t>DISCO DE FRENO</t>
  </si>
  <si>
    <t>TAMBORES DE FRENO WOLF</t>
  </si>
  <si>
    <t>WT-0719</t>
  </si>
  <si>
    <t>TAMBOR DE FRENO TOYOTA YARIS</t>
  </si>
  <si>
    <t xml:space="preserve">ACCESORIOS PARA TORNOS AMMCO </t>
  </si>
  <si>
    <t>AMC-285291</t>
  </si>
  <si>
    <t>AMC-903085</t>
  </si>
  <si>
    <t>AMC-903086</t>
  </si>
  <si>
    <t>AMC-9030871</t>
  </si>
  <si>
    <t>AMC-903161-1</t>
  </si>
  <si>
    <t>AMC-905280</t>
  </si>
  <si>
    <t>AMC-906854</t>
  </si>
  <si>
    <t>AMC-906921</t>
  </si>
  <si>
    <t>AMC-906922</t>
  </si>
  <si>
    <t>AMC-906999</t>
  </si>
  <si>
    <t>AMC-907747-1</t>
  </si>
  <si>
    <t>AMC-907996</t>
  </si>
  <si>
    <t>AMC-909800</t>
  </si>
  <si>
    <t>AMC-940141-1</t>
  </si>
  <si>
    <t>AMC-90691410</t>
  </si>
  <si>
    <t>Kit- Set De Tuercas De Bronce para eje Corredizo (10868)</t>
  </si>
  <si>
    <t>Guardapolvos en Polietileno para el Eje/carrete/Bobina de los modelos 3000,4000</t>
  </si>
  <si>
    <t>Guardapolvos de alimentación de torno de  Tambor para Modelos 3000 y 4000</t>
  </si>
  <si>
    <t>Guardapolvos de alimentación Cruzada de torno deTambor para Modelos 3000 y 4000</t>
  </si>
  <si>
    <t>Correa V Torno 3000/4000</t>
  </si>
  <si>
    <t>Banda Silenciadora Para el Torno para Frenos de Tambor De 1,75" x 6"</t>
  </si>
  <si>
    <t>Perilla de ajuste portacuchilla Roja</t>
  </si>
  <si>
    <t>Banda Silenciadora Para el Torno para Frenos de Disco De 6.50" 2 x empaque</t>
  </si>
  <si>
    <t>Banda Silenciadora Para el Torno para Frenos de Disco De 9.25" 2 x empaque</t>
  </si>
  <si>
    <t>Set Portaherramientas (Cuchillas) rastrillo negativo uno #10701(RH) &amp; uno #10702(LH), uno #10702 (LH)</t>
  </si>
  <si>
    <t>Platina de Soporte Palanca de Cambio de Velocidad Tornos 4000 y 7500</t>
  </si>
  <si>
    <t>Engranaje de Cizallamiento Tornos:4000/4100/7500</t>
  </si>
  <si>
    <t>Silenciador Antivibratorio Para Tornos De Disco</t>
  </si>
  <si>
    <t>Correa Poly V Torno 7500</t>
  </si>
  <si>
    <t>Set de Cuchillas o Insertos de Carburo de rastrillos negativo 10 por empaque</t>
  </si>
  <si>
    <t>ARANDELAS DE BRONCES</t>
  </si>
  <si>
    <t>AB3/8</t>
  </si>
  <si>
    <t>AB7/16</t>
  </si>
  <si>
    <t>ARANDELA DE BRONCE 3/8"</t>
  </si>
  <si>
    <t>ARANDELA DE BRONCE 7/16"</t>
  </si>
  <si>
    <t>GOMAS DE CILINDRO TIPO ANILLO (FP)</t>
  </si>
  <si>
    <t>GTA1 1/8"</t>
  </si>
  <si>
    <t>GTA1"</t>
  </si>
  <si>
    <t>GTA7/8"</t>
  </si>
  <si>
    <t>GTA15/16"</t>
  </si>
  <si>
    <t>GTA13/16"</t>
  </si>
  <si>
    <t>GTA15/16"B</t>
  </si>
  <si>
    <t>GOMA CILINDRO TOYOTA TIPO ANILLO 1  1/8""</t>
  </si>
  <si>
    <t>GOMA CILINDRO TOYOTA TIPO ANILLO 1"</t>
  </si>
  <si>
    <t>GOMA CILINDRO TOYOTA TIPO ANILLO 7/8""</t>
  </si>
  <si>
    <t>GOMA CILINDRO TOYOTA TIPO ANILLO 15/16" (HUECO PEQUEÑO-ALTA)</t>
  </si>
  <si>
    <t>GOMA CILINDRO TOYOTA TIPO ANILLO 13/16"</t>
  </si>
  <si>
    <t>GOMA CILINDRO TOYOTA TIPO ANILLO 15/16" (HUECO GRAND-BAJA)</t>
  </si>
  <si>
    <t>GOMAS PLANAS TIPO CUBETA (FP)</t>
  </si>
  <si>
    <t>GP1 1/16"</t>
  </si>
  <si>
    <t>GP1 1/2"</t>
  </si>
  <si>
    <t>GP1 1/4"</t>
  </si>
  <si>
    <t>GP1 1/8"</t>
  </si>
  <si>
    <t>GP1 3/16"</t>
  </si>
  <si>
    <t>GP1 3/32</t>
  </si>
  <si>
    <t>GP1 5/8"</t>
  </si>
  <si>
    <t>GP1"</t>
  </si>
  <si>
    <t>GP11/16"</t>
  </si>
  <si>
    <t>GP13/16"</t>
  </si>
  <si>
    <t>GP15/16"</t>
  </si>
  <si>
    <t>GP29/32"</t>
  </si>
  <si>
    <t>GP3/4"</t>
  </si>
  <si>
    <t>GP5/8'"</t>
  </si>
  <si>
    <t>GP7/8"</t>
  </si>
  <si>
    <t>GP1-5/16"</t>
  </si>
  <si>
    <t>GP1-5/8"</t>
  </si>
  <si>
    <t>GP1-7/16"</t>
  </si>
  <si>
    <t>GP1-3/8"</t>
  </si>
  <si>
    <t>GP1 3/4"</t>
  </si>
  <si>
    <t>GOMA PLANA 1  1/16"</t>
  </si>
  <si>
    <t>GOMA PLANA 1 1/2"</t>
  </si>
  <si>
    <t>GOMA PLANA 1 1/4"</t>
  </si>
  <si>
    <t>GOMA PLANA 1 1/8"</t>
  </si>
  <si>
    <t>GOMA PLANA 1 3/16"</t>
  </si>
  <si>
    <t>GOMA PLANA 1 3/32"</t>
  </si>
  <si>
    <t>GOMA PLANA 1 5/8"</t>
  </si>
  <si>
    <t>GOMA PLANA 1"</t>
  </si>
  <si>
    <t>GOMA PLANA 11/16"</t>
  </si>
  <si>
    <t>GOMA PLANA 13/16"</t>
  </si>
  <si>
    <t>GOMA PLANA 15/16"</t>
  </si>
  <si>
    <t>GOMA PLANA 29/32"</t>
  </si>
  <si>
    <t>GOMA PLANA 3/4"</t>
  </si>
  <si>
    <t>GOMA PLANA 5/8"</t>
  </si>
  <si>
    <t>GOMA PLANA 7/8"</t>
  </si>
  <si>
    <t>GOMA PLANA 1-5/16"</t>
  </si>
  <si>
    <t>GOMA PLANA 1-5/8"</t>
  </si>
  <si>
    <t>GOMA PLANA 1-7/16"</t>
  </si>
  <si>
    <t>GOMA PLANA 1-3/8"</t>
  </si>
  <si>
    <t>GOMA PLANA 1 3/4"</t>
  </si>
  <si>
    <t>GOMA VLVULA DE VACIO PARA HIDROVACK</t>
  </si>
  <si>
    <t>GOMA VALVULA DE VACIO UNIVERSAL DE HIDROVACK</t>
  </si>
  <si>
    <t>GUARDAPOLVO PARA CILINDROS DE FRENO</t>
  </si>
  <si>
    <t>GPT01</t>
  </si>
  <si>
    <t>GUC01</t>
  </si>
  <si>
    <t>GUC02</t>
  </si>
  <si>
    <t>GUC03</t>
  </si>
  <si>
    <t>GUARDAPOLVO CILINDRO TOYOTA</t>
  </si>
  <si>
    <t>GUARDAPOLVO UNIVERSAL GRANDE</t>
  </si>
  <si>
    <t>GUARDAPOLVO UNIVERSAL MEDIANO</t>
  </si>
  <si>
    <t>GUARDAPOLVO UNIVERSAL PQNO</t>
  </si>
  <si>
    <t>KIT DE BOMBA DE FRENO NACIONAL FP (SOLO GOMAS)</t>
  </si>
  <si>
    <t>KBO2400</t>
  </si>
  <si>
    <t>KBO60210</t>
  </si>
  <si>
    <t>KBO60215</t>
  </si>
  <si>
    <t>KBO1A020</t>
  </si>
  <si>
    <t>KBO99032</t>
  </si>
  <si>
    <t>KBO105803</t>
  </si>
  <si>
    <t>KBO12430</t>
  </si>
  <si>
    <t>KBO105071</t>
  </si>
  <si>
    <t>KBO104459</t>
  </si>
  <si>
    <t>KBO60070</t>
  </si>
  <si>
    <t>KBO12392</t>
  </si>
  <si>
    <t>KBO43111A</t>
  </si>
  <si>
    <t>KBO1516252</t>
  </si>
  <si>
    <t>KBO142646</t>
  </si>
  <si>
    <t>KBO080213</t>
  </si>
  <si>
    <t>KBO11738</t>
  </si>
  <si>
    <t>KBO71621N</t>
  </si>
  <si>
    <t>KBO008586</t>
  </si>
  <si>
    <t>KBO20460</t>
  </si>
  <si>
    <t>KBO80904</t>
  </si>
  <si>
    <t>KBO102421</t>
  </si>
  <si>
    <t>KBO114084</t>
  </si>
  <si>
    <t>KBO114084H</t>
  </si>
  <si>
    <t>KBO2688</t>
  </si>
  <si>
    <t>KBOF81Z-2140-BA-FP</t>
  </si>
  <si>
    <t>KBO80199</t>
  </si>
  <si>
    <t>KB08213</t>
  </si>
  <si>
    <t>KBO75250</t>
  </si>
  <si>
    <t>KBO86511</t>
  </si>
  <si>
    <t>KBO108145</t>
  </si>
  <si>
    <t>KBO245025</t>
  </si>
  <si>
    <t>KIT DE BOMBA CHEVROLET CORSA (BOMBA ATE-BRASIL 13/16")</t>
  </si>
  <si>
    <t>KIT DE BOMBA TOYOTA AUTANA 1"</t>
  </si>
  <si>
    <t>KIT DE BOMBA TOYOTA HILUX, COMUNAL  15/16"</t>
  </si>
  <si>
    <t>KIT DE BOMBA TOYOTA COROLLA 93 UP 13/16" (4 GOMAS)</t>
  </si>
  <si>
    <t>KIT DE BOMBA GM MALIBU, MONTE CARLO 78/80 15/16"</t>
  </si>
  <si>
    <t>KIT DE BOMBA GM MALIBU,  MONTE CARLO 82 15/16"</t>
  </si>
  <si>
    <t>KIT DE BOMBA TOYOTA COROLLA 82-96  13/16"</t>
  </si>
  <si>
    <t>KIT DE BOMBA GM MALIBU,  MONTE CARLO 82 15/16" (ORING GRANDE)</t>
  </si>
  <si>
    <t xml:space="preserve">KIT DE BOMBA GM CAPRICE 81/82, C-10, JEEP WAGONEER 81/87 (4 GOMAS) </t>
  </si>
  <si>
    <t>KIT DE BOMBA TOYOTA LAND CRUISER, SAMURAY 7/8"(5 GOMAS)</t>
  </si>
  <si>
    <t>KIT DE BOMBA FORD FESTIVA 3/4" (4 GOMAS)</t>
  </si>
  <si>
    <t xml:space="preserve">KIT DE BOMBA TOYOTA 7/8" (4 GOMAS) </t>
  </si>
  <si>
    <t>KIT DE BOMBA GM AVEO, OPTRA 15/16"</t>
  </si>
  <si>
    <t>KIT DE BOMBA AVEO, OPTRA 7/8"</t>
  </si>
  <si>
    <t>KIT DE BOMBA TOYOTA MACHITO (GENERICA) 1" $ GOMAS</t>
  </si>
  <si>
    <t>KIT DE BOMBA GM BLAZER 98 UP (BOMBA CORTA) 1"</t>
  </si>
  <si>
    <t>KIT DE BOMBA GM CAPRICE 71/80, MALIBU 81/87, WAGOONER 75/80 DIAM. 1-1/8" (BOMBA NACIONAL)</t>
  </si>
  <si>
    <t>KIT DE BOMBA FORD FIESTA 00/04 (BALITA) 15/16"</t>
  </si>
  <si>
    <t>KIT DE BOMBA FIAT PALIO, SIENA 13/16"</t>
  </si>
  <si>
    <t>KIT DE BOMBA FORD LTD, GALAXIE, FAIRLANE 73/79 1" (5 PIEZAS)</t>
  </si>
  <si>
    <t>KIT DE BOMBA FORD F350 (TUBERIA LADO IZQUIERDO) 1-1/16" (5 PIEZAS)</t>
  </si>
  <si>
    <t>KIT DE BOMBA FORD 100/150 EXPLORER (BOMBA HIERRO) 1-1/16"</t>
  </si>
  <si>
    <t>KIT DE BOMBA FORD BRONCO, EXPLORER (BOMBA HIERRO) 1-1/16"</t>
  </si>
  <si>
    <t>KIT DE BOMBA GM CHEVETTE (87/89) 13/16" (5 GOMAS)</t>
  </si>
  <si>
    <t>KIT DE BOMBA FORD TRITON, SUPER DUTY 2010 UP 1-1/4" (4 GOMAS)</t>
  </si>
  <si>
    <t>KIT DE BOMBA MITSUBISHI CANTER 1-3/16" (4 GOMAS)</t>
  </si>
  <si>
    <t xml:space="preserve">KIT DE BOMBA TOYOTA MACHITO (BOMBA GENERICA) 1¨  4 GOMAS </t>
  </si>
  <si>
    <t>KIT DE BOMBA CHEVROLET NPR ISIZU 1-1/4¨</t>
  </si>
  <si>
    <t>KIT DE BOMBA BUSETA SERIE 30 1-5/16¨</t>
  </si>
  <si>
    <t>KIT DE BOMBA CHEVROLET C-30 81/91, CHEYENNE C3500 1-5/16¨</t>
  </si>
  <si>
    <t>KIT DE BOMBA TOYOTA DYNA 93/98</t>
  </si>
  <si>
    <t>KIT DE BOMBIN PARA CLUCHT NACIONAL FP (SOLO GOMAS)</t>
  </si>
  <si>
    <t>KB60050</t>
  </si>
  <si>
    <t>KB26830</t>
  </si>
  <si>
    <t>KB60001</t>
  </si>
  <si>
    <t>KB60002</t>
  </si>
  <si>
    <t>KB60003</t>
  </si>
  <si>
    <t>KB60004</t>
  </si>
  <si>
    <t>KB60005</t>
  </si>
  <si>
    <t>KB60006</t>
  </si>
  <si>
    <t>KB60007</t>
  </si>
  <si>
    <t>KB60030-A</t>
  </si>
  <si>
    <t>KB60030-B</t>
  </si>
  <si>
    <t>KB60030-C</t>
  </si>
  <si>
    <t>SG-KB60050</t>
  </si>
  <si>
    <t>SG-KB60050-B</t>
  </si>
  <si>
    <t>SG-KB60100</t>
  </si>
  <si>
    <t>SG-KB60011</t>
  </si>
  <si>
    <t>KB22150</t>
  </si>
  <si>
    <t>KB60030C</t>
  </si>
  <si>
    <t>KB17030</t>
  </si>
  <si>
    <t>KB170301</t>
  </si>
  <si>
    <t>KB1470</t>
  </si>
  <si>
    <t>KB0027</t>
  </si>
  <si>
    <t>KIT BOMBIN CLUCHT TOYOTA 2F/3F 13/16" (PISTON + GOMA)</t>
  </si>
  <si>
    <t>KIT BOMBIN DE CLUCHT CHEVROLET NPR (BOMBIN PPAL Y AUXILIAR) 1"</t>
  </si>
  <si>
    <t>KIT BOMBIN DE CLUCHT CHEVROLET NPR / MITSUBISHI CANTER (2GOMAS)</t>
  </si>
  <si>
    <t>KIT BOMBIN DE CLUCHT TOYOTA 5/8"</t>
  </si>
  <si>
    <t>KIT BOMBIN CLUCHT MAZDA/FORD (AUTO) 5/8" GOMA BAJA</t>
  </si>
  <si>
    <t>KIT BOMBIN CLUCHT MAZDA/FORD (AUTO) 5/8" GOMA ALTA</t>
  </si>
  <si>
    <t>KIT BOMBIN CLUCHT TOYOTA TERIOS 13/16"2 GOMAS (BOMBIN SUPERIOR)</t>
  </si>
  <si>
    <t xml:space="preserve">KIT BOMBIN CLUCHT FORD F, FIESTA POWER (BALITA) 3GOMAS </t>
  </si>
  <si>
    <t xml:space="preserve">KIT BOMBIN CLUCHT FORD CARGO  SUPERIOR 1" (1 GUARDAPOLVO, 2 GOMAS) </t>
  </si>
  <si>
    <t>KIT BOMBIN CLUCHT TOYOTA MACHITO / BURBUJA 3/4" (2 GOMAS GRUESAS)</t>
  </si>
  <si>
    <t>KIT BOMBIN CLUCHT TOYOTA 2F, SAMURAY 3/4" (2 GOMAS GRUESA)</t>
  </si>
  <si>
    <t>KIT BOMBIN CLUCHT TOYOTA 2F, SAMURAY 3/4" (2 GOMAS FINA)</t>
  </si>
  <si>
    <t>KIT BOMBIN CLUCHT TOYOTA 2F/3F 13/16" (SOLO GOMAS)</t>
  </si>
  <si>
    <t>KIT BOMBIN CLUCHT TOYOTA 2F/3F 13/16" (SOLO GOMAS) HUECO PEQUEÑO</t>
  </si>
  <si>
    <t>KIT BOMBIN DE CLUCHT TOYOTA 7/8" (SOLO GOMAS)</t>
  </si>
  <si>
    <t>KIT BOMBIN CLUCHT TOYOTA COMUNAL/DYNA (INF 3/4") (SOLO GOMAS)</t>
  </si>
  <si>
    <t>KIT REPARTACION BOMBIN DE CLUCHT TOYOTA HILUX 95/01, 4RUNNER 13/16¨</t>
  </si>
  <si>
    <t>KIT BOMBIN CLUCHT TOYOTA MACHITO / BURBUJA 3/4" (2 GOMAS) GOMA FINA</t>
  </si>
  <si>
    <t>KIT BOMBIN DE CLUCHT TOYOTA AVILA 5/8"(2 GOMAS)</t>
  </si>
  <si>
    <t>KIT BOMBIN DE CLUCHT TOYOTA AVILA 5/8"(PISTON Y GOMAS)</t>
  </si>
  <si>
    <t>KIT REPARACION CLUCHT/SALVA CLUCHTNPR,ENCAVA,IVECO 7/8"</t>
  </si>
  <si>
    <t>KIT REPARACION AIR MASTER ENCAVA (4 GOMAS)</t>
  </si>
  <si>
    <t>KIT DE REPARACION PARA CILINDROS DE FRENO NACIONAL FP (SOLO GOMAS)</t>
  </si>
  <si>
    <t>KC55728</t>
  </si>
  <si>
    <t>KC55727</t>
  </si>
  <si>
    <t>KC55737</t>
  </si>
  <si>
    <t>KC5670</t>
  </si>
  <si>
    <t>KC26940</t>
  </si>
  <si>
    <t>KC26930</t>
  </si>
  <si>
    <t>KC640</t>
  </si>
  <si>
    <t>KC650</t>
  </si>
  <si>
    <t>KC2620</t>
  </si>
  <si>
    <t>KC116229</t>
  </si>
  <si>
    <t>KC214552</t>
  </si>
  <si>
    <t>KC4015</t>
  </si>
  <si>
    <t>KC4045</t>
  </si>
  <si>
    <t>KC940</t>
  </si>
  <si>
    <t>KC1130</t>
  </si>
  <si>
    <t>KC19155</t>
  </si>
  <si>
    <t>KC16020</t>
  </si>
  <si>
    <t>KC16030</t>
  </si>
  <si>
    <t>KC4050</t>
  </si>
  <si>
    <t>KC3000</t>
  </si>
  <si>
    <t>KC4690</t>
  </si>
  <si>
    <t>KC4051</t>
  </si>
  <si>
    <t>KC70810</t>
  </si>
  <si>
    <t>KC920</t>
  </si>
  <si>
    <t>KC930</t>
  </si>
  <si>
    <t>KC13380</t>
  </si>
  <si>
    <t>KC069-4</t>
  </si>
  <si>
    <t>KC10742</t>
  </si>
  <si>
    <t>KC46100</t>
  </si>
  <si>
    <t>KC70807</t>
  </si>
  <si>
    <t>KC57531</t>
  </si>
  <si>
    <t>KIT DE CILINDRO ENCAVA 32 PTOS 1-1/12" TRASERO  4 PIEZAS</t>
  </si>
  <si>
    <t>KIT DE CILINDRO ENCAVA 32 PTOS DEL  1-7/16" ( 2 PIEZAS)</t>
  </si>
  <si>
    <t>KIT DE CILINDRO ENCAVA 32 PTOS DEL  1-7/16" ( 2 PIEZAS) GOMA PLANA Y GUARDAPOLVO</t>
  </si>
  <si>
    <t>KIT DE CILINDRO ENCAVA E-NT 900 ECOLOGICO 1 3/8" (8 PZAS)</t>
  </si>
  <si>
    <t>KIT DE CILINDRO GM NPR / MITSUBISHI CANTER DEL 1  3/16"  (4 PZAS)</t>
  </si>
  <si>
    <t>KIT DE CILINDRO GM NPR TRAS 1  5/16"  (4 PZAS)</t>
  </si>
  <si>
    <t>KIT DE CILINDRO TOYOTA COMUNAL  1-1/8"</t>
  </si>
  <si>
    <t>KIT DE CILINDRO TOYOTA COMUNAL  1"</t>
  </si>
  <si>
    <t>KIT DE CILINDRO CHEVETTE/MONZA/CORSA 3/4"</t>
  </si>
  <si>
    <t>KIT DE CILINDRO FORD FESTIVA</t>
  </si>
  <si>
    <t>KIT CILINDRO TOYOTA TERIOS 13/16"</t>
  </si>
  <si>
    <t>KIT DE CILINDRO GM CHEVETTE 3/4</t>
  </si>
  <si>
    <t>KIT DE CILINDRO FORD SIERRA 7/8"</t>
  </si>
  <si>
    <t>KIT CILINDRO RENAULT TWINGOO 13/16"</t>
  </si>
  <si>
    <t>KIT DE CILINDRO FORD FIESTA/TOYOTA COROLLA 11/16" (TAIWANES HUECO
CORTO)</t>
  </si>
  <si>
    <t>KIT CILINDRO TOYOTA COROLLA 3/4"</t>
  </si>
  <si>
    <t>KIT CILINDRO TOYOTA COROLLA 11/16 (GOMA BAJA)</t>
  </si>
  <si>
    <t>KIT CILINDRO TOYOTA COROLLA 11/16 (GOMA ALTA)</t>
  </si>
  <si>
    <t>KIT DE CILINDRO MITSUBISHI  CANTER 1-1/4" (4 GOMAS)</t>
  </si>
  <si>
    <t>KIT DE CILINDRO HYUNDAI ACCENT/EXCEL, MAZDA 13/16"</t>
  </si>
  <si>
    <t>KIT DE CILINDRO SUZUKI GRAND VITARA 7/8"</t>
  </si>
  <si>
    <t>KIT DE CILINDRO SWIFT, NEON 11/16"</t>
  </si>
  <si>
    <t>KIT DE CILINDRO RENAULT R5/R11/R18 (2000)/FUEGO (2000) 7/8"</t>
  </si>
  <si>
    <t>KIT DE CILINDRO R19/ENEREGY (MODELO NUEVO) 13/16"</t>
  </si>
  <si>
    <t>KIT DE CILINDRO HYINDAI EXCEL 11/16"</t>
  </si>
  <si>
    <t>KIT DE CILINDRO FIAT 147 TIPO VARGA 3/4"</t>
  </si>
  <si>
    <t>KIT DE CILINDRO GM LUV D-MAX 7/8"</t>
  </si>
  <si>
    <t>KIT DE MAZDA 626 3/4" TIPO ANILLO</t>
  </si>
  <si>
    <t>KIT DE FORD K 13/16"</t>
  </si>
  <si>
    <t>KIT DE CILINDRO FVR 1-3/4"</t>
  </si>
  <si>
    <t>KIT DE RESORTES DE BANDA DE FRENO</t>
  </si>
  <si>
    <t>KR918</t>
  </si>
  <si>
    <t>KR922</t>
  </si>
  <si>
    <t>KR929C</t>
  </si>
  <si>
    <t>KR929</t>
  </si>
  <si>
    <t>KR912A</t>
  </si>
  <si>
    <t>KR912P</t>
  </si>
  <si>
    <t>KR15458</t>
  </si>
  <si>
    <t>KR914A</t>
  </si>
  <si>
    <t>KR914M</t>
  </si>
  <si>
    <t>KR914B</t>
  </si>
  <si>
    <t>KR919</t>
  </si>
  <si>
    <t>KR931V</t>
  </si>
  <si>
    <t>KR931</t>
  </si>
  <si>
    <t>KR9012</t>
  </si>
  <si>
    <t>KR921</t>
  </si>
  <si>
    <t>KR934</t>
  </si>
  <si>
    <t>KR917</t>
  </si>
  <si>
    <t>KR911</t>
  </si>
  <si>
    <t>KR908</t>
  </si>
  <si>
    <t>KR9034</t>
  </si>
  <si>
    <t>KR923</t>
  </si>
  <si>
    <t>KR910</t>
  </si>
  <si>
    <t>KR920</t>
  </si>
  <si>
    <t>KR915</t>
  </si>
  <si>
    <t>KR930</t>
  </si>
  <si>
    <t>KR926</t>
  </si>
  <si>
    <t>KR913L</t>
  </si>
  <si>
    <t>KR913E</t>
  </si>
  <si>
    <t>KR924</t>
  </si>
  <si>
    <t>KR916</t>
  </si>
  <si>
    <t>KIT DE RESORTES TRAS CHRYSLER NEON. 2 RDAS</t>
  </si>
  <si>
    <t>KIT DE RESORTES TRAS DAEWOO CIELO / LANOS. 2 RDAS</t>
  </si>
  <si>
    <t>KIT DE RESORTES TRAS DODGE AUTO SIST. AMERICANO. 2 RDAS</t>
  </si>
  <si>
    <t>KIT DE RESORTES TRAS DODGE AUTO SIST. ARGENTINO. 2 RDAS</t>
  </si>
  <si>
    <t>KIT DE RESORTES TRAS FIAT 1. 2 RDAS</t>
  </si>
  <si>
    <t>KIT DE RESORTES TRAS FIAT PALIO / SIENA. 2 RDAS</t>
  </si>
  <si>
    <t>KIT DE RESORTES TRAS FORD F-350 / TRITON / DODGE D-300</t>
  </si>
  <si>
    <t>KIT DE RESORTES TRAS FORD F100 / F150 CON G/A. 2 RDAS</t>
  </si>
  <si>
    <t>KIT DE RESORTES TRAS FORD F100 / F150 CON G/M. 2 RDAS</t>
  </si>
  <si>
    <t>KIT DE RESORTES TRAS FORD F150 / GALAXIE. 2 RDAS</t>
  </si>
  <si>
    <t>KIT DE RESORTES TRAS FORD FESTIVA. 2 RDAS</t>
  </si>
  <si>
    <t>KIT DE RESORTES TRAS FORD FIESTA MODELO VIEJO. 2 RDAS</t>
  </si>
  <si>
    <t>KIT DE RESORTES TRAS FORD FIESTA POWER. 2 RDAS</t>
  </si>
  <si>
    <t>KIT DE RESORTES TRAS FORD SIERRA. 2 RDAS</t>
  </si>
  <si>
    <t>KIT DE RESORTES TRAS FORD ZEPHYR / MAVERICK. 2 RDAS</t>
  </si>
  <si>
    <t>KIT DE RESORTES TRAS GM AVEO. 2 RDAS</t>
  </si>
  <si>
    <t>KIT DE RESORTES TRAS GM C-1500 / GRAND BLAZER. 2 RDAS</t>
  </si>
  <si>
    <t>KIT DE RESORTES TRAS GM C-30. 2 RDAS</t>
  </si>
  <si>
    <t>KIT DE RESORTES TRAS GM CENTURY / CELEBRITY. 2 RDAS</t>
  </si>
  <si>
    <t>KIT DE RESORTES TRAS GM CHEVETTE. 2 RDAS</t>
  </si>
  <si>
    <t>KIT DE RESORTES TRAS GM CORSA 97-99. 2 RDAS</t>
  </si>
  <si>
    <t>KIT DE RESORTES TRAS GM MALIBU 77. 2 RDAS</t>
  </si>
  <si>
    <t>KIT DE RESORTES TRAS GM MALIBU 79-84 / MONTE CARLO 79-84. 2 RDAS</t>
  </si>
  <si>
    <t>KIT DE RESORTES TRAS GM PICK-UP / C-10. 2 RDAS</t>
  </si>
  <si>
    <t>KIT DE RESORTES TRAS GM SPARK / DAEWOO MATIZ. 2 RDAS</t>
  </si>
  <si>
    <t>KIT DE RESORTES TRAS HIUNDAY ACCENT / EXCEL. 2 RDAS</t>
  </si>
  <si>
    <t>KIT DE RESORTES TRAS RENAULT LOGAN. 2RDAS</t>
  </si>
  <si>
    <t>KIT DE RESORTES TRAS RENAULT R-19. 2 RDAS</t>
  </si>
  <si>
    <t>KIT DE RESORTES TRAS TOYOTA MACHO / SAMURAY. 2 RDAS</t>
  </si>
  <si>
    <t>KIT DE RSORTES TRAS TOYOTA COROLLA AVILA / ARAYA / SKY. 2 RDAS</t>
  </si>
  <si>
    <t>KIT DE REPARACION HIDROVACK (MARCA MBM)</t>
  </si>
  <si>
    <t>KIT DE REPARACION VALVULA DE FRENO AIRE QR1 (NACIONAL FP)</t>
  </si>
  <si>
    <t>LEVAS DE GRADUACION AUTOMATICA</t>
  </si>
  <si>
    <t>LF240</t>
  </si>
  <si>
    <t>LF250</t>
  </si>
  <si>
    <t>LF2076</t>
  </si>
  <si>
    <t>LF2077</t>
  </si>
  <si>
    <t>LF260</t>
  </si>
  <si>
    <t>LF270</t>
  </si>
  <si>
    <t>RESORTES PARA PULMON DE FRENO DE AIRE</t>
  </si>
  <si>
    <t>KT2235</t>
  </si>
  <si>
    <t>KIT HIDROVACK FORD F-600 (AMERICANO)</t>
  </si>
  <si>
    <t>KVQR1</t>
  </si>
  <si>
    <t>KIT DE VALVULA REGULADORA QR1</t>
  </si>
  <si>
    <t>LEVA GRADUACION AUTOMATICA FORD AUTO TODOS DERECHA</t>
  </si>
  <si>
    <t>LEVA GRADUACION AUTOMATICA FORD AUTOS TODOIZQUIERDA</t>
  </si>
  <si>
    <t>LEVA GRADUACION AUTOMATICA FORD F-350 / TRITON / DODGE D-300
DERECHA</t>
  </si>
  <si>
    <t>LEVA GRADUACION AUTOMATICA FORD F-350 / TRITON / DODGE D-300
IZQUIERDA</t>
  </si>
  <si>
    <t>LEVA GRADUACION AUTOMATICA GM GRAND BLAZER / C-1500 DERECHA</t>
  </si>
  <si>
    <t>LEVA GRADUACION AUTOMATICA GM GRAND BLAZER / C-1500 IZQUIERDA</t>
  </si>
  <si>
    <t>R536</t>
  </si>
  <si>
    <t>R537</t>
  </si>
  <si>
    <t>RESORTE GRANDE PULMON FRENO DE AIRE.</t>
  </si>
  <si>
    <t>RESORTE PQNO. PULMON FRENO DE AIRE.</t>
  </si>
  <si>
    <t xml:space="preserve">SELLOS DE COLLARIN </t>
  </si>
  <si>
    <t>SC0037</t>
  </si>
  <si>
    <t>SC0038</t>
  </si>
  <si>
    <t>SC0039</t>
  </si>
  <si>
    <t>SELLO COLLARIN CHERY ORINOCO</t>
  </si>
  <si>
    <t>SELLO COLLARIN FIAT PALIO, SIENA, ADVENTURE 1.8</t>
  </si>
  <si>
    <t>SELLO COLLARIN FORD EXPLORER RANGER, FORTALEZA</t>
  </si>
  <si>
    <t>SELLOS Y VALVULAS DE HIDROVACK</t>
  </si>
  <si>
    <t>CATEGOTRIA</t>
  </si>
  <si>
    <t>Codigo</t>
  </si>
  <si>
    <t>DESCRIPCIÓN</t>
  </si>
  <si>
    <t xml:space="preserve">C0STO </t>
  </si>
  <si>
    <t>PRECIO CARACAS</t>
  </si>
  <si>
    <t>PRECIO ORIEMTE</t>
  </si>
  <si>
    <t xml:space="preserve">REFERENCIA O EQUIVALENCIA </t>
  </si>
  <si>
    <t xml:space="preserve">MEDIDAS </t>
  </si>
  <si>
    <t>CODIGO</t>
  </si>
  <si>
    <t>ESTOPERAS DE RUEDA</t>
  </si>
  <si>
    <t>EQUIVALENCIA</t>
  </si>
  <si>
    <t>C ATEGORIA</t>
  </si>
  <si>
    <t>KIT DE CALIPER IMPORTADO</t>
  </si>
  <si>
    <t xml:space="preserve">CATEGORIA </t>
  </si>
  <si>
    <t>MARCA</t>
  </si>
  <si>
    <t xml:space="preserve">KIT DE CALIPER NACIONAL </t>
  </si>
  <si>
    <t>FORD</t>
  </si>
  <si>
    <t>GENERAL MOTOR</t>
  </si>
  <si>
    <t xml:space="preserve">CHRYSLER </t>
  </si>
  <si>
    <t xml:space="preserve">IVECO </t>
  </si>
  <si>
    <t xml:space="preserve">RENAULT </t>
  </si>
  <si>
    <t xml:space="preserve">VOLKSWAGEN </t>
  </si>
  <si>
    <t xml:space="preserve">MITSUBISHI </t>
  </si>
  <si>
    <t>KIT DE CALIPER NACIONAL</t>
  </si>
  <si>
    <t xml:space="preserve">SELLOS Y VALVULA DE HIDROVACK </t>
  </si>
  <si>
    <t>KIT DE REPARACION DE BOMBAS DE FRENO IMPORTADO</t>
  </si>
  <si>
    <t xml:space="preserve">KIT DE RFEPARACION DE BOMBA DE FRENO NACIONAL </t>
  </si>
  <si>
    <t xml:space="preserve">KIT DE REPARACION DE CILINDRO DE FRENO </t>
  </si>
  <si>
    <t xml:space="preserve">GOMAS PLANAS AKRON </t>
  </si>
  <si>
    <t xml:space="preserve">KIT DE REPARACION DE BOMBIN DE FRENO </t>
  </si>
  <si>
    <t xml:space="preserve">GOMAS PLANAS IMPORTADAS </t>
  </si>
  <si>
    <t xml:space="preserve">KIT DE REPARACION HIDROVACK / HIDROBOOSTER </t>
  </si>
  <si>
    <t xml:space="preserve">DIAFRAGMA PULMON DE AIRE </t>
  </si>
  <si>
    <t xml:space="preserve">KIT ANTIRUIDOS IMPORTADOS </t>
  </si>
  <si>
    <t xml:space="preserve">GANCHOS DE PASTILLAS </t>
  </si>
  <si>
    <t xml:space="preserve">VALVULAS DE PURGUE / PURGADORES </t>
  </si>
  <si>
    <t xml:space="preserve">KIT DE CLAVOS / KIT DE FRENO DE MANO IMPORTADOS </t>
  </si>
  <si>
    <t xml:space="preserve">RESORTE DE RODILLO DE BANDA </t>
  </si>
  <si>
    <t>KIT DE GRADUACION IMPORTADOS</t>
  </si>
  <si>
    <t xml:space="preserve">TUERCA DE TUNEL / ARAÑAS </t>
  </si>
  <si>
    <t xml:space="preserve">GUAYAS DE GRADUACION AUTOMATICA </t>
  </si>
  <si>
    <t xml:space="preserve">RETEN DE HIDROVACK </t>
  </si>
  <si>
    <t xml:space="preserve">KIT DE PUNTA DE EJE </t>
  </si>
  <si>
    <t xml:space="preserve">SEPARADORES DE BANDA </t>
  </si>
  <si>
    <t xml:space="preserve">PISTONES DE CALIPER NACIONAL </t>
  </si>
  <si>
    <t xml:space="preserve">PISTONES DE CALIPER IMPORTADOS </t>
  </si>
  <si>
    <t xml:space="preserve">TORNILLOS DE CALIPER IMPORTADOS </t>
  </si>
  <si>
    <t>TORNILOOS DE CALIPER NACIONAL</t>
  </si>
  <si>
    <t xml:space="preserve">PULSADORES DE BANDA </t>
  </si>
  <si>
    <t xml:space="preserve">ESTOPERAS DE RUEDA </t>
  </si>
  <si>
    <t xml:space="preserve">CILINDRO DE RUEDA </t>
  </si>
  <si>
    <t xml:space="preserve">HIDROBOOSTER </t>
  </si>
  <si>
    <t xml:space="preserve">HIDROVACKS </t>
  </si>
  <si>
    <t xml:space="preserve">DISTRIBUIDOR DE LIGA </t>
  </si>
  <si>
    <t>LIGA DE FRENO</t>
  </si>
  <si>
    <t xml:space="preserve">SILICONE </t>
  </si>
  <si>
    <t xml:space="preserve">PASTILLAS DE FRENO IMPORTADAS </t>
  </si>
  <si>
    <t xml:space="preserve">BANDAS DE FRENO </t>
  </si>
  <si>
    <t xml:space="preserve">DISCOS DE FRENO IMPORTADOS </t>
  </si>
  <si>
    <t xml:space="preserve">TAMBORES DE FRENO </t>
  </si>
  <si>
    <t xml:space="preserve">ACCESORIOS PARA TORNO </t>
  </si>
  <si>
    <t xml:space="preserve">ARANDELAS DE BRONCE </t>
  </si>
  <si>
    <t>GOMAS DE CILINDRO TIPO ANILLO</t>
  </si>
  <si>
    <t xml:space="preserve">GOMAS PLANAS FP </t>
  </si>
  <si>
    <t>GOMAS VALVULA DE VACIO HIDROVACK</t>
  </si>
  <si>
    <t xml:space="preserve">GUARDAPOLVO DE CILINDRO </t>
  </si>
  <si>
    <t xml:space="preserve">KIT DE REPARACION DE BOMBA DE FRENO FP </t>
  </si>
  <si>
    <t xml:space="preserve">KIT DE REPARACION DE BOMBIN DE FRENO FP </t>
  </si>
  <si>
    <t>KIT DE REPARACION DE CILINDRO DE FRENO FP</t>
  </si>
  <si>
    <t xml:space="preserve">KIT DE RESORTES DE BANDA </t>
  </si>
  <si>
    <t xml:space="preserve">KIT DE REPARACION VALVULAS FRENO DE AIRE </t>
  </si>
  <si>
    <t xml:space="preserve">LEVAS DE GRADUACION AUTOMATICA </t>
  </si>
  <si>
    <t xml:space="preserve">RESORTES DE PULMON FRENO DE AIRE </t>
  </si>
  <si>
    <t xml:space="preserve">PRECIO $ ORIENTE </t>
  </si>
  <si>
    <t xml:space="preserve">PRECIO $ CARACAS </t>
  </si>
  <si>
    <t xml:space="preserve">MARCA </t>
  </si>
  <si>
    <t>COSTO</t>
  </si>
  <si>
    <t xml:space="preserve">CANTIDAD </t>
  </si>
  <si>
    <t>MEDIDA</t>
  </si>
  <si>
    <t>KATEGORIA</t>
  </si>
  <si>
    <t xml:space="preserve">MEDIDA </t>
  </si>
  <si>
    <t>CANTIDAD</t>
  </si>
  <si>
    <t>C</t>
  </si>
  <si>
    <t>COSTOS</t>
  </si>
  <si>
    <t>CATEGORIA</t>
  </si>
  <si>
    <t>ALTURA</t>
  </si>
  <si>
    <t>EXTER</t>
  </si>
  <si>
    <t>INTERIOR</t>
  </si>
  <si>
    <t>PRENCO</t>
  </si>
  <si>
    <t>XC</t>
  </si>
  <si>
    <t>WOLF ITALY</t>
  </si>
  <si>
    <t>DASH4</t>
  </si>
  <si>
    <t>DASH5</t>
  </si>
  <si>
    <t>DASH6</t>
  </si>
  <si>
    <t>DASH7</t>
  </si>
  <si>
    <t>DASH8</t>
  </si>
  <si>
    <t>DASH9</t>
  </si>
  <si>
    <t>DASH10</t>
  </si>
  <si>
    <t>DASH11</t>
  </si>
  <si>
    <t>DASH12</t>
  </si>
  <si>
    <t>DASH13</t>
  </si>
  <si>
    <t>DASH14</t>
  </si>
  <si>
    <t>DASH15</t>
  </si>
  <si>
    <t>DASH16</t>
  </si>
  <si>
    <t>DASH17</t>
  </si>
  <si>
    <t>DASH18</t>
  </si>
  <si>
    <t>DASH19</t>
  </si>
  <si>
    <t>DASH20</t>
  </si>
  <si>
    <t>DASH21</t>
  </si>
  <si>
    <t>DASH22</t>
  </si>
  <si>
    <t>DASH23</t>
  </si>
  <si>
    <t>DASH24</t>
  </si>
  <si>
    <t>DASH25</t>
  </si>
  <si>
    <t>DASH26</t>
  </si>
  <si>
    <t>DASH27</t>
  </si>
  <si>
    <t>DASH28</t>
  </si>
  <si>
    <t>DASH29</t>
  </si>
  <si>
    <t>DASH30</t>
  </si>
  <si>
    <t>DASH31</t>
  </si>
  <si>
    <t>DASH32</t>
  </si>
  <si>
    <t>DASH33</t>
  </si>
  <si>
    <t>DASH34</t>
  </si>
  <si>
    <t>DASH35</t>
  </si>
  <si>
    <t>GIC</t>
  </si>
  <si>
    <t>XTENDER</t>
  </si>
  <si>
    <t xml:space="preserve">POWER BRAKE </t>
  </si>
  <si>
    <t>Q-BRAKE</t>
  </si>
  <si>
    <t xml:space="preserve">TURBO BRAKE </t>
  </si>
  <si>
    <t>RAYBESTOS</t>
  </si>
  <si>
    <t>ASIA INC</t>
  </si>
  <si>
    <t>BRAKE PRO</t>
  </si>
  <si>
    <t xml:space="preserve">BRAKE PRO </t>
  </si>
  <si>
    <t xml:space="preserve">QBRAKE </t>
  </si>
  <si>
    <t xml:space="preserve">AMMCO </t>
  </si>
  <si>
    <t>FP</t>
  </si>
  <si>
    <t xml:space="preserve">KIT DE REPARACION HIDROVACK </t>
  </si>
  <si>
    <t>MBM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</si>
</sst>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0.000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6"/>
      <color theme="1"/>
      <name val="Arial Narrow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b/>
      <sz val="22"/>
      <name val="Arial Narrow"/>
      <family val="2"/>
    </font>
    <font>
      <b/>
      <i/>
      <sz val="12"/>
      <name val="Calibri"/>
      <family val="2"/>
    </font>
    <font>
      <b/>
      <i/>
      <sz val="12"/>
      <color theme="1"/>
      <name val="Calibri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24"/>
      <color rgb="FFFF0000"/>
      <name val="Calibri"/>
      <family val="2"/>
      <scheme val="minor"/>
    </font>
    <font>
      <sz val="24"/>
      <name val="Calibri"/>
      <family val="2"/>
      <scheme val="minor"/>
    </font>
    <font>
      <b/>
      <sz val="12"/>
      <color theme="1"/>
      <name val="Calibri"/>
      <family val="2"/>
    </font>
    <font>
      <b/>
      <sz val="8"/>
      <color theme="1"/>
      <name val="Calibri"/>
      <family val="2"/>
    </font>
    <font>
      <b/>
      <sz val="10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3"/>
      <name val="Calibri"/>
      <family val="2"/>
    </font>
    <font>
      <b/>
      <sz val="12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24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C00000"/>
      <name val="Arial"/>
      <family val="2"/>
    </font>
    <font>
      <b/>
      <sz val="10"/>
      <color indexed="8"/>
      <name val="Calibri"/>
      <family val="2"/>
    </font>
    <font>
      <b/>
      <sz val="10"/>
      <name val="Arial"/>
      <family val="2"/>
    </font>
    <font>
      <b/>
      <sz val="10"/>
      <name val="Calibri"/>
      <family val="2"/>
    </font>
    <font>
      <b/>
      <sz val="10"/>
      <name val="Calibri"/>
      <family val="2"/>
      <scheme val="minor"/>
    </font>
    <font>
      <b/>
      <sz val="11"/>
      <color rgb="FF000000"/>
      <name val="Calibri"/>
      <family val="2"/>
    </font>
    <font>
      <b/>
      <i/>
      <sz val="12"/>
      <color rgb="FFC00000"/>
      <name val="Calibri"/>
      <family val="2"/>
      <scheme val="minor"/>
    </font>
    <font>
      <b/>
      <sz val="11"/>
      <color rgb="FFC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3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rgb="FFC00000"/>
      <name val="Arial"/>
      <family val="2"/>
    </font>
    <font>
      <sz val="1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b/>
      <sz val="11"/>
      <color rgb="FF000000"/>
      <name val="Calibri"/>
      <family val="2"/>
      <scheme val="minor"/>
    </font>
    <font>
      <sz val="14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45" fillId="0" borderId="0"/>
    <xf numFmtId="0" fontId="46" fillId="0" borderId="0"/>
    <xf numFmtId="0" fontId="46" fillId="0" borderId="0"/>
    <xf numFmtId="0" fontId="1" fillId="0" borderId="0"/>
  </cellStyleXfs>
  <cellXfs count="252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0" xfId="0" applyFont="1"/>
    <xf numFmtId="2" fontId="0" fillId="0" borderId="0" xfId="0" applyNumberFormat="1" applyAlignment="1">
      <alignment horizontal="center"/>
    </xf>
    <xf numFmtId="2" fontId="8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2" fontId="9" fillId="3" borderId="2" xfId="0" applyNumberFormat="1" applyFont="1" applyFill="1" applyBorder="1" applyAlignment="1">
      <alignment horizontal="center" vertical="center"/>
    </xf>
    <xf numFmtId="2" fontId="9" fillId="3" borderId="2" xfId="1" applyNumberFormat="1" applyFont="1" applyFill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2" fillId="0" borderId="0" xfId="0" applyFont="1"/>
    <xf numFmtId="0" fontId="5" fillId="2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2" fontId="9" fillId="3" borderId="10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18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2" fontId="18" fillId="3" borderId="2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2" fontId="24" fillId="3" borderId="1" xfId="0" applyNumberFormat="1" applyFont="1" applyFill="1" applyBorder="1" applyAlignment="1">
      <alignment horizontal="center" vertical="center"/>
    </xf>
    <xf numFmtId="2" fontId="25" fillId="3" borderId="1" xfId="0" applyNumberFormat="1" applyFont="1" applyFill="1" applyBorder="1" applyAlignment="1">
      <alignment horizontal="center" vertical="center"/>
    </xf>
    <xf numFmtId="0" fontId="23" fillId="0" borderId="0" xfId="0" applyFont="1"/>
    <xf numFmtId="0" fontId="19" fillId="0" borderId="1" xfId="0" applyFont="1" applyBorder="1" applyAlignment="1">
      <alignment vertical="center" wrapText="1"/>
    </xf>
    <xf numFmtId="0" fontId="26" fillId="2" borderId="1" xfId="0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49" fontId="30" fillId="3" borderId="1" xfId="0" applyNumberFormat="1" applyFont="1" applyFill="1" applyBorder="1" applyAlignment="1">
      <alignment horizontal="center" vertical="center"/>
    </xf>
    <xf numFmtId="0" fontId="31" fillId="3" borderId="1" xfId="0" applyFont="1" applyFill="1" applyBorder="1" applyAlignment="1">
      <alignment horizontal="center" vertical="center"/>
    </xf>
    <xf numFmtId="49" fontId="31" fillId="3" borderId="1" xfId="0" applyNumberFormat="1" applyFont="1" applyFill="1" applyBorder="1" applyAlignment="1">
      <alignment horizontal="center" vertical="center"/>
    </xf>
    <xf numFmtId="0" fontId="32" fillId="3" borderId="1" xfId="0" applyFont="1" applyFill="1" applyBorder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29" fillId="3" borderId="2" xfId="0" applyFont="1" applyFill="1" applyBorder="1" applyAlignment="1">
      <alignment horizontal="center" vertical="center"/>
    </xf>
    <xf numFmtId="2" fontId="24" fillId="3" borderId="2" xfId="0" applyNumberFormat="1" applyFont="1" applyFill="1" applyBorder="1" applyAlignment="1">
      <alignment horizontal="center" vertical="center"/>
    </xf>
    <xf numFmtId="2" fontId="18" fillId="3" borderId="5" xfId="0" applyNumberFormat="1" applyFont="1" applyFill="1" applyBorder="1" applyAlignment="1">
      <alignment horizontal="center" vertical="center"/>
    </xf>
    <xf numFmtId="14" fontId="29" fillId="3" borderId="1" xfId="0" applyNumberFormat="1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5" fillId="3" borderId="1" xfId="0" applyFont="1" applyFill="1" applyBorder="1" applyAlignment="1">
      <alignment horizontal="center" vertical="center" wrapText="1"/>
    </xf>
    <xf numFmtId="0" fontId="28" fillId="3" borderId="1" xfId="0" applyFont="1" applyFill="1" applyBorder="1" applyAlignment="1">
      <alignment horizontal="center" vertical="center" wrapText="1"/>
    </xf>
    <xf numFmtId="17" fontId="33" fillId="3" borderId="2" xfId="0" applyNumberFormat="1" applyFont="1" applyFill="1" applyBorder="1" applyAlignment="1">
      <alignment horizontal="center" vertical="center"/>
    </xf>
    <xf numFmtId="16" fontId="33" fillId="3" borderId="1" xfId="0" applyNumberFormat="1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center"/>
    </xf>
    <xf numFmtId="0" fontId="33" fillId="3" borderId="2" xfId="0" applyFont="1" applyFill="1" applyBorder="1" applyAlignment="1">
      <alignment horizontal="center" vertical="center"/>
    </xf>
    <xf numFmtId="4" fontId="18" fillId="3" borderId="1" xfId="0" applyNumberFormat="1" applyFont="1" applyFill="1" applyBorder="1" applyAlignment="1">
      <alignment horizontal="center" vertical="center"/>
    </xf>
    <xf numFmtId="14" fontId="33" fillId="3" borderId="1" xfId="0" applyNumberFormat="1" applyFont="1" applyFill="1" applyBorder="1" applyAlignment="1">
      <alignment horizontal="center" vertical="center"/>
    </xf>
    <xf numFmtId="0" fontId="36" fillId="3" borderId="1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29" fillId="3" borderId="1" xfId="0" applyFont="1" applyFill="1" applyBorder="1" applyAlignment="1">
      <alignment horizontal="center"/>
    </xf>
    <xf numFmtId="2" fontId="8" fillId="3" borderId="1" xfId="0" applyNumberFormat="1" applyFont="1" applyFill="1" applyBorder="1" applyAlignment="1">
      <alignment horizontal="center"/>
    </xf>
    <xf numFmtId="0" fontId="22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37" fillId="3" borderId="1" xfId="0" applyFont="1" applyFill="1" applyBorder="1" applyAlignment="1">
      <alignment horizontal="center" vertical="center" wrapText="1"/>
    </xf>
    <xf numFmtId="0" fontId="37" fillId="3" borderId="2" xfId="0" applyFont="1" applyFill="1" applyBorder="1" applyAlignment="1">
      <alignment horizontal="center" vertical="center" wrapText="1"/>
    </xf>
    <xf numFmtId="2" fontId="8" fillId="3" borderId="3" xfId="0" applyNumberFormat="1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3" borderId="10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2" fontId="24" fillId="3" borderId="2" xfId="1" applyNumberFormat="1" applyFont="1" applyFill="1" applyBorder="1" applyAlignment="1">
      <alignment horizontal="center" vertical="center"/>
    </xf>
    <xf numFmtId="2" fontId="18" fillId="3" borderId="10" xfId="0" applyNumberFormat="1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0" fontId="28" fillId="3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2" fontId="18" fillId="3" borderId="6" xfId="0" applyNumberFormat="1" applyFont="1" applyFill="1" applyBorder="1" applyAlignment="1">
      <alignment horizontal="center" vertical="center"/>
    </xf>
    <xf numFmtId="2" fontId="25" fillId="3" borderId="2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2" fontId="18" fillId="3" borderId="1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26" fillId="3" borderId="3" xfId="0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horizontal="center" vertical="center"/>
    </xf>
    <xf numFmtId="0" fontId="17" fillId="3" borderId="1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2" fontId="17" fillId="3" borderId="1" xfId="0" applyNumberFormat="1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  <xf numFmtId="0" fontId="40" fillId="0" borderId="1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/>
    </xf>
    <xf numFmtId="2" fontId="24" fillId="0" borderId="1" xfId="0" applyNumberFormat="1" applyFont="1" applyBorder="1" applyAlignment="1">
      <alignment horizontal="center" vertical="center"/>
    </xf>
    <xf numFmtId="2" fontId="41" fillId="0" borderId="1" xfId="0" applyNumberFormat="1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32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2" fontId="36" fillId="3" borderId="2" xfId="0" applyNumberFormat="1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32" fillId="3" borderId="5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/>
    </xf>
    <xf numFmtId="0" fontId="26" fillId="2" borderId="3" xfId="0" applyFont="1" applyFill="1" applyBorder="1" applyAlignment="1">
      <alignment horizontal="center" vertical="center"/>
    </xf>
    <xf numFmtId="0" fontId="26" fillId="3" borderId="2" xfId="0" applyFont="1" applyFill="1" applyBorder="1" applyAlignment="1">
      <alignment horizontal="center" vertical="center"/>
    </xf>
    <xf numFmtId="0" fontId="41" fillId="0" borderId="0" xfId="0" applyFont="1" applyAlignment="1">
      <alignment horizontal="center"/>
    </xf>
    <xf numFmtId="0" fontId="40" fillId="0" borderId="5" xfId="0" applyFont="1" applyBorder="1" applyAlignment="1">
      <alignment horizontal="center" wrapText="1"/>
    </xf>
    <xf numFmtId="0" fontId="40" fillId="0" borderId="1" xfId="0" applyFont="1" applyBorder="1" applyAlignment="1">
      <alignment horizontal="center" wrapText="1"/>
    </xf>
    <xf numFmtId="16" fontId="2" fillId="3" borderId="2" xfId="0" applyNumberFormat="1" applyFont="1" applyFill="1" applyBorder="1" applyAlignment="1">
      <alignment horizontal="center" vertical="center"/>
    </xf>
    <xf numFmtId="2" fontId="24" fillId="3" borderId="10" xfId="0" applyNumberFormat="1" applyFont="1" applyFill="1" applyBorder="1" applyAlignment="1">
      <alignment horizontal="center" vertical="center"/>
    </xf>
    <xf numFmtId="0" fontId="36" fillId="3" borderId="2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17" fontId="2" fillId="3" borderId="2" xfId="0" applyNumberFormat="1" applyFont="1" applyFill="1" applyBorder="1" applyAlignment="1">
      <alignment horizontal="center" vertical="center"/>
    </xf>
    <xf numFmtId="0" fontId="43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44" fillId="3" borderId="2" xfId="0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165" fontId="36" fillId="3" borderId="2" xfId="0" applyNumberFormat="1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/>
    </xf>
    <xf numFmtId="0" fontId="28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34" fillId="3" borderId="2" xfId="3" applyFont="1" applyFill="1" applyBorder="1" applyAlignment="1">
      <alignment horizontal="center" vertical="center"/>
    </xf>
    <xf numFmtId="0" fontId="28" fillId="3" borderId="1" xfId="2" applyFont="1" applyFill="1" applyBorder="1" applyAlignment="1">
      <alignment horizontal="center" vertical="center"/>
    </xf>
    <xf numFmtId="0" fontId="34" fillId="3" borderId="2" xfId="3" applyFont="1" applyFill="1" applyBorder="1" applyAlignment="1">
      <alignment horizontal="center" vertical="center" wrapText="1"/>
    </xf>
    <xf numFmtId="0" fontId="32" fillId="3" borderId="2" xfId="2" applyFont="1" applyFill="1" applyBorder="1" applyAlignment="1">
      <alignment horizontal="center" vertical="center"/>
    </xf>
    <xf numFmtId="0" fontId="2" fillId="3" borderId="2" xfId="2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0" fillId="0" borderId="0" xfId="0" applyAlignment="1">
      <alignment vertical="center"/>
    </xf>
    <xf numFmtId="0" fontId="47" fillId="0" borderId="2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3" borderId="12" xfId="0" applyFill="1" applyBorder="1" applyAlignment="1">
      <alignment vertical="center"/>
    </xf>
    <xf numFmtId="0" fontId="28" fillId="0" borderId="1" xfId="0" applyFont="1" applyBorder="1"/>
    <xf numFmtId="0" fontId="48" fillId="3" borderId="1" xfId="0" applyFont="1" applyFill="1" applyBorder="1" applyAlignment="1">
      <alignment horizontal="center" vertical="center"/>
    </xf>
    <xf numFmtId="2" fontId="36" fillId="3" borderId="1" xfId="0" applyNumberFormat="1" applyFont="1" applyFill="1" applyBorder="1" applyAlignment="1">
      <alignment horizontal="center" vertical="center"/>
    </xf>
    <xf numFmtId="0" fontId="49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indent="38"/>
    </xf>
    <xf numFmtId="0" fontId="4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/>
    </xf>
    <xf numFmtId="0" fontId="42" fillId="3" borderId="5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50" fillId="3" borderId="1" xfId="0" applyFont="1" applyFill="1" applyBorder="1" applyAlignment="1">
      <alignment horizontal="center" vertical="center"/>
    </xf>
    <xf numFmtId="0" fontId="51" fillId="6" borderId="1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6" borderId="14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3" borderId="3" xfId="0" applyFill="1" applyBorder="1" applyAlignment="1">
      <alignment vertical="center"/>
    </xf>
    <xf numFmtId="0" fontId="36" fillId="3" borderId="3" xfId="0" applyFont="1" applyFill="1" applyBorder="1" applyAlignment="1">
      <alignment horizontal="center" vertical="center"/>
    </xf>
    <xf numFmtId="0" fontId="51" fillId="0" borderId="0" xfId="0" applyFont="1" applyAlignment="1">
      <alignment vertical="center"/>
    </xf>
    <xf numFmtId="0" fontId="51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51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36" fillId="3" borderId="12" xfId="0" applyFont="1" applyFill="1" applyBorder="1" applyAlignment="1">
      <alignment horizontal="center" vertical="center"/>
    </xf>
    <xf numFmtId="0" fontId="51" fillId="6" borderId="1" xfId="0" applyFont="1" applyFill="1" applyBorder="1" applyAlignment="1">
      <alignment vertical="center"/>
    </xf>
    <xf numFmtId="0" fontId="28" fillId="0" borderId="3" xfId="0" applyFont="1" applyBorder="1" applyAlignment="1">
      <alignment horizontal="center"/>
    </xf>
    <xf numFmtId="2" fontId="24" fillId="3" borderId="1" xfId="4" applyNumberFormat="1" applyFont="1" applyFill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top"/>
    </xf>
    <xf numFmtId="0" fontId="28" fillId="0" borderId="16" xfId="0" applyFont="1" applyBorder="1" applyAlignment="1">
      <alignment horizontal="center" vertical="top" wrapText="1"/>
    </xf>
    <xf numFmtId="2" fontId="2" fillId="0" borderId="1" xfId="5" applyNumberFormat="1" applyFont="1" applyBorder="1" applyAlignment="1">
      <alignment horizontal="center"/>
    </xf>
    <xf numFmtId="0" fontId="28" fillId="0" borderId="15" xfId="0" applyFont="1" applyBorder="1" applyAlignment="1">
      <alignment horizontal="center" vertical="top" wrapText="1"/>
    </xf>
    <xf numFmtId="0" fontId="28" fillId="0" borderId="19" xfId="0" applyFont="1" applyBorder="1" applyAlignment="1">
      <alignment horizontal="center" vertical="top" wrapText="1"/>
    </xf>
    <xf numFmtId="4" fontId="10" fillId="7" borderId="1" xfId="0" applyNumberFormat="1" applyFont="1" applyFill="1" applyBorder="1" applyAlignment="1">
      <alignment horizontal="right"/>
    </xf>
    <xf numFmtId="2" fontId="2" fillId="0" borderId="1" xfId="0" applyNumberFormat="1" applyFont="1" applyBorder="1" applyAlignment="1">
      <alignment horizontal="center"/>
    </xf>
    <xf numFmtId="1" fontId="54" fillId="0" borderId="20" xfId="0" applyNumberFormat="1" applyFont="1" applyBorder="1" applyAlignment="1">
      <alignment horizontal="center" vertical="top" shrinkToFit="1"/>
    </xf>
    <xf numFmtId="0" fontId="2" fillId="0" borderId="15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4" fontId="10" fillId="7" borderId="1" xfId="0" applyNumberFormat="1" applyFont="1" applyFill="1" applyBorder="1"/>
    <xf numFmtId="4" fontId="10" fillId="0" borderId="1" xfId="0" applyNumberFormat="1" applyFont="1" applyBorder="1"/>
    <xf numFmtId="4" fontId="10" fillId="0" borderId="1" xfId="0" applyNumberFormat="1" applyFont="1" applyBorder="1" applyAlignment="1">
      <alignment horizontal="right"/>
    </xf>
    <xf numFmtId="0" fontId="2" fillId="0" borderId="20" xfId="0" applyFont="1" applyBorder="1" applyAlignment="1">
      <alignment horizontal="center"/>
    </xf>
    <xf numFmtId="0" fontId="0" fillId="0" borderId="1" xfId="0" applyBorder="1" applyAlignment="1">
      <alignment horizontal="left" vertical="center" indent="10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32" fillId="3" borderId="11" xfId="2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55" fillId="0" borderId="9" xfId="0" applyFont="1" applyBorder="1"/>
    <xf numFmtId="0" fontId="13" fillId="0" borderId="1" xfId="0" applyFont="1" applyBorder="1" applyAlignment="1">
      <alignment horizontal="center" vertical="center"/>
    </xf>
    <xf numFmtId="0" fontId="10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7" fillId="8" borderId="0" xfId="0" applyFont="1" applyFill="1" applyAlignment="1">
      <alignment horizontal="center"/>
    </xf>
    <xf numFmtId="0" fontId="13" fillId="8" borderId="1" xfId="0" applyFont="1" applyFill="1" applyBorder="1" applyAlignment="1">
      <alignment horizontal="center" vertical="center"/>
    </xf>
    <xf numFmtId="0" fontId="23" fillId="8" borderId="12" xfId="0" applyFont="1" applyFill="1" applyBorder="1" applyAlignment="1">
      <alignment horizontal="center"/>
    </xf>
    <xf numFmtId="0" fontId="23" fillId="8" borderId="13" xfId="0" applyFont="1" applyFill="1" applyBorder="1" applyAlignment="1">
      <alignment horizontal="center"/>
    </xf>
    <xf numFmtId="0" fontId="23" fillId="8" borderId="0" xfId="0" applyFont="1" applyFill="1" applyAlignment="1">
      <alignment horizontal="center"/>
    </xf>
    <xf numFmtId="0" fontId="23" fillId="8" borderId="8" xfId="0" applyFont="1" applyFill="1" applyBorder="1" applyAlignment="1">
      <alignment horizontal="center"/>
    </xf>
    <xf numFmtId="0" fontId="23" fillId="8" borderId="1" xfId="0" applyFont="1" applyFill="1" applyBorder="1" applyAlignment="1">
      <alignment horizontal="center"/>
    </xf>
    <xf numFmtId="0" fontId="13" fillId="8" borderId="12" xfId="0" applyFont="1" applyFill="1" applyBorder="1" applyAlignment="1">
      <alignment horizontal="center" vertical="center"/>
    </xf>
    <xf numFmtId="0" fontId="13" fillId="8" borderId="13" xfId="0" applyFont="1" applyFill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3" fillId="0" borderId="8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3" fillId="8" borderId="3" xfId="0" applyFont="1" applyFill="1" applyBorder="1" applyAlignment="1">
      <alignment horizontal="center"/>
    </xf>
    <xf numFmtId="0" fontId="23" fillId="8" borderId="4" xfId="0" applyFont="1" applyFill="1" applyBorder="1" applyAlignment="1">
      <alignment horizontal="center"/>
    </xf>
    <xf numFmtId="0" fontId="23" fillId="8" borderId="5" xfId="0" applyFont="1" applyFill="1" applyBorder="1" applyAlignment="1">
      <alignment horizontal="center"/>
    </xf>
    <xf numFmtId="0" fontId="11" fillId="0" borderId="9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 wrapText="1"/>
    </xf>
    <xf numFmtId="0" fontId="40" fillId="0" borderId="3" xfId="0" applyFont="1" applyBorder="1" applyAlignment="1"/>
    <xf numFmtId="0" fontId="40" fillId="0" borderId="4" xfId="0" applyFont="1" applyBorder="1" applyAlignment="1"/>
    <xf numFmtId="0" fontId="40" fillId="0" borderId="5" xfId="0" applyFont="1" applyBorder="1" applyAlignment="1"/>
    <xf numFmtId="0" fontId="2" fillId="0" borderId="0" xfId="0" applyFont="1" applyAlignment="1"/>
  </cellXfs>
  <cellStyles count="6">
    <cellStyle name="Millares" xfId="1" builtinId="3"/>
    <cellStyle name="Normal" xfId="0" builtinId="0"/>
    <cellStyle name="Normal 11" xfId="5" xr:uid="{DD375316-F97F-45EB-8320-357CAD5ADC35}"/>
    <cellStyle name="Normal 15 2" xfId="2" xr:uid="{548C5523-84C1-4455-B013-E6B23C7A5E4E}"/>
    <cellStyle name="Normal_!#Master Hydraulics File 2" xfId="3" xr:uid="{7B084EED-8139-43A7-A168-E026842CF4E9}"/>
    <cellStyle name="Normal_MASTER LUDA COST FINAL SEPT 21 2004" xfId="4" xr:uid="{56AFF1FA-2C65-4800-BBE0-E6BD7C434D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1257298</xdr:colOff>
      <xdr:row>96</xdr:row>
      <xdr:rowOff>111921</xdr:rowOff>
    </xdr:from>
    <xdr:to>
      <xdr:col>3</xdr:col>
      <xdr:colOff>4500561</xdr:colOff>
      <xdr:row>98</xdr:row>
      <xdr:rowOff>0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733FDD26-5674-489C-A2A3-3236856F77CE}"/>
            </a:ext>
          </a:extLst>
        </xdr:cNvPr>
        <xdr:cNvSpPr txBox="1">
          <a:spLocks noChangeArrowheads="1"/>
        </xdr:cNvSpPr>
      </xdr:nvSpPr>
      <xdr:spPr bwMode="auto">
        <a:xfrm>
          <a:off x="5882638" y="19542921"/>
          <a:ext cx="3243263" cy="2538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endParaRPr lang="es-ES" sz="2000" b="1" i="1" u="sng" strike="noStrike" baseline="0">
            <a:solidFill>
              <a:schemeClr val="accent4">
                <a:lumMod val="40000"/>
                <a:lumOff val="60000"/>
              </a:schemeClr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3</xdr:col>
      <xdr:colOff>1257298</xdr:colOff>
      <xdr:row>218</xdr:row>
      <xdr:rowOff>111921</xdr:rowOff>
    </xdr:from>
    <xdr:to>
      <xdr:col>3</xdr:col>
      <xdr:colOff>4500561</xdr:colOff>
      <xdr:row>220</xdr:row>
      <xdr:rowOff>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F52D91BD-9A8E-481A-9E6F-747ADCD41037}"/>
            </a:ext>
          </a:extLst>
        </xdr:cNvPr>
        <xdr:cNvSpPr txBox="1">
          <a:spLocks noChangeArrowheads="1"/>
        </xdr:cNvSpPr>
      </xdr:nvSpPr>
      <xdr:spPr bwMode="auto">
        <a:xfrm>
          <a:off x="16662860" y="18884830"/>
          <a:ext cx="0" cy="4699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endParaRPr lang="es-ES" sz="2000" b="1" i="1" u="sng" strike="noStrike" baseline="0">
            <a:solidFill>
              <a:schemeClr val="accent4">
                <a:lumMod val="40000"/>
                <a:lumOff val="60000"/>
              </a:schemeClr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5</xdr:col>
      <xdr:colOff>1257298</xdr:colOff>
      <xdr:row>96</xdr:row>
      <xdr:rowOff>111921</xdr:rowOff>
    </xdr:from>
    <xdr:to>
      <xdr:col>5</xdr:col>
      <xdr:colOff>4500561</xdr:colOff>
      <xdr:row>98</xdr:row>
      <xdr:rowOff>0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F1875FF9-9770-4E10-AC42-408E071E4EC5}"/>
            </a:ext>
          </a:extLst>
        </xdr:cNvPr>
        <xdr:cNvSpPr txBox="1">
          <a:spLocks noChangeArrowheads="1"/>
        </xdr:cNvSpPr>
      </xdr:nvSpPr>
      <xdr:spPr bwMode="auto">
        <a:xfrm>
          <a:off x="13706473" y="19419096"/>
          <a:ext cx="4763" cy="4691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endParaRPr lang="es-ES" sz="2000" b="1" i="1" u="sng" strike="noStrike" baseline="0">
            <a:solidFill>
              <a:schemeClr val="accent4">
                <a:lumMod val="40000"/>
                <a:lumOff val="60000"/>
              </a:schemeClr>
            </a:solidFill>
            <a:latin typeface="Calibri"/>
            <a:cs typeface="Calibri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1257298</xdr:colOff>
      <xdr:row>0</xdr:row>
      <xdr:rowOff>111921</xdr:rowOff>
    </xdr:from>
    <xdr:to>
      <xdr:col>4</xdr:col>
      <xdr:colOff>4500561</xdr:colOff>
      <xdr:row>2</xdr:row>
      <xdr:rowOff>0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9298072A-7D19-4845-88A2-E76C76932E03}"/>
            </a:ext>
          </a:extLst>
        </xdr:cNvPr>
        <xdr:cNvSpPr txBox="1">
          <a:spLocks noChangeArrowheads="1"/>
        </xdr:cNvSpPr>
      </xdr:nvSpPr>
      <xdr:spPr bwMode="auto">
        <a:xfrm>
          <a:off x="16642078" y="43416381"/>
          <a:ext cx="0" cy="4671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endParaRPr lang="es-ES" sz="2000" b="1" i="1" u="sng" strike="noStrike" baseline="0">
            <a:solidFill>
              <a:schemeClr val="accent4">
                <a:lumMod val="40000"/>
                <a:lumOff val="60000"/>
              </a:schemeClr>
            </a:solidFill>
            <a:latin typeface="Calibri"/>
            <a:cs typeface="Calibri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942F3-4E81-4923-8795-4527596D7566}">
  <dimension ref="A1:L219"/>
  <sheetViews>
    <sheetView topLeftCell="A13" zoomScale="70" zoomScaleNormal="70" workbookViewId="0">
      <selection activeCell="F104" sqref="F104"/>
    </sheetView>
  </sheetViews>
  <sheetFormatPr baseColWidth="10" defaultRowHeight="15" x14ac:dyDescent="0.25"/>
  <cols>
    <col min="1" max="1" width="14.42578125" bestFit="1" customWidth="1"/>
    <col min="2" max="2" width="167.5703125" bestFit="1" customWidth="1"/>
    <col min="3" max="3" width="10.85546875" bestFit="1" customWidth="1"/>
    <col min="4" max="4" width="12.7109375" bestFit="1" customWidth="1"/>
    <col min="5" max="5" width="8.7109375" bestFit="1" customWidth="1"/>
    <col min="6" max="6" width="27.85546875" bestFit="1" customWidth="1"/>
    <col min="7" max="7" width="8.7109375" bestFit="1" customWidth="1"/>
    <col min="8" max="8" width="25.42578125" bestFit="1" customWidth="1"/>
    <col min="9" max="9" width="22.140625" bestFit="1" customWidth="1"/>
    <col min="10" max="10" width="29.5703125" bestFit="1" customWidth="1"/>
    <col min="11" max="11" width="18.85546875" bestFit="1" customWidth="1"/>
    <col min="12" max="12" width="16.28515625" bestFit="1" customWidth="1"/>
  </cols>
  <sheetData>
    <row r="1" spans="1:12" ht="27" x14ac:dyDescent="0.35">
      <c r="A1" s="226" t="s">
        <v>0</v>
      </c>
      <c r="B1" s="226"/>
      <c r="C1" s="226"/>
      <c r="D1" s="226"/>
      <c r="E1" s="226"/>
      <c r="F1" s="226"/>
      <c r="G1" s="226"/>
      <c r="H1" s="9"/>
      <c r="J1" s="9"/>
      <c r="K1" s="9"/>
    </row>
    <row r="2" spans="1:12" x14ac:dyDescent="0.25">
      <c r="A2" s="18" t="s">
        <v>1</v>
      </c>
      <c r="B2" s="18" t="s">
        <v>2</v>
      </c>
      <c r="C2" s="18" t="s">
        <v>3</v>
      </c>
      <c r="D2" s="18" t="s">
        <v>216</v>
      </c>
      <c r="G2" s="18" t="s">
        <v>4</v>
      </c>
      <c r="H2" s="18" t="s">
        <v>3696</v>
      </c>
      <c r="I2" s="18" t="s">
        <v>3695</v>
      </c>
      <c r="J2" s="4" t="s">
        <v>3633</v>
      </c>
      <c r="K2" s="117" t="s">
        <v>3632</v>
      </c>
      <c r="L2" s="18" t="s">
        <v>3697</v>
      </c>
    </row>
    <row r="3" spans="1:12" ht="15.6" customHeight="1" x14ac:dyDescent="0.25">
      <c r="A3" s="2" t="s">
        <v>5</v>
      </c>
      <c r="B3" s="4" t="s">
        <v>49</v>
      </c>
      <c r="C3" s="5" t="s">
        <v>143</v>
      </c>
      <c r="D3" s="5" t="s">
        <v>146</v>
      </c>
      <c r="G3" s="11">
        <v>4.5</v>
      </c>
      <c r="H3" s="10">
        <f>G3/(1-55%)</f>
        <v>10.000000000000002</v>
      </c>
      <c r="I3" s="10">
        <f>G3/(1-60%)</f>
        <v>11.25</v>
      </c>
      <c r="J3" s="4" t="s">
        <v>3634</v>
      </c>
      <c r="K3" s="4"/>
    </row>
    <row r="4" spans="1:12" ht="15.75" x14ac:dyDescent="0.25">
      <c r="A4" s="3">
        <v>15038</v>
      </c>
      <c r="B4" s="4" t="s">
        <v>50</v>
      </c>
      <c r="C4" s="5" t="s">
        <v>144</v>
      </c>
      <c r="D4" s="5" t="s">
        <v>147</v>
      </c>
      <c r="G4" s="12">
        <v>6.6</v>
      </c>
      <c r="H4" s="10">
        <f>G4/(1-55%)</f>
        <v>14.666666666666668</v>
      </c>
      <c r="I4" s="10">
        <f>G4/(1-60%)</f>
        <v>16.499999999999996</v>
      </c>
      <c r="J4" s="4" t="s">
        <v>3634</v>
      </c>
      <c r="K4" s="4"/>
    </row>
    <row r="5" spans="1:12" ht="15.75" x14ac:dyDescent="0.25">
      <c r="A5" s="3" t="s">
        <v>6</v>
      </c>
      <c r="B5" s="4" t="s">
        <v>51</v>
      </c>
      <c r="C5" s="5" t="s">
        <v>143</v>
      </c>
      <c r="D5" s="5" t="s">
        <v>148</v>
      </c>
      <c r="G5" s="11">
        <v>5.5</v>
      </c>
      <c r="H5" s="10">
        <f>G5/(1-55%)</f>
        <v>12.222222222222223</v>
      </c>
      <c r="I5" s="10">
        <f>G5/(1-60%)</f>
        <v>13.75</v>
      </c>
      <c r="J5" s="4" t="s">
        <v>3634</v>
      </c>
      <c r="K5" s="4"/>
    </row>
    <row r="6" spans="1:12" ht="15.6" customHeight="1" x14ac:dyDescent="0.25">
      <c r="A6" s="3" t="s">
        <v>7</v>
      </c>
      <c r="B6" s="4" t="s">
        <v>52</v>
      </c>
      <c r="C6" s="6" t="s">
        <v>143</v>
      </c>
      <c r="D6" s="6" t="s">
        <v>149</v>
      </c>
      <c r="G6" s="13">
        <v>5</v>
      </c>
      <c r="H6" s="10">
        <f>G6/(1-55%)</f>
        <v>11.111111111111112</v>
      </c>
      <c r="I6" s="10">
        <f>G6/(1-60%)</f>
        <v>12.5</v>
      </c>
      <c r="J6" s="4" t="s">
        <v>3634</v>
      </c>
      <c r="K6" s="4"/>
    </row>
    <row r="7" spans="1:12" ht="15.75" x14ac:dyDescent="0.25">
      <c r="A7" s="2" t="s">
        <v>8</v>
      </c>
      <c r="B7" s="4" t="s">
        <v>53</v>
      </c>
      <c r="C7" s="5" t="s">
        <v>143</v>
      </c>
      <c r="D7" s="5" t="s">
        <v>150</v>
      </c>
      <c r="G7" s="11">
        <v>6.5</v>
      </c>
      <c r="H7" s="10">
        <f>G7/(1-55%)</f>
        <v>14.444444444444446</v>
      </c>
      <c r="I7" s="10">
        <f>G7/(1-60%)</f>
        <v>16.25</v>
      </c>
      <c r="J7" s="4" t="s">
        <v>3634</v>
      </c>
      <c r="K7" s="4"/>
    </row>
    <row r="8" spans="1:12" ht="15.6" customHeight="1" x14ac:dyDescent="0.25">
      <c r="A8" s="2">
        <v>15058</v>
      </c>
      <c r="B8" s="4" t="s">
        <v>54</v>
      </c>
      <c r="C8" s="6" t="s">
        <v>143</v>
      </c>
      <c r="D8" s="6" t="s">
        <v>151</v>
      </c>
      <c r="G8" s="14">
        <v>1.5</v>
      </c>
      <c r="H8" s="10">
        <f>G8/(1-55%)</f>
        <v>3.3333333333333335</v>
      </c>
      <c r="I8" s="10">
        <f>G8/(1-60%)</f>
        <v>3.75</v>
      </c>
      <c r="J8" s="4" t="s">
        <v>3634</v>
      </c>
      <c r="K8" s="4"/>
    </row>
    <row r="9" spans="1:12" ht="15.75" x14ac:dyDescent="0.25">
      <c r="A9" s="2">
        <v>15072</v>
      </c>
      <c r="B9" s="4" t="s">
        <v>55</v>
      </c>
      <c r="C9" s="5" t="s">
        <v>145</v>
      </c>
      <c r="D9" s="5" t="s">
        <v>152</v>
      </c>
      <c r="G9" s="15">
        <v>2</v>
      </c>
      <c r="H9" s="10">
        <f>G9/(1-55%)</f>
        <v>4.4444444444444446</v>
      </c>
      <c r="I9" s="10">
        <f>G9/(1-60%)</f>
        <v>5</v>
      </c>
      <c r="J9" s="4" t="s">
        <v>3634</v>
      </c>
      <c r="K9" s="4"/>
    </row>
    <row r="10" spans="1:12" ht="15.75" x14ac:dyDescent="0.25">
      <c r="A10" s="2" t="s">
        <v>9</v>
      </c>
      <c r="B10" s="4" t="s">
        <v>56</v>
      </c>
      <c r="C10" s="5" t="s">
        <v>143</v>
      </c>
      <c r="D10" s="5" t="s">
        <v>153</v>
      </c>
      <c r="G10" s="11">
        <v>6</v>
      </c>
      <c r="H10" s="10">
        <f>G10/(1-55%)</f>
        <v>13.333333333333334</v>
      </c>
      <c r="I10" s="10">
        <f>G10/(1-60%)</f>
        <v>15</v>
      </c>
      <c r="J10" s="4" t="s">
        <v>3634</v>
      </c>
      <c r="K10" s="4"/>
    </row>
    <row r="11" spans="1:12" ht="15.75" x14ac:dyDescent="0.25">
      <c r="A11" s="2">
        <v>15079</v>
      </c>
      <c r="B11" s="4" t="s">
        <v>57</v>
      </c>
      <c r="C11" s="5" t="s">
        <v>143</v>
      </c>
      <c r="D11" s="5" t="s">
        <v>154</v>
      </c>
      <c r="G11" s="15">
        <v>2.4</v>
      </c>
      <c r="H11" s="10">
        <f>G11/(1-55%)</f>
        <v>5.3333333333333339</v>
      </c>
      <c r="I11" s="10">
        <f>G11/(1-60%)</f>
        <v>5.9999999999999991</v>
      </c>
      <c r="J11" s="4" t="s">
        <v>3634</v>
      </c>
      <c r="K11" s="4"/>
    </row>
    <row r="12" spans="1:12" ht="15.75" x14ac:dyDescent="0.25">
      <c r="A12" s="2" t="s">
        <v>10</v>
      </c>
      <c r="B12" s="4" t="s">
        <v>58</v>
      </c>
      <c r="C12" s="5" t="s">
        <v>143</v>
      </c>
      <c r="D12" s="5" t="s">
        <v>155</v>
      </c>
      <c r="G12" s="15">
        <v>4.8</v>
      </c>
      <c r="H12" s="10">
        <f>G12/(1-55%)</f>
        <v>10.666666666666668</v>
      </c>
      <c r="I12" s="10">
        <f>G12/(1-60%)</f>
        <v>11.999999999999998</v>
      </c>
      <c r="J12" s="4" t="s">
        <v>3634</v>
      </c>
      <c r="K12" s="4"/>
    </row>
    <row r="13" spans="1:12" ht="15.75" x14ac:dyDescent="0.25">
      <c r="A13" s="2" t="s">
        <v>11</v>
      </c>
      <c r="B13" s="4" t="s">
        <v>59</v>
      </c>
      <c r="C13" s="5" t="s">
        <v>143</v>
      </c>
      <c r="D13" s="5" t="s">
        <v>156</v>
      </c>
      <c r="G13" s="11">
        <v>5</v>
      </c>
      <c r="H13" s="10">
        <f>G13/(1-55%)</f>
        <v>11.111111111111112</v>
      </c>
      <c r="I13" s="10">
        <f>G13/(1-60%)</f>
        <v>12.5</v>
      </c>
      <c r="J13" s="4" t="s">
        <v>3634</v>
      </c>
      <c r="K13" s="4"/>
    </row>
    <row r="14" spans="1:12" ht="15.75" x14ac:dyDescent="0.25">
      <c r="A14" s="2">
        <v>15137</v>
      </c>
      <c r="B14" s="4" t="s">
        <v>60</v>
      </c>
      <c r="C14" s="5" t="s">
        <v>143</v>
      </c>
      <c r="D14" s="5" t="s">
        <v>157</v>
      </c>
      <c r="G14" s="11">
        <v>4</v>
      </c>
      <c r="H14" s="10">
        <f>G14/(1-55%)</f>
        <v>8.8888888888888893</v>
      </c>
      <c r="I14" s="10">
        <f>G14/(1-60%)</f>
        <v>10</v>
      </c>
      <c r="J14" s="4" t="s">
        <v>3634</v>
      </c>
      <c r="K14" s="4"/>
    </row>
    <row r="15" spans="1:12" ht="15.75" x14ac:dyDescent="0.25">
      <c r="A15" s="2">
        <v>15141</v>
      </c>
      <c r="B15" s="4" t="s">
        <v>61</v>
      </c>
      <c r="C15" s="5" t="s">
        <v>143</v>
      </c>
      <c r="D15" s="5" t="s">
        <v>158</v>
      </c>
      <c r="G15" s="11">
        <v>1.8</v>
      </c>
      <c r="H15" s="10">
        <f>G15/(1-55%)</f>
        <v>4.0000000000000009</v>
      </c>
      <c r="I15" s="10">
        <f>G15/(1-60%)</f>
        <v>4.5</v>
      </c>
      <c r="J15" s="4" t="s">
        <v>3634</v>
      </c>
      <c r="K15" s="4"/>
    </row>
    <row r="16" spans="1:12" ht="15.75" x14ac:dyDescent="0.25">
      <c r="A16" s="2" t="s">
        <v>12</v>
      </c>
      <c r="B16" s="4" t="s">
        <v>62</v>
      </c>
      <c r="C16" s="5" t="s">
        <v>143</v>
      </c>
      <c r="D16" s="5" t="s">
        <v>159</v>
      </c>
      <c r="G16" s="11">
        <v>5</v>
      </c>
      <c r="H16" s="10">
        <f>G16/(1-55%)</f>
        <v>11.111111111111112</v>
      </c>
      <c r="I16" s="10">
        <f>G16/(1-60%)</f>
        <v>12.5</v>
      </c>
      <c r="J16" s="4" t="s">
        <v>3634</v>
      </c>
      <c r="K16" s="4"/>
    </row>
    <row r="17" spans="1:11" ht="15.75" x14ac:dyDescent="0.25">
      <c r="A17" s="2">
        <v>15149</v>
      </c>
      <c r="B17" s="4" t="s">
        <v>63</v>
      </c>
      <c r="C17" s="5" t="s">
        <v>143</v>
      </c>
      <c r="D17" s="5" t="s">
        <v>157</v>
      </c>
      <c r="G17" s="11">
        <v>1.7999999999999998</v>
      </c>
      <c r="H17" s="10">
        <f>G17/(1-55%)</f>
        <v>4</v>
      </c>
      <c r="I17" s="10">
        <f>G17/(1-60%)</f>
        <v>4.4999999999999991</v>
      </c>
      <c r="J17" s="4" t="s">
        <v>3634</v>
      </c>
      <c r="K17" s="4"/>
    </row>
    <row r="18" spans="1:11" ht="15.75" x14ac:dyDescent="0.25">
      <c r="A18" s="2" t="s">
        <v>13</v>
      </c>
      <c r="B18" s="4" t="s">
        <v>64</v>
      </c>
      <c r="C18" s="5" t="s">
        <v>143</v>
      </c>
      <c r="D18" s="5" t="s">
        <v>147</v>
      </c>
      <c r="G18" s="11">
        <v>6.6</v>
      </c>
      <c r="H18" s="10">
        <f>G18/(1-55%)</f>
        <v>14.666666666666668</v>
      </c>
      <c r="I18" s="10">
        <f>G18/(1-60%)</f>
        <v>16.499999999999996</v>
      </c>
      <c r="J18" s="4" t="s">
        <v>3634</v>
      </c>
      <c r="K18" s="4"/>
    </row>
    <row r="19" spans="1:11" ht="15.75" x14ac:dyDescent="0.25">
      <c r="A19" s="2" t="s">
        <v>14</v>
      </c>
      <c r="B19" s="4" t="s">
        <v>65</v>
      </c>
      <c r="C19" s="5" t="s">
        <v>143</v>
      </c>
      <c r="D19" s="5" t="s">
        <v>160</v>
      </c>
      <c r="G19" s="11">
        <v>4.2</v>
      </c>
      <c r="H19" s="10">
        <f>G19/(1-55%)</f>
        <v>9.3333333333333339</v>
      </c>
      <c r="I19" s="10">
        <f>G19/(1-60%)</f>
        <v>10.5</v>
      </c>
      <c r="J19" s="4" t="s">
        <v>3634</v>
      </c>
      <c r="K19" s="4"/>
    </row>
    <row r="20" spans="1:11" ht="15.75" x14ac:dyDescent="0.25">
      <c r="A20" s="2">
        <v>15289</v>
      </c>
      <c r="B20" s="4" t="s">
        <v>66</v>
      </c>
      <c r="C20" s="7" t="s">
        <v>143</v>
      </c>
      <c r="D20" s="7" t="s">
        <v>161</v>
      </c>
      <c r="G20" s="11">
        <v>4.8</v>
      </c>
      <c r="H20" s="10">
        <f>G20/(1-55%)</f>
        <v>10.666666666666668</v>
      </c>
      <c r="I20" s="10">
        <f>G20/(1-60%)</f>
        <v>11.999999999999998</v>
      </c>
      <c r="J20" s="4" t="s">
        <v>3634</v>
      </c>
      <c r="K20" s="4"/>
    </row>
    <row r="21" spans="1:11" ht="15.75" x14ac:dyDescent="0.25">
      <c r="A21" s="2">
        <v>15346</v>
      </c>
      <c r="B21" s="4" t="s">
        <v>67</v>
      </c>
      <c r="C21" s="7" t="s">
        <v>143</v>
      </c>
      <c r="D21" s="7" t="s">
        <v>162</v>
      </c>
      <c r="G21" s="11">
        <v>3.5999999999999996</v>
      </c>
      <c r="H21" s="10">
        <f>G21/(1-55%)</f>
        <v>8</v>
      </c>
      <c r="I21" s="10">
        <f>G21/(1-60%)</f>
        <v>8.9999999999999982</v>
      </c>
      <c r="J21" s="4" t="s">
        <v>3634</v>
      </c>
      <c r="K21" s="4"/>
    </row>
    <row r="22" spans="1:11" ht="15.75" x14ac:dyDescent="0.25">
      <c r="A22" s="2">
        <v>15402</v>
      </c>
      <c r="B22" s="4" t="s">
        <v>68</v>
      </c>
      <c r="C22" s="5" t="s">
        <v>143</v>
      </c>
      <c r="D22" s="5" t="s">
        <v>163</v>
      </c>
      <c r="G22" s="11">
        <v>2.5</v>
      </c>
      <c r="H22" s="10">
        <f>G22/(1-55%)</f>
        <v>5.5555555555555562</v>
      </c>
      <c r="I22" s="10">
        <f>G22/(1-60%)</f>
        <v>6.25</v>
      </c>
      <c r="J22" s="4" t="s">
        <v>3634</v>
      </c>
      <c r="K22" s="4"/>
    </row>
    <row r="23" spans="1:11" ht="15.75" x14ac:dyDescent="0.25">
      <c r="A23" s="2" t="s">
        <v>15</v>
      </c>
      <c r="B23" s="4" t="s">
        <v>69</v>
      </c>
      <c r="C23" s="5" t="s">
        <v>143</v>
      </c>
      <c r="D23" s="5" t="s">
        <v>164</v>
      </c>
      <c r="G23" s="11">
        <v>7.5</v>
      </c>
      <c r="H23" s="10">
        <f>G23/(1-55%)</f>
        <v>16.666666666666668</v>
      </c>
      <c r="I23" s="10">
        <f>G23/(1-60%)</f>
        <v>18.75</v>
      </c>
      <c r="J23" s="4" t="s">
        <v>3634</v>
      </c>
      <c r="K23" s="4"/>
    </row>
    <row r="24" spans="1:11" ht="15.75" x14ac:dyDescent="0.25">
      <c r="A24" s="2">
        <v>15423</v>
      </c>
      <c r="B24" s="4" t="s">
        <v>70</v>
      </c>
      <c r="C24" s="5" t="s">
        <v>143</v>
      </c>
      <c r="D24" s="5" t="s">
        <v>158</v>
      </c>
      <c r="G24" s="11">
        <v>3</v>
      </c>
      <c r="H24" s="10">
        <f>G24/(1-55%)</f>
        <v>6.666666666666667</v>
      </c>
      <c r="I24" s="10">
        <f>G24/(1-60%)</f>
        <v>7.5</v>
      </c>
      <c r="J24" s="4" t="s">
        <v>3634</v>
      </c>
      <c r="K24" s="4"/>
    </row>
    <row r="25" spans="1:11" ht="15.75" x14ac:dyDescent="0.25">
      <c r="A25" s="2">
        <v>15427</v>
      </c>
      <c r="B25" s="4" t="s">
        <v>71</v>
      </c>
      <c r="C25" s="5" t="s">
        <v>143</v>
      </c>
      <c r="D25" s="5" t="s">
        <v>165</v>
      </c>
      <c r="G25" s="11">
        <v>10</v>
      </c>
      <c r="H25" s="10">
        <f>G25/(1-55%)</f>
        <v>22.222222222222225</v>
      </c>
      <c r="I25" s="10">
        <f>G25/(1-60%)</f>
        <v>25</v>
      </c>
      <c r="J25" s="4" t="s">
        <v>3634</v>
      </c>
      <c r="K25" s="4"/>
    </row>
    <row r="26" spans="1:11" ht="15.75" x14ac:dyDescent="0.25">
      <c r="A26" s="2">
        <v>15455</v>
      </c>
      <c r="B26" s="4" t="s">
        <v>72</v>
      </c>
      <c r="C26" s="7" t="s">
        <v>143</v>
      </c>
      <c r="D26" s="7" t="s">
        <v>166</v>
      </c>
      <c r="G26" s="11">
        <v>2</v>
      </c>
      <c r="H26" s="10">
        <f>G26/(1-55%)</f>
        <v>4.4444444444444446</v>
      </c>
      <c r="I26" s="10">
        <f>G26/(1-60%)</f>
        <v>5</v>
      </c>
      <c r="J26" s="4" t="s">
        <v>3634</v>
      </c>
      <c r="K26" s="4"/>
    </row>
    <row r="27" spans="1:11" ht="15.75" x14ac:dyDescent="0.25">
      <c r="A27" s="2" t="s">
        <v>16</v>
      </c>
      <c r="B27" s="4" t="s">
        <v>73</v>
      </c>
      <c r="C27" s="5" t="s">
        <v>143</v>
      </c>
      <c r="D27" s="5" t="s">
        <v>161</v>
      </c>
      <c r="G27" s="11">
        <v>10</v>
      </c>
      <c r="H27" s="10">
        <f>G27/(1-55%)</f>
        <v>22.222222222222225</v>
      </c>
      <c r="I27" s="10">
        <f>G27/(1-60%)</f>
        <v>25</v>
      </c>
      <c r="J27" s="4" t="s">
        <v>3634</v>
      </c>
      <c r="K27" s="4"/>
    </row>
    <row r="28" spans="1:11" ht="15.75" x14ac:dyDescent="0.25">
      <c r="A28" s="2">
        <v>15475</v>
      </c>
      <c r="B28" s="4" t="s">
        <v>74</v>
      </c>
      <c r="C28" s="5" t="s">
        <v>143</v>
      </c>
      <c r="D28" s="5" t="s">
        <v>167</v>
      </c>
      <c r="G28" s="11">
        <v>7.1999999999999993</v>
      </c>
      <c r="H28" s="10">
        <f>G28/(1-55%)</f>
        <v>16</v>
      </c>
      <c r="I28" s="10">
        <f>G28/(1-60%)</f>
        <v>17.999999999999996</v>
      </c>
      <c r="J28" s="4" t="s">
        <v>3634</v>
      </c>
      <c r="K28" s="4"/>
    </row>
    <row r="29" spans="1:11" ht="15.75" x14ac:dyDescent="0.25">
      <c r="A29" s="2">
        <v>15506</v>
      </c>
      <c r="B29" s="4" t="s">
        <v>75</v>
      </c>
      <c r="C29" s="5" t="s">
        <v>143</v>
      </c>
      <c r="D29" s="5" t="s">
        <v>168</v>
      </c>
      <c r="G29" s="11">
        <v>2.4</v>
      </c>
      <c r="H29" s="10">
        <f>G29/(1-55%)</f>
        <v>5.3333333333333339</v>
      </c>
      <c r="I29" s="10">
        <f>G29/(1-60%)</f>
        <v>5.9999999999999991</v>
      </c>
      <c r="J29" s="4" t="s">
        <v>3634</v>
      </c>
      <c r="K29" s="4"/>
    </row>
    <row r="30" spans="1:11" ht="15.75" x14ac:dyDescent="0.25">
      <c r="A30" s="2" t="s">
        <v>17</v>
      </c>
      <c r="B30" s="4" t="s">
        <v>76</v>
      </c>
      <c r="C30" s="5" t="s">
        <v>143</v>
      </c>
      <c r="D30" s="5" t="s">
        <v>169</v>
      </c>
      <c r="G30" s="11">
        <v>4.5</v>
      </c>
      <c r="H30" s="10">
        <f>G30/(1-55%)</f>
        <v>10.000000000000002</v>
      </c>
      <c r="I30" s="10">
        <f>G30/(1-60%)</f>
        <v>11.25</v>
      </c>
      <c r="J30" s="4" t="s">
        <v>3634</v>
      </c>
      <c r="K30" s="4"/>
    </row>
    <row r="31" spans="1:11" ht="15.75" x14ac:dyDescent="0.25">
      <c r="A31" s="2">
        <v>15527</v>
      </c>
      <c r="B31" s="4" t="s">
        <v>77</v>
      </c>
      <c r="C31" s="5" t="s">
        <v>143</v>
      </c>
      <c r="D31" s="5" t="s">
        <v>170</v>
      </c>
      <c r="G31" s="11">
        <v>3.3</v>
      </c>
      <c r="H31" s="10">
        <f>G31/(1-55%)</f>
        <v>7.3333333333333339</v>
      </c>
      <c r="I31" s="10">
        <f>G31/(1-60%)</f>
        <v>8.2499999999999982</v>
      </c>
      <c r="J31" s="4" t="s">
        <v>3634</v>
      </c>
      <c r="K31" s="4"/>
    </row>
    <row r="32" spans="1:11" ht="15.75" x14ac:dyDescent="0.25">
      <c r="A32" s="2">
        <v>15540</v>
      </c>
      <c r="B32" s="4" t="s">
        <v>78</v>
      </c>
      <c r="C32" s="5" t="s">
        <v>143</v>
      </c>
      <c r="D32" s="5" t="s">
        <v>171</v>
      </c>
      <c r="G32" s="11">
        <v>2</v>
      </c>
      <c r="H32" s="10">
        <f>G32/(1-55%)</f>
        <v>4.4444444444444446</v>
      </c>
      <c r="I32" s="10">
        <f>G32/(1-60%)</f>
        <v>5</v>
      </c>
      <c r="J32" s="4" t="s">
        <v>3634</v>
      </c>
      <c r="K32" s="4"/>
    </row>
    <row r="33" spans="1:11" ht="15.75" x14ac:dyDescent="0.25">
      <c r="A33" s="2" t="s">
        <v>18</v>
      </c>
      <c r="B33" s="4" t="s">
        <v>79</v>
      </c>
      <c r="C33" s="5" t="s">
        <v>143</v>
      </c>
      <c r="D33" s="5" t="s">
        <v>172</v>
      </c>
      <c r="G33" s="11">
        <v>9</v>
      </c>
      <c r="H33" s="10">
        <f>G33/(1-55%)</f>
        <v>20.000000000000004</v>
      </c>
      <c r="I33" s="10">
        <f>G33/(1-60%)</f>
        <v>22.5</v>
      </c>
      <c r="J33" s="4" t="s">
        <v>3634</v>
      </c>
      <c r="K33" s="4"/>
    </row>
    <row r="34" spans="1:11" ht="15.75" x14ac:dyDescent="0.25">
      <c r="A34" s="2" t="s">
        <v>19</v>
      </c>
      <c r="B34" s="4" t="s">
        <v>80</v>
      </c>
      <c r="C34" s="5" t="s">
        <v>143</v>
      </c>
      <c r="D34" s="5" t="s">
        <v>173</v>
      </c>
      <c r="G34" s="11">
        <v>3.5999999999999996</v>
      </c>
      <c r="H34" s="10">
        <f>G34/(1-55%)</f>
        <v>8</v>
      </c>
      <c r="I34" s="10">
        <f>G34/(1-60%)</f>
        <v>8.9999999999999982</v>
      </c>
      <c r="J34" s="4" t="s">
        <v>3634</v>
      </c>
      <c r="K34" s="4"/>
    </row>
    <row r="35" spans="1:11" ht="15.75" x14ac:dyDescent="0.25">
      <c r="A35" s="2" t="s">
        <v>20</v>
      </c>
      <c r="B35" s="4" t="s">
        <v>81</v>
      </c>
      <c r="C35" s="6" t="s">
        <v>143</v>
      </c>
      <c r="D35" s="6" t="s">
        <v>174</v>
      </c>
      <c r="G35" s="13">
        <v>6</v>
      </c>
      <c r="H35" s="10">
        <f>G35/(1-55%)</f>
        <v>13.333333333333334</v>
      </c>
      <c r="I35" s="10">
        <f>G35/(1-60%)</f>
        <v>15</v>
      </c>
      <c r="J35" s="4" t="s">
        <v>3634</v>
      </c>
      <c r="K35" s="4"/>
    </row>
    <row r="36" spans="1:11" ht="15.75" x14ac:dyDescent="0.25">
      <c r="A36" s="2" t="s">
        <v>21</v>
      </c>
      <c r="B36" s="4" t="s">
        <v>82</v>
      </c>
      <c r="C36" s="7" t="s">
        <v>143</v>
      </c>
      <c r="D36" s="7" t="s">
        <v>175</v>
      </c>
      <c r="G36" s="11">
        <v>3.5999999999999996</v>
      </c>
      <c r="H36" s="10">
        <f>G36/(1-55%)</f>
        <v>8</v>
      </c>
      <c r="I36" s="10">
        <f>G36/(1-60%)</f>
        <v>8.9999999999999982</v>
      </c>
      <c r="J36" s="4" t="s">
        <v>3634</v>
      </c>
      <c r="K36" s="4"/>
    </row>
    <row r="37" spans="1:11" ht="15.75" x14ac:dyDescent="0.25">
      <c r="A37" s="2">
        <v>41100</v>
      </c>
      <c r="B37" s="4" t="s">
        <v>83</v>
      </c>
      <c r="C37" s="7" t="s">
        <v>143</v>
      </c>
      <c r="D37" s="7" t="s">
        <v>176</v>
      </c>
      <c r="G37" s="11">
        <v>2.1</v>
      </c>
      <c r="H37" s="10">
        <f>G37/(1-55%)</f>
        <v>4.666666666666667</v>
      </c>
      <c r="I37" s="10">
        <f>G37/(1-60%)</f>
        <v>5.25</v>
      </c>
      <c r="J37" s="4" t="s">
        <v>3634</v>
      </c>
      <c r="K37" s="4"/>
    </row>
    <row r="38" spans="1:11" ht="15.75" x14ac:dyDescent="0.25">
      <c r="A38" s="2">
        <v>41120</v>
      </c>
      <c r="B38" s="4" t="s">
        <v>84</v>
      </c>
      <c r="C38" s="7" t="s">
        <v>143</v>
      </c>
      <c r="D38" s="7" t="s">
        <v>177</v>
      </c>
      <c r="G38" s="11">
        <v>2.8</v>
      </c>
      <c r="H38" s="10">
        <f>G38/(1-55%)</f>
        <v>6.2222222222222223</v>
      </c>
      <c r="I38" s="10">
        <f>G38/(1-60%)</f>
        <v>6.9999999999999991</v>
      </c>
      <c r="J38" s="4" t="s">
        <v>3634</v>
      </c>
      <c r="K38" s="4"/>
    </row>
    <row r="39" spans="1:11" ht="15.75" x14ac:dyDescent="0.25">
      <c r="A39" s="2">
        <v>41122</v>
      </c>
      <c r="B39" s="4" t="s">
        <v>85</v>
      </c>
      <c r="C39" s="5" t="s">
        <v>143</v>
      </c>
      <c r="D39" s="5" t="s">
        <v>178</v>
      </c>
      <c r="G39" s="11">
        <v>3.5999999999999996</v>
      </c>
      <c r="H39" s="10">
        <f>G39/(1-55%)</f>
        <v>8</v>
      </c>
      <c r="I39" s="10">
        <f>G39/(1-60%)</f>
        <v>8.9999999999999982</v>
      </c>
      <c r="J39" s="4" t="s">
        <v>3634</v>
      </c>
      <c r="K39" s="4"/>
    </row>
    <row r="40" spans="1:11" ht="15.75" x14ac:dyDescent="0.25">
      <c r="A40" s="2" t="s">
        <v>22</v>
      </c>
      <c r="B40" s="4" t="s">
        <v>86</v>
      </c>
      <c r="C40" s="7" t="s">
        <v>143</v>
      </c>
      <c r="D40" s="7" t="s">
        <v>179</v>
      </c>
      <c r="G40" s="11">
        <v>4</v>
      </c>
      <c r="H40" s="10">
        <f>G40/(1-55%)</f>
        <v>8.8888888888888893</v>
      </c>
      <c r="I40" s="10">
        <f>G40/(1-60%)</f>
        <v>10</v>
      </c>
      <c r="J40" s="4" t="s">
        <v>3634</v>
      </c>
      <c r="K40" s="4"/>
    </row>
    <row r="41" spans="1:11" ht="15.75" x14ac:dyDescent="0.25">
      <c r="A41" s="2">
        <v>41162</v>
      </c>
      <c r="B41" s="4" t="s">
        <v>87</v>
      </c>
      <c r="C41" s="7" t="s">
        <v>143</v>
      </c>
      <c r="D41" s="7" t="s">
        <v>180</v>
      </c>
      <c r="G41" s="11">
        <v>6</v>
      </c>
      <c r="H41" s="10">
        <f>G41/(1-55%)</f>
        <v>13.333333333333334</v>
      </c>
      <c r="I41" s="10">
        <f>G41/(1-60%)</f>
        <v>15</v>
      </c>
      <c r="J41" s="4" t="s">
        <v>3634</v>
      </c>
      <c r="K41" s="4"/>
    </row>
    <row r="42" spans="1:11" ht="15.75" x14ac:dyDescent="0.25">
      <c r="A42" s="2" t="s">
        <v>23</v>
      </c>
      <c r="B42" s="4" t="s">
        <v>88</v>
      </c>
      <c r="C42" s="7" t="s">
        <v>143</v>
      </c>
      <c r="D42" s="7" t="s">
        <v>181</v>
      </c>
      <c r="G42" s="11">
        <v>4.2</v>
      </c>
      <c r="H42" s="10">
        <f>G42/(1-55%)</f>
        <v>9.3333333333333339</v>
      </c>
      <c r="I42" s="10">
        <f>G42/(1-60%)</f>
        <v>10.5</v>
      </c>
      <c r="J42" s="4" t="s">
        <v>3634</v>
      </c>
      <c r="K42" s="4"/>
    </row>
    <row r="43" spans="1:11" ht="15.75" x14ac:dyDescent="0.25">
      <c r="A43" s="2">
        <v>41267</v>
      </c>
      <c r="B43" s="4" t="s">
        <v>89</v>
      </c>
      <c r="C43" s="5" t="s">
        <v>143</v>
      </c>
      <c r="D43" s="5" t="s">
        <v>176</v>
      </c>
      <c r="G43" s="11">
        <v>2.2000000000000002</v>
      </c>
      <c r="H43" s="10">
        <f>G43/(1-55%)</f>
        <v>4.8888888888888902</v>
      </c>
      <c r="I43" s="10">
        <f>G43/(1-60%)</f>
        <v>5.5</v>
      </c>
      <c r="J43" s="4" t="s">
        <v>3634</v>
      </c>
      <c r="K43" s="4"/>
    </row>
    <row r="44" spans="1:11" ht="15.75" x14ac:dyDescent="0.25">
      <c r="A44" s="2">
        <v>41270</v>
      </c>
      <c r="B44" s="4" t="s">
        <v>90</v>
      </c>
      <c r="C44" s="5" t="s">
        <v>145</v>
      </c>
      <c r="D44" s="5" t="s">
        <v>182</v>
      </c>
      <c r="G44" s="11">
        <v>5</v>
      </c>
      <c r="H44" s="10">
        <f>G44/(1-55%)</f>
        <v>11.111111111111112</v>
      </c>
      <c r="I44" s="10">
        <f>G44/(1-60%)</f>
        <v>12.5</v>
      </c>
      <c r="J44" s="4" t="s">
        <v>3634</v>
      </c>
      <c r="K44" s="4"/>
    </row>
    <row r="45" spans="1:11" ht="15.75" x14ac:dyDescent="0.25">
      <c r="A45" s="2">
        <v>41271</v>
      </c>
      <c r="B45" s="4" t="s">
        <v>91</v>
      </c>
      <c r="C45" s="5" t="s">
        <v>145</v>
      </c>
      <c r="D45" s="5" t="s">
        <v>148</v>
      </c>
      <c r="G45" s="11">
        <v>4.5</v>
      </c>
      <c r="H45" s="10">
        <f>G45/(1-55%)</f>
        <v>10.000000000000002</v>
      </c>
      <c r="I45" s="10">
        <f>G45/(1-60%)</f>
        <v>11.25</v>
      </c>
      <c r="J45" s="4" t="s">
        <v>3634</v>
      </c>
      <c r="K45" s="4"/>
    </row>
    <row r="46" spans="1:11" ht="15.75" x14ac:dyDescent="0.25">
      <c r="A46" s="2" t="s">
        <v>24</v>
      </c>
      <c r="B46" s="4" t="s">
        <v>92</v>
      </c>
      <c r="C46" s="5" t="s">
        <v>143</v>
      </c>
      <c r="D46" s="5" t="s">
        <v>183</v>
      </c>
      <c r="G46" s="11">
        <v>4.8</v>
      </c>
      <c r="H46" s="10">
        <f>G46/(1-55%)</f>
        <v>10.666666666666668</v>
      </c>
      <c r="I46" s="10">
        <f>G46/(1-60%)</f>
        <v>11.999999999999998</v>
      </c>
      <c r="J46" s="4" t="s">
        <v>3634</v>
      </c>
      <c r="K46" s="4"/>
    </row>
    <row r="47" spans="1:11" ht="15.75" x14ac:dyDescent="0.25">
      <c r="A47" s="2" t="s">
        <v>25</v>
      </c>
      <c r="B47" s="4" t="s">
        <v>93</v>
      </c>
      <c r="C47" s="5" t="s">
        <v>143</v>
      </c>
      <c r="D47" s="5" t="s">
        <v>184</v>
      </c>
      <c r="G47" s="11">
        <v>4.5</v>
      </c>
      <c r="H47" s="10">
        <f>G47/(1-55%)</f>
        <v>10.000000000000002</v>
      </c>
      <c r="I47" s="10">
        <f>G47/(1-60%)</f>
        <v>11.25</v>
      </c>
      <c r="J47" s="4" t="s">
        <v>3634</v>
      </c>
      <c r="K47" s="4"/>
    </row>
    <row r="48" spans="1:11" ht="15.75" x14ac:dyDescent="0.25">
      <c r="A48" s="2">
        <v>41412</v>
      </c>
      <c r="B48" s="4" t="s">
        <v>94</v>
      </c>
      <c r="C48" s="5" t="s">
        <v>143</v>
      </c>
      <c r="D48" s="5" t="s">
        <v>185</v>
      </c>
      <c r="G48" s="11">
        <v>2.2000000000000002</v>
      </c>
      <c r="H48" s="10">
        <f>G48/(1-55%)</f>
        <v>4.8888888888888902</v>
      </c>
      <c r="I48" s="10">
        <f>G48/(1-60%)</f>
        <v>5.5</v>
      </c>
      <c r="J48" s="4" t="s">
        <v>3634</v>
      </c>
      <c r="K48" s="4"/>
    </row>
    <row r="49" spans="1:11" ht="15.75" x14ac:dyDescent="0.25">
      <c r="A49" s="2" t="s">
        <v>26</v>
      </c>
      <c r="B49" s="4" t="s">
        <v>95</v>
      </c>
      <c r="C49" s="5" t="s">
        <v>143</v>
      </c>
      <c r="D49" s="5" t="s">
        <v>185</v>
      </c>
      <c r="G49" s="11">
        <v>3</v>
      </c>
      <c r="H49" s="10">
        <f>G49/(1-55%)</f>
        <v>6.666666666666667</v>
      </c>
      <c r="I49" s="10">
        <f>G49/(1-60%)</f>
        <v>7.5</v>
      </c>
      <c r="J49" s="4" t="s">
        <v>3634</v>
      </c>
      <c r="K49" s="4"/>
    </row>
    <row r="50" spans="1:11" ht="15.75" x14ac:dyDescent="0.25">
      <c r="A50" s="2">
        <v>41416</v>
      </c>
      <c r="B50" s="4" t="s">
        <v>96</v>
      </c>
      <c r="C50" s="5" t="s">
        <v>143</v>
      </c>
      <c r="D50" s="5" t="s">
        <v>186</v>
      </c>
      <c r="G50" s="11">
        <v>4.8</v>
      </c>
      <c r="H50" s="10">
        <f>G50/(1-55%)</f>
        <v>10.666666666666668</v>
      </c>
      <c r="I50" s="10">
        <f>G50/(1-60%)</f>
        <v>11.999999999999998</v>
      </c>
      <c r="J50" s="4" t="s">
        <v>3634</v>
      </c>
      <c r="K50" s="4"/>
    </row>
    <row r="51" spans="1:11" ht="15.75" x14ac:dyDescent="0.25">
      <c r="A51" s="2" t="s">
        <v>27</v>
      </c>
      <c r="B51" s="4" t="s">
        <v>97</v>
      </c>
      <c r="C51" s="5" t="s">
        <v>143</v>
      </c>
      <c r="D51" s="5" t="s">
        <v>187</v>
      </c>
      <c r="G51" s="11">
        <v>7</v>
      </c>
      <c r="H51" s="10">
        <f>G51/(1-55%)</f>
        <v>15.555555555555557</v>
      </c>
      <c r="I51" s="10">
        <f>G51/(1-60%)</f>
        <v>17.5</v>
      </c>
      <c r="J51" s="4" t="s">
        <v>3634</v>
      </c>
      <c r="K51" s="4"/>
    </row>
    <row r="52" spans="1:11" ht="15.75" x14ac:dyDescent="0.25">
      <c r="A52" s="2">
        <v>41425</v>
      </c>
      <c r="B52" s="4" t="s">
        <v>98</v>
      </c>
      <c r="C52" s="7" t="s">
        <v>143</v>
      </c>
      <c r="D52" s="7" t="s">
        <v>188</v>
      </c>
      <c r="G52" s="11">
        <v>4.5</v>
      </c>
      <c r="H52" s="10">
        <f>G52/(1-55%)</f>
        <v>10.000000000000002</v>
      </c>
      <c r="I52" s="10">
        <f>G52/(1-60%)</f>
        <v>11.25</v>
      </c>
      <c r="J52" s="4" t="s">
        <v>3634</v>
      </c>
      <c r="K52" s="4"/>
    </row>
    <row r="53" spans="1:11" ht="15.75" x14ac:dyDescent="0.25">
      <c r="A53" s="2">
        <v>41430</v>
      </c>
      <c r="B53" s="4" t="s">
        <v>99</v>
      </c>
      <c r="C53" s="5" t="s">
        <v>143</v>
      </c>
      <c r="D53" s="5" t="s">
        <v>189</v>
      </c>
      <c r="G53" s="11">
        <v>3.5999999999999996</v>
      </c>
      <c r="H53" s="10">
        <f>G53/(1-55%)</f>
        <v>8</v>
      </c>
      <c r="I53" s="10">
        <f>G53/(1-60%)</f>
        <v>8.9999999999999982</v>
      </c>
      <c r="J53" s="4" t="s">
        <v>3634</v>
      </c>
      <c r="K53" s="4"/>
    </row>
    <row r="54" spans="1:11" ht="15.75" x14ac:dyDescent="0.25">
      <c r="A54" s="2">
        <v>41432</v>
      </c>
      <c r="B54" s="4" t="s">
        <v>100</v>
      </c>
      <c r="C54" s="5" t="s">
        <v>143</v>
      </c>
      <c r="D54" s="5" t="s">
        <v>170</v>
      </c>
      <c r="G54" s="11">
        <v>3.5999999999999996</v>
      </c>
      <c r="H54" s="10">
        <f>G54/(1-55%)</f>
        <v>8</v>
      </c>
      <c r="I54" s="10">
        <f>G54/(1-60%)</f>
        <v>8.9999999999999982</v>
      </c>
      <c r="J54" s="4" t="s">
        <v>3634</v>
      </c>
      <c r="K54" s="4"/>
    </row>
    <row r="55" spans="1:11" ht="15.75" x14ac:dyDescent="0.25">
      <c r="A55" s="2">
        <v>41434</v>
      </c>
      <c r="B55" s="4" t="s">
        <v>101</v>
      </c>
      <c r="C55" s="5" t="s">
        <v>143</v>
      </c>
      <c r="D55" s="5" t="s">
        <v>190</v>
      </c>
      <c r="G55" s="11">
        <v>1.8</v>
      </c>
      <c r="H55" s="10">
        <f>G55/(1-55%)</f>
        <v>4.0000000000000009</v>
      </c>
      <c r="I55" s="10">
        <f>G55/(1-60%)</f>
        <v>4.5</v>
      </c>
      <c r="J55" s="4" t="s">
        <v>3634</v>
      </c>
      <c r="K55" s="4"/>
    </row>
    <row r="56" spans="1:11" ht="15.75" x14ac:dyDescent="0.25">
      <c r="A56" s="2">
        <v>41435</v>
      </c>
      <c r="B56" s="4" t="s">
        <v>102</v>
      </c>
      <c r="C56" s="8" t="s">
        <v>144</v>
      </c>
      <c r="D56" s="8" t="s">
        <v>170</v>
      </c>
      <c r="G56" s="16">
        <v>3.5</v>
      </c>
      <c r="H56" s="10">
        <f>G56/(1-55%)</f>
        <v>7.7777777777777786</v>
      </c>
      <c r="I56" s="10">
        <f>G56/(1-60%)</f>
        <v>8.75</v>
      </c>
      <c r="J56" s="4" t="s">
        <v>3634</v>
      </c>
      <c r="K56" s="4"/>
    </row>
    <row r="57" spans="1:11" ht="15.75" x14ac:dyDescent="0.25">
      <c r="A57" s="2" t="s">
        <v>28</v>
      </c>
      <c r="B57" s="4" t="s">
        <v>103</v>
      </c>
      <c r="C57" s="8" t="s">
        <v>143</v>
      </c>
      <c r="D57" s="8" t="s">
        <v>170</v>
      </c>
      <c r="G57" s="16">
        <v>5</v>
      </c>
      <c r="H57" s="10">
        <f>G57/(1-55%)</f>
        <v>11.111111111111112</v>
      </c>
      <c r="I57" s="10">
        <f>G57/(1-60%)</f>
        <v>12.5</v>
      </c>
      <c r="J57" s="4" t="s">
        <v>3634</v>
      </c>
      <c r="K57" s="4"/>
    </row>
    <row r="58" spans="1:11" ht="15.75" x14ac:dyDescent="0.25">
      <c r="A58" s="2" t="s">
        <v>29</v>
      </c>
      <c r="B58" s="4" t="s">
        <v>104</v>
      </c>
      <c r="C58" s="5" t="s">
        <v>143</v>
      </c>
      <c r="D58" s="5" t="s">
        <v>191</v>
      </c>
      <c r="G58" s="11">
        <v>7.8</v>
      </c>
      <c r="H58" s="10">
        <f>G58/(1-55%)</f>
        <v>17.333333333333336</v>
      </c>
      <c r="I58" s="10">
        <f>G58/(1-60%)</f>
        <v>19.5</v>
      </c>
      <c r="J58" s="4" t="s">
        <v>3634</v>
      </c>
      <c r="K58" s="4"/>
    </row>
    <row r="59" spans="1:11" ht="15.75" x14ac:dyDescent="0.25">
      <c r="A59" s="2">
        <v>41438</v>
      </c>
      <c r="B59" s="4" t="s">
        <v>105</v>
      </c>
      <c r="C59" s="7" t="s">
        <v>143</v>
      </c>
      <c r="D59" s="7" t="s">
        <v>165</v>
      </c>
      <c r="G59" s="11">
        <v>5.8</v>
      </c>
      <c r="H59" s="10">
        <f>G59/(1-55%)</f>
        <v>12.888888888888889</v>
      </c>
      <c r="I59" s="10">
        <f>G59/(1-60%)</f>
        <v>14.499999999999998</v>
      </c>
      <c r="J59" s="4" t="s">
        <v>3634</v>
      </c>
      <c r="K59" s="4"/>
    </row>
    <row r="60" spans="1:11" ht="15.75" x14ac:dyDescent="0.25">
      <c r="A60" s="2">
        <v>41443</v>
      </c>
      <c r="B60" s="4" t="s">
        <v>106</v>
      </c>
      <c r="C60" s="5" t="s">
        <v>143</v>
      </c>
      <c r="D60" s="5" t="s">
        <v>190</v>
      </c>
      <c r="G60" s="11">
        <v>3.2</v>
      </c>
      <c r="H60" s="10">
        <f>G60/(1-55%)</f>
        <v>7.1111111111111125</v>
      </c>
      <c r="I60" s="10">
        <f>G60/(1-60%)</f>
        <v>8</v>
      </c>
      <c r="J60" s="4" t="s">
        <v>3634</v>
      </c>
      <c r="K60" s="4"/>
    </row>
    <row r="61" spans="1:11" ht="15.75" x14ac:dyDescent="0.25">
      <c r="A61" s="2" t="s">
        <v>30</v>
      </c>
      <c r="B61" s="4" t="s">
        <v>107</v>
      </c>
      <c r="C61" s="5" t="s">
        <v>143</v>
      </c>
      <c r="D61" s="5" t="s">
        <v>192</v>
      </c>
      <c r="G61" s="15">
        <v>7.2</v>
      </c>
      <c r="H61" s="10">
        <f>G61/(1-55%)</f>
        <v>16.000000000000004</v>
      </c>
      <c r="I61" s="10">
        <f>G61/(1-60%)</f>
        <v>18</v>
      </c>
      <c r="J61" s="4" t="s">
        <v>3634</v>
      </c>
      <c r="K61" s="4"/>
    </row>
    <row r="62" spans="1:11" ht="15.75" x14ac:dyDescent="0.25">
      <c r="A62" s="2" t="s">
        <v>31</v>
      </c>
      <c r="B62" s="4" t="s">
        <v>108</v>
      </c>
      <c r="C62" s="5" t="s">
        <v>143</v>
      </c>
      <c r="D62" s="5" t="s">
        <v>147</v>
      </c>
      <c r="G62" s="11">
        <v>9</v>
      </c>
      <c r="H62" s="10">
        <f>G62/(1-55%)</f>
        <v>20.000000000000004</v>
      </c>
      <c r="I62" s="10">
        <f>G62/(1-60%)</f>
        <v>22.5</v>
      </c>
      <c r="J62" s="4" t="s">
        <v>3634</v>
      </c>
      <c r="K62" s="4"/>
    </row>
    <row r="63" spans="1:11" ht="15.75" x14ac:dyDescent="0.25">
      <c r="A63" s="2">
        <v>41467</v>
      </c>
      <c r="B63" s="4" t="s">
        <v>109</v>
      </c>
      <c r="C63" s="5" t="s">
        <v>143</v>
      </c>
      <c r="D63" s="5" t="s">
        <v>193</v>
      </c>
      <c r="G63" s="11">
        <v>2.5</v>
      </c>
      <c r="H63" s="10">
        <f>G63/(1-55%)</f>
        <v>5.5555555555555562</v>
      </c>
      <c r="I63" s="10">
        <f>G63/(1-60%)</f>
        <v>6.25</v>
      </c>
      <c r="J63" s="4" t="s">
        <v>3634</v>
      </c>
      <c r="K63" s="4"/>
    </row>
    <row r="64" spans="1:11" ht="15.75" x14ac:dyDescent="0.25">
      <c r="A64" s="2">
        <v>41468</v>
      </c>
      <c r="B64" s="4" t="s">
        <v>110</v>
      </c>
      <c r="C64" s="5" t="s">
        <v>143</v>
      </c>
      <c r="D64" s="5" t="s">
        <v>194</v>
      </c>
      <c r="G64" s="11">
        <v>3</v>
      </c>
      <c r="H64" s="10">
        <f>G64/(1-55%)</f>
        <v>6.666666666666667</v>
      </c>
      <c r="I64" s="10">
        <f>G64/(1-60%)</f>
        <v>7.5</v>
      </c>
      <c r="J64" s="4" t="s">
        <v>3634</v>
      </c>
      <c r="K64" s="4"/>
    </row>
    <row r="65" spans="1:11" ht="15.75" x14ac:dyDescent="0.25">
      <c r="A65" s="2">
        <v>41470</v>
      </c>
      <c r="B65" s="4" t="s">
        <v>111</v>
      </c>
      <c r="C65" s="5" t="s">
        <v>143</v>
      </c>
      <c r="D65" s="5" t="s">
        <v>188</v>
      </c>
      <c r="G65" s="11">
        <v>2.4</v>
      </c>
      <c r="H65" s="10">
        <f>G65/(1-55%)</f>
        <v>5.3333333333333339</v>
      </c>
      <c r="I65" s="10">
        <f>G65/(1-60%)</f>
        <v>5.9999999999999991</v>
      </c>
      <c r="J65" s="4" t="s">
        <v>3634</v>
      </c>
      <c r="K65" s="4"/>
    </row>
    <row r="66" spans="1:11" ht="15.75" x14ac:dyDescent="0.25">
      <c r="A66" s="2" t="s">
        <v>32</v>
      </c>
      <c r="B66" s="4" t="s">
        <v>112</v>
      </c>
      <c r="C66" s="5" t="s">
        <v>143</v>
      </c>
      <c r="D66" s="5" t="s">
        <v>195</v>
      </c>
      <c r="G66" s="11">
        <v>5.3999999999999995</v>
      </c>
      <c r="H66" s="10">
        <f>G66/(1-55%)</f>
        <v>12</v>
      </c>
      <c r="I66" s="10">
        <f>G66/(1-60%)</f>
        <v>13.499999999999998</v>
      </c>
      <c r="J66" s="4" t="s">
        <v>3634</v>
      </c>
      <c r="K66" s="4"/>
    </row>
    <row r="67" spans="1:11" ht="15.75" x14ac:dyDescent="0.25">
      <c r="A67" s="2">
        <v>41486</v>
      </c>
      <c r="B67" s="4" t="s">
        <v>113</v>
      </c>
      <c r="C67" s="5" t="s">
        <v>143</v>
      </c>
      <c r="D67" s="5" t="s">
        <v>196</v>
      </c>
      <c r="G67" s="11">
        <v>6</v>
      </c>
      <c r="H67" s="10">
        <f>G67/(1-55%)</f>
        <v>13.333333333333334</v>
      </c>
      <c r="I67" s="10">
        <f>G67/(1-60%)</f>
        <v>15</v>
      </c>
      <c r="J67" s="4" t="s">
        <v>3634</v>
      </c>
      <c r="K67" s="4"/>
    </row>
    <row r="68" spans="1:11" ht="15.75" x14ac:dyDescent="0.25">
      <c r="A68" s="2">
        <v>41487</v>
      </c>
      <c r="B68" s="4" t="s">
        <v>114</v>
      </c>
      <c r="C68" s="5" t="s">
        <v>143</v>
      </c>
      <c r="D68" s="5" t="s">
        <v>197</v>
      </c>
      <c r="G68" s="11">
        <v>10</v>
      </c>
      <c r="H68" s="10">
        <f>G68/(1-55%)</f>
        <v>22.222222222222225</v>
      </c>
      <c r="I68" s="10">
        <f>G68/(1-60%)</f>
        <v>25</v>
      </c>
      <c r="J68" s="4" t="s">
        <v>3634</v>
      </c>
      <c r="K68" s="4"/>
    </row>
    <row r="69" spans="1:11" ht="15.75" x14ac:dyDescent="0.25">
      <c r="A69" s="2">
        <v>41497</v>
      </c>
      <c r="B69" s="4" t="s">
        <v>115</v>
      </c>
      <c r="C69" s="5" t="s">
        <v>143</v>
      </c>
      <c r="D69" s="5" t="s">
        <v>185</v>
      </c>
      <c r="G69" s="11">
        <v>4.2</v>
      </c>
      <c r="H69" s="10">
        <f>G69/(1-55%)</f>
        <v>9.3333333333333339</v>
      </c>
      <c r="I69" s="10">
        <f>G69/(1-60%)</f>
        <v>10.5</v>
      </c>
      <c r="J69" s="4" t="s">
        <v>3634</v>
      </c>
      <c r="K69" s="4"/>
    </row>
    <row r="70" spans="1:11" ht="15.75" x14ac:dyDescent="0.25">
      <c r="A70" s="2" t="s">
        <v>33</v>
      </c>
      <c r="B70" s="4" t="s">
        <v>116</v>
      </c>
      <c r="C70" s="5" t="s">
        <v>143</v>
      </c>
      <c r="D70" s="5" t="s">
        <v>185</v>
      </c>
      <c r="G70" s="11">
        <v>2.4</v>
      </c>
      <c r="H70" s="10">
        <f>G70/(1-55%)</f>
        <v>5.3333333333333339</v>
      </c>
      <c r="I70" s="10">
        <f>G70/(1-60%)</f>
        <v>5.9999999999999991</v>
      </c>
      <c r="J70" s="4" t="s">
        <v>3634</v>
      </c>
      <c r="K70" s="4"/>
    </row>
    <row r="71" spans="1:11" ht="15.75" x14ac:dyDescent="0.25">
      <c r="A71" s="2">
        <v>41502</v>
      </c>
      <c r="B71" s="4" t="s">
        <v>117</v>
      </c>
      <c r="C71" s="5" t="s">
        <v>143</v>
      </c>
      <c r="D71" s="5" t="s">
        <v>198</v>
      </c>
      <c r="G71" s="11">
        <v>4.8</v>
      </c>
      <c r="H71" s="10">
        <f>G71/(1-55%)</f>
        <v>10.666666666666668</v>
      </c>
      <c r="I71" s="10">
        <f>G71/(1-60%)</f>
        <v>11.999999999999998</v>
      </c>
      <c r="J71" s="4" t="s">
        <v>3634</v>
      </c>
      <c r="K71" s="4"/>
    </row>
    <row r="72" spans="1:11" ht="15.75" x14ac:dyDescent="0.25">
      <c r="A72" s="2">
        <v>41509</v>
      </c>
      <c r="B72" s="4" t="s">
        <v>118</v>
      </c>
      <c r="C72" s="5" t="s">
        <v>143</v>
      </c>
      <c r="D72" s="5" t="s">
        <v>185</v>
      </c>
      <c r="G72" s="11">
        <v>4.8</v>
      </c>
      <c r="H72" s="10">
        <f>G72/(1-55%)</f>
        <v>10.666666666666668</v>
      </c>
      <c r="I72" s="10">
        <f>G72/(1-60%)</f>
        <v>11.999999999999998</v>
      </c>
      <c r="J72" s="4" t="s">
        <v>3634</v>
      </c>
      <c r="K72" s="4"/>
    </row>
    <row r="73" spans="1:11" ht="15.75" x14ac:dyDescent="0.25">
      <c r="A73" s="2">
        <v>41514</v>
      </c>
      <c r="B73" s="4" t="s">
        <v>119</v>
      </c>
      <c r="C73" s="5" t="s">
        <v>143</v>
      </c>
      <c r="D73" s="5" t="s">
        <v>199</v>
      </c>
      <c r="G73" s="11">
        <v>2.4</v>
      </c>
      <c r="H73" s="10">
        <f>G73/(1-55%)</f>
        <v>5.3333333333333339</v>
      </c>
      <c r="I73" s="10">
        <f>G73/(1-60%)</f>
        <v>5.9999999999999991</v>
      </c>
      <c r="J73" s="4" t="s">
        <v>3634</v>
      </c>
      <c r="K73" s="4"/>
    </row>
    <row r="74" spans="1:11" ht="15.75" x14ac:dyDescent="0.25">
      <c r="A74" s="2">
        <v>41515</v>
      </c>
      <c r="B74" s="4" t="s">
        <v>120</v>
      </c>
      <c r="C74" s="5" t="s">
        <v>143</v>
      </c>
      <c r="D74" s="5" t="s">
        <v>200</v>
      </c>
      <c r="G74" s="11">
        <v>5.3999999999999995</v>
      </c>
      <c r="H74" s="10">
        <f>G74/(1-55%)</f>
        <v>12</v>
      </c>
      <c r="I74" s="10">
        <f>G74/(1-60%)</f>
        <v>13.499999999999998</v>
      </c>
      <c r="J74" s="4" t="s">
        <v>3634</v>
      </c>
      <c r="K74" s="4"/>
    </row>
    <row r="75" spans="1:11" ht="15.75" x14ac:dyDescent="0.25">
      <c r="A75" s="2">
        <v>41516</v>
      </c>
      <c r="B75" s="4" t="s">
        <v>121</v>
      </c>
      <c r="C75" s="5" t="s">
        <v>143</v>
      </c>
      <c r="D75" s="5" t="s">
        <v>194</v>
      </c>
      <c r="G75" s="11">
        <v>3.5</v>
      </c>
      <c r="H75" s="10">
        <f>G75/(1-55%)</f>
        <v>7.7777777777777786</v>
      </c>
      <c r="I75" s="10">
        <f>G75/(1-60%)</f>
        <v>8.75</v>
      </c>
      <c r="J75" s="4" t="s">
        <v>3634</v>
      </c>
      <c r="K75" s="4"/>
    </row>
    <row r="76" spans="1:11" ht="15.75" x14ac:dyDescent="0.25">
      <c r="A76" s="2">
        <v>41520</v>
      </c>
      <c r="B76" s="4" t="s">
        <v>122</v>
      </c>
      <c r="C76" s="5" t="s">
        <v>143</v>
      </c>
      <c r="D76" s="5" t="s">
        <v>201</v>
      </c>
      <c r="G76" s="11">
        <v>4.5</v>
      </c>
      <c r="H76" s="10">
        <f>G76/(1-55%)</f>
        <v>10.000000000000002</v>
      </c>
      <c r="I76" s="10">
        <f>G76/(1-60%)</f>
        <v>11.25</v>
      </c>
      <c r="J76" s="4" t="s">
        <v>3634</v>
      </c>
      <c r="K76" s="4"/>
    </row>
    <row r="77" spans="1:11" ht="15.75" x14ac:dyDescent="0.25">
      <c r="A77" s="2" t="s">
        <v>34</v>
      </c>
      <c r="B77" s="4" t="s">
        <v>123</v>
      </c>
      <c r="C77" s="5" t="s">
        <v>143</v>
      </c>
      <c r="D77" s="5" t="s">
        <v>172</v>
      </c>
      <c r="G77" s="11">
        <v>7.1999999999999993</v>
      </c>
      <c r="H77" s="10">
        <f>G77/(1-55%)</f>
        <v>16</v>
      </c>
      <c r="I77" s="10">
        <f>G77/(1-60%)</f>
        <v>17.999999999999996</v>
      </c>
      <c r="J77" s="4" t="s">
        <v>3634</v>
      </c>
      <c r="K77" s="4"/>
    </row>
    <row r="78" spans="1:11" ht="15.75" x14ac:dyDescent="0.25">
      <c r="A78" s="2" t="s">
        <v>35</v>
      </c>
      <c r="B78" s="4" t="s">
        <v>124</v>
      </c>
      <c r="C78" s="5" t="s">
        <v>143</v>
      </c>
      <c r="D78" s="5" t="s">
        <v>173</v>
      </c>
      <c r="G78" s="11">
        <v>7.1999999999999993</v>
      </c>
      <c r="H78" s="10">
        <f>G78/(1-55%)</f>
        <v>16</v>
      </c>
      <c r="I78" s="10">
        <f>G78/(1-60%)</f>
        <v>17.999999999999996</v>
      </c>
      <c r="J78" s="4" t="s">
        <v>3634</v>
      </c>
      <c r="K78" s="4"/>
    </row>
    <row r="79" spans="1:11" ht="15.75" x14ac:dyDescent="0.25">
      <c r="A79" s="2">
        <v>41545</v>
      </c>
      <c r="B79" s="4" t="s">
        <v>125</v>
      </c>
      <c r="C79" s="5" t="s">
        <v>143</v>
      </c>
      <c r="D79" s="5" t="s">
        <v>202</v>
      </c>
      <c r="G79" s="11">
        <v>6.5</v>
      </c>
      <c r="H79" s="10">
        <f>G79/(1-55%)</f>
        <v>14.444444444444446</v>
      </c>
      <c r="I79" s="10">
        <f>G79/(1-60%)</f>
        <v>16.25</v>
      </c>
      <c r="J79" s="4" t="s">
        <v>3634</v>
      </c>
      <c r="K79" s="4"/>
    </row>
    <row r="80" spans="1:11" ht="15.75" x14ac:dyDescent="0.25">
      <c r="A80" s="2" t="s">
        <v>36</v>
      </c>
      <c r="B80" s="4" t="s">
        <v>126</v>
      </c>
      <c r="C80" s="5" t="s">
        <v>143</v>
      </c>
      <c r="D80" s="5" t="s">
        <v>190</v>
      </c>
      <c r="G80" s="11">
        <v>6</v>
      </c>
      <c r="H80" s="10">
        <f>G80/(1-55%)</f>
        <v>13.333333333333334</v>
      </c>
      <c r="I80" s="10">
        <f>G80/(1-60%)</f>
        <v>15</v>
      </c>
      <c r="J80" s="4" t="s">
        <v>3634</v>
      </c>
      <c r="K80" s="4"/>
    </row>
    <row r="81" spans="1:11" ht="15.75" x14ac:dyDescent="0.25">
      <c r="A81" s="2">
        <v>41549</v>
      </c>
      <c r="B81" s="4" t="s">
        <v>127</v>
      </c>
      <c r="C81" s="5" t="s">
        <v>143</v>
      </c>
      <c r="D81" s="5" t="s">
        <v>199</v>
      </c>
      <c r="G81" s="11">
        <v>5.3999999999999995</v>
      </c>
      <c r="H81" s="10">
        <f>G81/(1-55%)</f>
        <v>12</v>
      </c>
      <c r="I81" s="10">
        <f>G81/(1-60%)</f>
        <v>13.499999999999998</v>
      </c>
      <c r="J81" s="4" t="s">
        <v>3634</v>
      </c>
      <c r="K81" s="4"/>
    </row>
    <row r="82" spans="1:11" ht="15.75" x14ac:dyDescent="0.25">
      <c r="A82" s="2">
        <v>41551</v>
      </c>
      <c r="B82" s="4" t="s">
        <v>128</v>
      </c>
      <c r="C82" s="5" t="s">
        <v>143</v>
      </c>
      <c r="D82" s="5" t="s">
        <v>203</v>
      </c>
      <c r="G82" s="11">
        <v>3.3</v>
      </c>
      <c r="H82" s="10">
        <f>G82/(1-55%)</f>
        <v>7.3333333333333339</v>
      </c>
      <c r="I82" s="10">
        <f>G82/(1-60%)</f>
        <v>8.2499999999999982</v>
      </c>
      <c r="J82" s="4" t="s">
        <v>3634</v>
      </c>
      <c r="K82" s="4"/>
    </row>
    <row r="83" spans="1:11" ht="15.75" x14ac:dyDescent="0.25">
      <c r="A83" s="2" t="s">
        <v>37</v>
      </c>
      <c r="B83" s="4" t="s">
        <v>129</v>
      </c>
      <c r="C83" s="5" t="s">
        <v>143</v>
      </c>
      <c r="D83" s="5" t="s">
        <v>204</v>
      </c>
      <c r="G83" s="11">
        <v>6</v>
      </c>
      <c r="H83" s="10">
        <f>G83/(1-55%)</f>
        <v>13.333333333333334</v>
      </c>
      <c r="I83" s="10">
        <f>G83/(1-60%)</f>
        <v>15</v>
      </c>
      <c r="J83" s="4" t="s">
        <v>3634</v>
      </c>
      <c r="K83" s="4"/>
    </row>
    <row r="84" spans="1:11" ht="15.75" x14ac:dyDescent="0.25">
      <c r="A84" s="2">
        <v>41560</v>
      </c>
      <c r="B84" s="4" t="s">
        <v>130</v>
      </c>
      <c r="C84" s="5" t="s">
        <v>143</v>
      </c>
      <c r="D84" s="5" t="s">
        <v>205</v>
      </c>
      <c r="G84" s="11">
        <v>3.9</v>
      </c>
      <c r="H84" s="10">
        <f>G84/(1-55%)</f>
        <v>8.6666666666666679</v>
      </c>
      <c r="I84" s="10">
        <f>G84/(1-60%)</f>
        <v>9.75</v>
      </c>
      <c r="J84" s="4" t="s">
        <v>3634</v>
      </c>
      <c r="K84" s="4"/>
    </row>
    <row r="85" spans="1:11" ht="15.75" x14ac:dyDescent="0.25">
      <c r="A85" s="2" t="s">
        <v>38</v>
      </c>
      <c r="B85" s="4" t="s">
        <v>131</v>
      </c>
      <c r="C85" s="5" t="s">
        <v>143</v>
      </c>
      <c r="D85" s="5" t="s">
        <v>206</v>
      </c>
      <c r="G85" s="11">
        <v>7.1999999999999993</v>
      </c>
      <c r="H85" s="10">
        <f>G85/(1-55%)</f>
        <v>16</v>
      </c>
      <c r="I85" s="10">
        <f>G85/(1-60%)</f>
        <v>17.999999999999996</v>
      </c>
      <c r="J85" s="4" t="s">
        <v>3634</v>
      </c>
      <c r="K85" s="4"/>
    </row>
    <row r="86" spans="1:11" ht="15.75" x14ac:dyDescent="0.25">
      <c r="A86" s="2">
        <v>41569</v>
      </c>
      <c r="B86" s="4" t="s">
        <v>132</v>
      </c>
      <c r="C86" s="5" t="s">
        <v>143</v>
      </c>
      <c r="D86" s="5" t="s">
        <v>189</v>
      </c>
      <c r="G86" s="11">
        <v>4.2</v>
      </c>
      <c r="H86" s="10">
        <f>G86/(1-55%)</f>
        <v>9.3333333333333339</v>
      </c>
      <c r="I86" s="10">
        <f>G86/(1-60%)</f>
        <v>10.5</v>
      </c>
      <c r="J86" s="4" t="s">
        <v>3634</v>
      </c>
      <c r="K86" s="4"/>
    </row>
    <row r="87" spans="1:11" ht="15.75" x14ac:dyDescent="0.25">
      <c r="A87" s="2" t="s">
        <v>39</v>
      </c>
      <c r="B87" s="4" t="s">
        <v>133</v>
      </c>
      <c r="C87" s="5" t="s">
        <v>144</v>
      </c>
      <c r="D87" s="5" t="s">
        <v>207</v>
      </c>
      <c r="G87" s="11">
        <v>7.8</v>
      </c>
      <c r="H87" s="10">
        <f>G87/(1-55%)</f>
        <v>17.333333333333336</v>
      </c>
      <c r="I87" s="10">
        <f>G87/(1-60%)</f>
        <v>19.5</v>
      </c>
      <c r="J87" s="4" t="s">
        <v>3634</v>
      </c>
      <c r="K87" s="4"/>
    </row>
    <row r="88" spans="1:11" ht="15.75" x14ac:dyDescent="0.25">
      <c r="A88" s="2" t="s">
        <v>40</v>
      </c>
      <c r="B88" s="4" t="s">
        <v>134</v>
      </c>
      <c r="C88" s="5" t="s">
        <v>143</v>
      </c>
      <c r="D88" s="5" t="s">
        <v>208</v>
      </c>
      <c r="G88" s="11">
        <v>2.4</v>
      </c>
      <c r="H88" s="10">
        <f>G88/(1-55%)</f>
        <v>5.3333333333333339</v>
      </c>
      <c r="I88" s="10">
        <f>G88/(1-60%)</f>
        <v>5.9999999999999991</v>
      </c>
      <c r="J88" s="4" t="s">
        <v>3634</v>
      </c>
      <c r="K88" s="4"/>
    </row>
    <row r="89" spans="1:11" ht="15.75" x14ac:dyDescent="0.25">
      <c r="A89" s="2" t="s">
        <v>41</v>
      </c>
      <c r="B89" s="4" t="s">
        <v>135</v>
      </c>
      <c r="C89" s="5" t="s">
        <v>143</v>
      </c>
      <c r="D89" s="5" t="s">
        <v>209</v>
      </c>
      <c r="G89" s="11">
        <v>2.1</v>
      </c>
      <c r="H89" s="10">
        <f>G89/(1-55%)</f>
        <v>4.666666666666667</v>
      </c>
      <c r="I89" s="10">
        <f>G89/(1-60%)</f>
        <v>5.25</v>
      </c>
      <c r="J89" s="4" t="s">
        <v>3634</v>
      </c>
      <c r="K89" s="4"/>
    </row>
    <row r="90" spans="1:11" ht="15.75" x14ac:dyDescent="0.25">
      <c r="A90" s="2" t="s">
        <v>42</v>
      </c>
      <c r="B90" s="4" t="s">
        <v>136</v>
      </c>
      <c r="C90" s="7" t="s">
        <v>144</v>
      </c>
      <c r="D90" s="7" t="s">
        <v>210</v>
      </c>
      <c r="G90" s="11">
        <v>4.2</v>
      </c>
      <c r="H90" s="10">
        <f>G90/(1-55%)</f>
        <v>9.3333333333333339</v>
      </c>
      <c r="I90" s="10">
        <f>G90/(1-60%)</f>
        <v>10.5</v>
      </c>
      <c r="J90" s="4" t="s">
        <v>3634</v>
      </c>
      <c r="K90" s="4"/>
    </row>
    <row r="91" spans="1:11" ht="15.75" x14ac:dyDescent="0.25">
      <c r="A91" s="2" t="s">
        <v>43</v>
      </c>
      <c r="B91" s="4" t="s">
        <v>137</v>
      </c>
      <c r="C91" s="7" t="s">
        <v>143</v>
      </c>
      <c r="D91" s="7" t="s">
        <v>211</v>
      </c>
      <c r="G91" s="11">
        <v>3.5999999999999996</v>
      </c>
      <c r="H91" s="10">
        <f>G91/(1-55%)</f>
        <v>8</v>
      </c>
      <c r="I91" s="10">
        <f>G91/(1-60%)</f>
        <v>8.9999999999999982</v>
      </c>
      <c r="J91" s="4" t="s">
        <v>3634</v>
      </c>
      <c r="K91" s="4"/>
    </row>
    <row r="92" spans="1:11" ht="15.75" x14ac:dyDescent="0.25">
      <c r="A92" s="2" t="s">
        <v>44</v>
      </c>
      <c r="B92" s="4" t="s">
        <v>138</v>
      </c>
      <c r="C92" s="7" t="s">
        <v>143</v>
      </c>
      <c r="D92" s="7" t="s">
        <v>212</v>
      </c>
      <c r="G92" s="11">
        <v>1.8</v>
      </c>
      <c r="H92" s="10">
        <f>G92/(1-55%)</f>
        <v>4.0000000000000009</v>
      </c>
      <c r="I92" s="10">
        <f>G92/(1-60%)</f>
        <v>4.5</v>
      </c>
      <c r="J92" s="4" t="s">
        <v>3634</v>
      </c>
      <c r="K92" s="4"/>
    </row>
    <row r="93" spans="1:11" ht="15.75" x14ac:dyDescent="0.25">
      <c r="A93" s="2" t="s">
        <v>45</v>
      </c>
      <c r="B93" s="4" t="s">
        <v>139</v>
      </c>
      <c r="C93" s="7" t="s">
        <v>143</v>
      </c>
      <c r="D93" s="7" t="s">
        <v>213</v>
      </c>
      <c r="G93" s="11">
        <v>6</v>
      </c>
      <c r="H93" s="10">
        <f>G93/(1-55%)</f>
        <v>13.333333333333334</v>
      </c>
      <c r="I93" s="10">
        <f>G93/(1-60%)</f>
        <v>15</v>
      </c>
      <c r="J93" s="4" t="s">
        <v>3634</v>
      </c>
      <c r="K93" s="4"/>
    </row>
    <row r="94" spans="1:11" ht="15.75" x14ac:dyDescent="0.25">
      <c r="A94" s="2" t="s">
        <v>46</v>
      </c>
      <c r="B94" s="4" t="s">
        <v>140</v>
      </c>
      <c r="C94" s="7" t="s">
        <v>143</v>
      </c>
      <c r="D94" s="7" t="s">
        <v>214</v>
      </c>
      <c r="G94" s="11">
        <v>5</v>
      </c>
      <c r="H94" s="10">
        <f>G94/(1-55%)</f>
        <v>11.111111111111112</v>
      </c>
      <c r="I94" s="10">
        <f>G94/(1-60%)</f>
        <v>12.5</v>
      </c>
      <c r="J94" s="4" t="s">
        <v>3634</v>
      </c>
      <c r="K94" s="4"/>
    </row>
    <row r="95" spans="1:11" ht="15.75" x14ac:dyDescent="0.25">
      <c r="A95" s="2" t="s">
        <v>47</v>
      </c>
      <c r="B95" s="4" t="s">
        <v>141</v>
      </c>
      <c r="C95" s="5" t="s">
        <v>143</v>
      </c>
      <c r="D95" s="5" t="s">
        <v>215</v>
      </c>
      <c r="G95" s="11">
        <v>3</v>
      </c>
      <c r="H95" s="10">
        <f>G95/(1-55%)</f>
        <v>6.666666666666667</v>
      </c>
      <c r="I95" s="10">
        <f>G95/(1-60%)</f>
        <v>7.5</v>
      </c>
      <c r="J95" s="4" t="s">
        <v>3634</v>
      </c>
      <c r="K95" s="4"/>
    </row>
    <row r="96" spans="1:11" ht="15.75" x14ac:dyDescent="0.25">
      <c r="A96" s="2" t="s">
        <v>48</v>
      </c>
      <c r="B96" s="4" t="s">
        <v>142</v>
      </c>
      <c r="C96" s="5" t="s">
        <v>143</v>
      </c>
      <c r="D96" s="5" t="s">
        <v>212</v>
      </c>
      <c r="G96" s="11">
        <v>1.8</v>
      </c>
      <c r="H96" s="10">
        <f>G96/(1-55%)</f>
        <v>4.0000000000000009</v>
      </c>
      <c r="I96" s="10">
        <f>G96/(1-60%)</f>
        <v>4.5</v>
      </c>
      <c r="J96" s="4" t="s">
        <v>3634</v>
      </c>
      <c r="K96" s="4"/>
    </row>
    <row r="97" spans="1:12" ht="31.5" x14ac:dyDescent="0.5">
      <c r="A97" s="227" t="s">
        <v>217</v>
      </c>
      <c r="B97" s="227"/>
      <c r="C97" s="227"/>
      <c r="D97" s="227"/>
      <c r="E97" s="227"/>
      <c r="F97" s="227"/>
      <c r="G97" s="227"/>
      <c r="H97" s="20"/>
      <c r="I97" s="20"/>
    </row>
    <row r="98" spans="1:12" ht="14.45" customHeight="1" x14ac:dyDescent="0.5">
      <c r="A98" s="18" t="s">
        <v>1</v>
      </c>
      <c r="B98" s="18" t="s">
        <v>2</v>
      </c>
      <c r="C98" s="18" t="s">
        <v>3</v>
      </c>
      <c r="D98" s="18" t="s">
        <v>216</v>
      </c>
      <c r="E98" s="18"/>
      <c r="F98" s="18"/>
      <c r="G98" s="18" t="s">
        <v>4</v>
      </c>
      <c r="H98" s="20"/>
      <c r="L98" s="18" t="s">
        <v>3636</v>
      </c>
    </row>
    <row r="99" spans="1:12" ht="18.75" x14ac:dyDescent="0.3">
      <c r="A99" s="223" t="s">
        <v>218</v>
      </c>
      <c r="B99" s="223"/>
      <c r="C99" s="223"/>
      <c r="D99" s="223"/>
      <c r="E99" s="223"/>
      <c r="F99" s="223"/>
      <c r="G99" s="223"/>
      <c r="H99" s="18" t="s">
        <v>3696</v>
      </c>
      <c r="I99" s="18" t="s">
        <v>3695</v>
      </c>
      <c r="J99" s="220" t="s">
        <v>3635</v>
      </c>
    </row>
    <row r="100" spans="1:12" ht="15.75" x14ac:dyDescent="0.25">
      <c r="A100" s="21">
        <v>550</v>
      </c>
      <c r="B100" s="1" t="s">
        <v>222</v>
      </c>
      <c r="C100" s="22" t="s">
        <v>144</v>
      </c>
      <c r="D100" s="22" t="s">
        <v>250</v>
      </c>
      <c r="G100" s="23">
        <v>3.6</v>
      </c>
      <c r="H100" s="10">
        <f>G100/(1-55%)</f>
        <v>8.0000000000000018</v>
      </c>
      <c r="I100" s="10">
        <f>G100/(1-60%)</f>
        <v>9</v>
      </c>
      <c r="L100" t="s">
        <v>3638</v>
      </c>
    </row>
    <row r="101" spans="1:12" ht="15.75" x14ac:dyDescent="0.25">
      <c r="A101" s="8">
        <v>5400</v>
      </c>
      <c r="B101" s="1" t="s">
        <v>223</v>
      </c>
      <c r="C101" s="5" t="s">
        <v>144</v>
      </c>
      <c r="D101" s="5" t="s">
        <v>250</v>
      </c>
      <c r="G101" s="15">
        <v>3.6</v>
      </c>
      <c r="H101" s="10">
        <f>G101/(1-55%)</f>
        <v>8.0000000000000018</v>
      </c>
      <c r="I101" s="10">
        <f>G101/(1-60%)</f>
        <v>9</v>
      </c>
      <c r="J101" t="s">
        <v>3637</v>
      </c>
      <c r="L101" t="s">
        <v>3638</v>
      </c>
    </row>
    <row r="102" spans="1:12" ht="15.75" x14ac:dyDescent="0.25">
      <c r="A102" s="8">
        <v>15138</v>
      </c>
      <c r="B102" s="1" t="s">
        <v>224</v>
      </c>
      <c r="C102" s="5" t="s">
        <v>143</v>
      </c>
      <c r="D102" s="5" t="s">
        <v>250</v>
      </c>
      <c r="G102" s="15">
        <v>4.7</v>
      </c>
      <c r="H102" s="10">
        <f>G102/(1-55%)</f>
        <v>10.444444444444446</v>
      </c>
      <c r="I102" s="10">
        <f>G102/(1-60%)</f>
        <v>11.75</v>
      </c>
      <c r="J102" t="s">
        <v>3637</v>
      </c>
      <c r="L102" t="s">
        <v>3638</v>
      </c>
    </row>
    <row r="103" spans="1:12" ht="15.75" x14ac:dyDescent="0.25">
      <c r="A103" s="8">
        <v>15142</v>
      </c>
      <c r="B103" s="1" t="s">
        <v>225</v>
      </c>
      <c r="C103" s="5" t="s">
        <v>143</v>
      </c>
      <c r="D103" s="5" t="s">
        <v>250</v>
      </c>
      <c r="G103" s="15">
        <v>5.2</v>
      </c>
      <c r="H103" s="10">
        <f>G103/(1-55%)</f>
        <v>11.555555555555557</v>
      </c>
      <c r="I103" s="10">
        <f>G103/(1-60%)</f>
        <v>13</v>
      </c>
      <c r="J103" t="s">
        <v>3637</v>
      </c>
      <c r="L103" t="s">
        <v>3638</v>
      </c>
    </row>
    <row r="104" spans="1:12" ht="15.75" x14ac:dyDescent="0.25">
      <c r="A104" s="8">
        <v>15214</v>
      </c>
      <c r="B104" s="1" t="s">
        <v>226</v>
      </c>
      <c r="C104" s="5" t="s">
        <v>144</v>
      </c>
      <c r="D104" s="5" t="s">
        <v>251</v>
      </c>
      <c r="G104" s="15">
        <v>5.4</v>
      </c>
      <c r="H104" s="10">
        <f>G104/(1-55%)</f>
        <v>12.000000000000002</v>
      </c>
      <c r="I104" s="10">
        <f>G104/(1-60%)</f>
        <v>13.5</v>
      </c>
      <c r="J104" t="s">
        <v>3637</v>
      </c>
      <c r="L104" t="s">
        <v>3638</v>
      </c>
    </row>
    <row r="105" spans="1:12" ht="15.75" x14ac:dyDescent="0.25">
      <c r="A105" s="8">
        <v>15215</v>
      </c>
      <c r="B105" s="1" t="s">
        <v>227</v>
      </c>
      <c r="C105" s="5" t="s">
        <v>143</v>
      </c>
      <c r="D105" s="5" t="s">
        <v>252</v>
      </c>
      <c r="G105" s="15">
        <v>5.4</v>
      </c>
      <c r="H105" s="10">
        <f>G105/(1-55%)</f>
        <v>12.000000000000002</v>
      </c>
      <c r="I105" s="10">
        <f>G105/(1-60%)</f>
        <v>13.5</v>
      </c>
      <c r="J105" t="s">
        <v>3637</v>
      </c>
      <c r="L105" t="s">
        <v>3638</v>
      </c>
    </row>
    <row r="106" spans="1:12" ht="15.75" x14ac:dyDescent="0.25">
      <c r="A106" s="8">
        <v>15216</v>
      </c>
      <c r="B106" s="1" t="s">
        <v>228</v>
      </c>
      <c r="C106" s="5" t="s">
        <v>143</v>
      </c>
      <c r="D106" s="5" t="s">
        <v>250</v>
      </c>
      <c r="G106" s="15">
        <v>3.7</v>
      </c>
      <c r="H106" s="10">
        <f>G106/(1-55%)</f>
        <v>8.2222222222222232</v>
      </c>
      <c r="I106" s="10">
        <f>G106/(1-60%)</f>
        <v>9.25</v>
      </c>
      <c r="J106" t="s">
        <v>3637</v>
      </c>
      <c r="L106" t="s">
        <v>3638</v>
      </c>
    </row>
    <row r="107" spans="1:12" ht="15.75" x14ac:dyDescent="0.25">
      <c r="A107" s="8">
        <v>33101</v>
      </c>
      <c r="B107" s="1" t="s">
        <v>229</v>
      </c>
      <c r="C107" s="5" t="s">
        <v>144</v>
      </c>
      <c r="D107" s="5" t="s">
        <v>253</v>
      </c>
      <c r="G107" s="15">
        <v>5.4</v>
      </c>
      <c r="H107" s="10">
        <f>G107/(1-55%)</f>
        <v>12.000000000000002</v>
      </c>
      <c r="I107" s="10">
        <f>G107/(1-60%)</f>
        <v>13.5</v>
      </c>
      <c r="J107" t="s">
        <v>3637</v>
      </c>
      <c r="L107" t="s">
        <v>3638</v>
      </c>
    </row>
    <row r="108" spans="1:12" ht="15.75" x14ac:dyDescent="0.25">
      <c r="A108" s="8">
        <v>41127</v>
      </c>
      <c r="B108" s="1" t="s">
        <v>230</v>
      </c>
      <c r="C108" s="5" t="s">
        <v>143</v>
      </c>
      <c r="D108" s="5" t="s">
        <v>253</v>
      </c>
      <c r="G108" s="15">
        <v>9</v>
      </c>
      <c r="H108" s="10">
        <f>G108/(1-55%)</f>
        <v>20.000000000000004</v>
      </c>
      <c r="I108" s="10">
        <f>G108/(1-60%)</f>
        <v>22.5</v>
      </c>
      <c r="J108" t="s">
        <v>3637</v>
      </c>
      <c r="L108" t="s">
        <v>3638</v>
      </c>
    </row>
    <row r="109" spans="1:12" ht="15.75" x14ac:dyDescent="0.25">
      <c r="A109" s="8">
        <v>41158</v>
      </c>
      <c r="B109" s="1" t="s">
        <v>231</v>
      </c>
      <c r="C109" s="5" t="s">
        <v>143</v>
      </c>
      <c r="D109" s="5" t="s">
        <v>252</v>
      </c>
      <c r="G109" s="15">
        <v>9.3000000000000007</v>
      </c>
      <c r="H109" s="10">
        <f>G109/(1-55%)</f>
        <v>20.666666666666671</v>
      </c>
      <c r="I109" s="10">
        <f>G109/(1-60%)</f>
        <v>23.25</v>
      </c>
      <c r="J109" t="s">
        <v>3637</v>
      </c>
      <c r="L109" t="s">
        <v>3638</v>
      </c>
    </row>
    <row r="110" spans="1:12" ht="15.75" x14ac:dyDescent="0.25">
      <c r="A110" s="8">
        <v>41161</v>
      </c>
      <c r="B110" s="1" t="s">
        <v>232</v>
      </c>
      <c r="C110" s="5" t="s">
        <v>143</v>
      </c>
      <c r="D110" s="5" t="s">
        <v>250</v>
      </c>
      <c r="G110" s="15">
        <v>9.3000000000000007</v>
      </c>
      <c r="H110" s="10">
        <f>G110/(1-55%)</f>
        <v>20.666666666666671</v>
      </c>
      <c r="I110" s="10">
        <f>G110/(1-60%)</f>
        <v>23.25</v>
      </c>
      <c r="J110" t="s">
        <v>3637</v>
      </c>
      <c r="L110" t="s">
        <v>3638</v>
      </c>
    </row>
    <row r="111" spans="1:12" ht="15.75" x14ac:dyDescent="0.25">
      <c r="A111" s="8">
        <v>41172</v>
      </c>
      <c r="B111" s="1" t="s">
        <v>233</v>
      </c>
      <c r="C111" s="5" t="s">
        <v>143</v>
      </c>
      <c r="D111" s="5" t="s">
        <v>254</v>
      </c>
      <c r="G111" s="15">
        <v>3.6</v>
      </c>
      <c r="H111" s="10">
        <f>G111/(1-55%)</f>
        <v>8.0000000000000018</v>
      </c>
      <c r="I111" s="10">
        <f>G111/(1-60%)</f>
        <v>9</v>
      </c>
      <c r="J111" t="s">
        <v>3637</v>
      </c>
      <c r="L111" t="s">
        <v>3638</v>
      </c>
    </row>
    <row r="112" spans="1:12" ht="15.75" x14ac:dyDescent="0.25">
      <c r="A112" s="8">
        <v>41196</v>
      </c>
      <c r="B112" s="1" t="s">
        <v>234</v>
      </c>
      <c r="C112" s="5" t="s">
        <v>143</v>
      </c>
      <c r="D112" s="5" t="s">
        <v>255</v>
      </c>
      <c r="G112" s="15">
        <v>3.6</v>
      </c>
      <c r="H112" s="10">
        <f>G112/(1-55%)</f>
        <v>8.0000000000000018</v>
      </c>
      <c r="I112" s="10">
        <f>G112/(1-60%)</f>
        <v>9</v>
      </c>
      <c r="J112" t="s">
        <v>3637</v>
      </c>
      <c r="L112" t="s">
        <v>3638</v>
      </c>
    </row>
    <row r="113" spans="1:12" ht="15.75" x14ac:dyDescent="0.25">
      <c r="A113" s="8">
        <v>41410</v>
      </c>
      <c r="B113" s="1" t="s">
        <v>235</v>
      </c>
      <c r="C113" s="5" t="s">
        <v>143</v>
      </c>
      <c r="D113" s="5" t="s">
        <v>251</v>
      </c>
      <c r="G113" s="15">
        <v>9</v>
      </c>
      <c r="H113" s="10">
        <f>G113/(1-55%)</f>
        <v>20.000000000000004</v>
      </c>
      <c r="I113" s="10">
        <f>G113/(1-60%)</f>
        <v>22.5</v>
      </c>
      <c r="J113" t="s">
        <v>3637</v>
      </c>
      <c r="L113" t="s">
        <v>3638</v>
      </c>
    </row>
    <row r="114" spans="1:12" ht="15.75" x14ac:dyDescent="0.25">
      <c r="A114" s="8">
        <v>45002</v>
      </c>
      <c r="B114" s="1" t="s">
        <v>236</v>
      </c>
      <c r="C114" s="5" t="s">
        <v>143</v>
      </c>
      <c r="D114" s="5" t="s">
        <v>256</v>
      </c>
      <c r="G114" s="15">
        <v>9</v>
      </c>
      <c r="H114" s="10">
        <f>G114/(1-55%)</f>
        <v>20.000000000000004</v>
      </c>
      <c r="I114" s="10">
        <f>G114/(1-60%)</f>
        <v>22.5</v>
      </c>
      <c r="J114" t="s">
        <v>3637</v>
      </c>
      <c r="L114" t="s">
        <v>3638</v>
      </c>
    </row>
    <row r="115" spans="1:12" ht="15.75" x14ac:dyDescent="0.25">
      <c r="A115" s="8">
        <v>45003</v>
      </c>
      <c r="B115" s="1" t="s">
        <v>237</v>
      </c>
      <c r="C115" s="5" t="s">
        <v>143</v>
      </c>
      <c r="D115" s="5" t="s">
        <v>255</v>
      </c>
      <c r="G115" s="15">
        <v>9</v>
      </c>
      <c r="H115" s="10">
        <f>G115/(1-55%)</f>
        <v>20.000000000000004</v>
      </c>
      <c r="I115" s="10">
        <f>G115/(1-60%)</f>
        <v>22.5</v>
      </c>
      <c r="J115" t="s">
        <v>3637</v>
      </c>
      <c r="L115" t="s">
        <v>3638</v>
      </c>
    </row>
    <row r="116" spans="1:12" ht="15.75" x14ac:dyDescent="0.25">
      <c r="A116" s="8">
        <v>66220</v>
      </c>
      <c r="B116" s="1" t="s">
        <v>238</v>
      </c>
      <c r="C116" s="5" t="s">
        <v>144</v>
      </c>
      <c r="D116" s="5" t="s">
        <v>257</v>
      </c>
      <c r="G116" s="15">
        <v>6.5</v>
      </c>
      <c r="H116" s="10">
        <f>G116/(1-55%)</f>
        <v>14.444444444444446</v>
      </c>
      <c r="I116" s="10">
        <f>G116/(1-60%)</f>
        <v>16.25</v>
      </c>
      <c r="J116" t="s">
        <v>3637</v>
      </c>
      <c r="L116" t="s">
        <v>3638</v>
      </c>
    </row>
    <row r="117" spans="1:12" ht="15.75" x14ac:dyDescent="0.25">
      <c r="A117" s="8">
        <v>76090</v>
      </c>
      <c r="B117" s="1" t="s">
        <v>239</v>
      </c>
      <c r="C117" s="5" t="s">
        <v>144</v>
      </c>
      <c r="D117" s="5" t="s">
        <v>258</v>
      </c>
      <c r="G117" s="15">
        <v>3.7</v>
      </c>
      <c r="H117" s="10">
        <f>G117/(1-55%)</f>
        <v>8.2222222222222232</v>
      </c>
      <c r="I117" s="10">
        <f>G117/(1-60%)</f>
        <v>9.25</v>
      </c>
      <c r="J117" t="s">
        <v>3637</v>
      </c>
      <c r="L117" t="s">
        <v>3638</v>
      </c>
    </row>
    <row r="118" spans="1:12" ht="15.75" x14ac:dyDescent="0.25">
      <c r="A118" s="8">
        <v>76390</v>
      </c>
      <c r="B118" s="1" t="s">
        <v>240</v>
      </c>
      <c r="C118" s="5" t="s">
        <v>144</v>
      </c>
      <c r="D118" s="5" t="s">
        <v>259</v>
      </c>
      <c r="G118" s="15">
        <v>3.7</v>
      </c>
      <c r="H118" s="10">
        <f>G118/(1-55%)</f>
        <v>8.2222222222222232</v>
      </c>
      <c r="I118" s="10">
        <f>G118/(1-60%)</f>
        <v>9.25</v>
      </c>
      <c r="J118" t="s">
        <v>3637</v>
      </c>
      <c r="L118" t="s">
        <v>3638</v>
      </c>
    </row>
    <row r="119" spans="1:12" ht="15.75" x14ac:dyDescent="0.25">
      <c r="A119" s="8">
        <v>83691</v>
      </c>
      <c r="B119" s="1" t="s">
        <v>241</v>
      </c>
      <c r="C119" s="5" t="s">
        <v>144</v>
      </c>
      <c r="D119" s="5" t="s">
        <v>260</v>
      </c>
      <c r="G119" s="15">
        <v>3.7</v>
      </c>
      <c r="H119" s="10">
        <f>G119/(1-55%)</f>
        <v>8.2222222222222232</v>
      </c>
      <c r="I119" s="10">
        <f>G119/(1-60%)</f>
        <v>9.25</v>
      </c>
      <c r="J119" t="s">
        <v>3637</v>
      </c>
      <c r="L119" t="s">
        <v>3638</v>
      </c>
    </row>
    <row r="120" spans="1:12" ht="15.75" x14ac:dyDescent="0.25">
      <c r="A120" s="8">
        <v>88562</v>
      </c>
      <c r="B120" s="1" t="s">
        <v>242</v>
      </c>
      <c r="C120" s="5" t="s">
        <v>144</v>
      </c>
      <c r="D120" s="5" t="s">
        <v>261</v>
      </c>
      <c r="G120" s="15">
        <v>6.5</v>
      </c>
      <c r="H120" s="10">
        <f>G120/(1-55%)</f>
        <v>14.444444444444446</v>
      </c>
      <c r="I120" s="10">
        <f>G120/(1-60%)</f>
        <v>16.25</v>
      </c>
      <c r="J120" t="s">
        <v>3637</v>
      </c>
      <c r="L120" t="s">
        <v>3638</v>
      </c>
    </row>
    <row r="121" spans="1:12" ht="15.75" x14ac:dyDescent="0.25">
      <c r="A121" s="8">
        <v>98948</v>
      </c>
      <c r="B121" s="1" t="s">
        <v>243</v>
      </c>
      <c r="C121" s="5" t="s">
        <v>144</v>
      </c>
      <c r="D121" s="5" t="s">
        <v>258</v>
      </c>
      <c r="G121" s="15">
        <v>3.6</v>
      </c>
      <c r="H121" s="10">
        <f>G121/(1-55%)</f>
        <v>8.0000000000000018</v>
      </c>
      <c r="I121" s="10">
        <f>G121/(1-60%)</f>
        <v>9</v>
      </c>
      <c r="J121" t="s">
        <v>3637</v>
      </c>
      <c r="L121" t="s">
        <v>3638</v>
      </c>
    </row>
    <row r="122" spans="1:12" ht="15.75" x14ac:dyDescent="0.25">
      <c r="A122" s="8">
        <v>99079</v>
      </c>
      <c r="B122" s="1" t="s">
        <v>244</v>
      </c>
      <c r="C122" s="5" t="s">
        <v>144</v>
      </c>
      <c r="D122" s="5" t="s">
        <v>253</v>
      </c>
      <c r="G122" s="15">
        <v>3.6</v>
      </c>
      <c r="H122" s="10">
        <f>G122/(1-55%)</f>
        <v>8.0000000000000018</v>
      </c>
      <c r="I122" s="10">
        <f>G122/(1-60%)</f>
        <v>9</v>
      </c>
      <c r="J122" t="s">
        <v>3637</v>
      </c>
      <c r="L122" t="s">
        <v>3638</v>
      </c>
    </row>
    <row r="123" spans="1:12" ht="15.75" x14ac:dyDescent="0.25">
      <c r="A123" s="8">
        <v>114401</v>
      </c>
      <c r="B123" s="1" t="s">
        <v>245</v>
      </c>
      <c r="C123" s="5" t="s">
        <v>144</v>
      </c>
      <c r="D123" s="5" t="s">
        <v>258</v>
      </c>
      <c r="G123" s="15">
        <v>9.3000000000000007</v>
      </c>
      <c r="H123" s="10">
        <f>G123/(1-55%)</f>
        <v>20.666666666666671</v>
      </c>
      <c r="I123" s="10">
        <f>G123/(1-60%)</f>
        <v>23.25</v>
      </c>
      <c r="J123" t="s">
        <v>3637</v>
      </c>
      <c r="L123" t="s">
        <v>3638</v>
      </c>
    </row>
    <row r="124" spans="1:12" ht="15.75" x14ac:dyDescent="0.25">
      <c r="A124" s="8">
        <v>119435</v>
      </c>
      <c r="B124" s="1" t="s">
        <v>246</v>
      </c>
      <c r="C124" s="5" t="s">
        <v>249</v>
      </c>
      <c r="D124" s="5" t="s">
        <v>253</v>
      </c>
      <c r="G124" s="15">
        <v>3.6</v>
      </c>
      <c r="H124" s="10">
        <f>G124/(1-55%)</f>
        <v>8.0000000000000018</v>
      </c>
      <c r="I124" s="10">
        <f>G124/(1-60%)</f>
        <v>9</v>
      </c>
      <c r="J124" t="s">
        <v>3637</v>
      </c>
      <c r="L124" t="s">
        <v>3638</v>
      </c>
    </row>
    <row r="125" spans="1:12" ht="15.75" x14ac:dyDescent="0.25">
      <c r="A125" s="8">
        <v>553179</v>
      </c>
      <c r="B125" s="1" t="s">
        <v>247</v>
      </c>
      <c r="C125" s="5" t="s">
        <v>144</v>
      </c>
      <c r="D125" s="5" t="s">
        <v>250</v>
      </c>
      <c r="G125" s="15">
        <v>3.6</v>
      </c>
      <c r="H125" s="10">
        <f>G125/(1-55%)</f>
        <v>8.0000000000000018</v>
      </c>
      <c r="I125" s="10">
        <f>G125/(1-60%)</f>
        <v>9</v>
      </c>
      <c r="J125" t="s">
        <v>3637</v>
      </c>
      <c r="L125" t="s">
        <v>3638</v>
      </c>
    </row>
    <row r="126" spans="1:12" ht="15.75" x14ac:dyDescent="0.25">
      <c r="A126" s="8" t="s">
        <v>219</v>
      </c>
      <c r="B126" s="1" t="s">
        <v>248</v>
      </c>
      <c r="C126" s="5" t="s">
        <v>144</v>
      </c>
      <c r="D126" s="5" t="s">
        <v>253</v>
      </c>
      <c r="G126" s="15">
        <v>3.6</v>
      </c>
      <c r="H126" s="10">
        <f>G126/(1-55%)</f>
        <v>8.0000000000000018</v>
      </c>
      <c r="I126" s="10">
        <f>G126/(1-60%)</f>
        <v>9</v>
      </c>
      <c r="J126" t="s">
        <v>3637</v>
      </c>
      <c r="L126" t="s">
        <v>3638</v>
      </c>
    </row>
    <row r="127" spans="1:12" ht="15.75" x14ac:dyDescent="0.25">
      <c r="A127" s="8" t="s">
        <v>220</v>
      </c>
      <c r="B127" s="1" t="s">
        <v>238</v>
      </c>
      <c r="C127" s="5" t="s">
        <v>144</v>
      </c>
      <c r="D127" s="5" t="s">
        <v>257</v>
      </c>
      <c r="G127" s="24">
        <v>5</v>
      </c>
      <c r="H127" s="10">
        <f>G127/(1-55%)</f>
        <v>11.111111111111112</v>
      </c>
      <c r="I127" s="10">
        <f>G127/(1-60%)</f>
        <v>12.5</v>
      </c>
      <c r="J127" t="s">
        <v>3637</v>
      </c>
      <c r="L127" t="s">
        <v>3638</v>
      </c>
    </row>
    <row r="128" spans="1:12" ht="15.75" x14ac:dyDescent="0.25">
      <c r="A128" s="8" t="s">
        <v>221</v>
      </c>
      <c r="B128" s="1" t="s">
        <v>242</v>
      </c>
      <c r="C128" s="5" t="s">
        <v>143</v>
      </c>
      <c r="D128" s="5" t="s">
        <v>261</v>
      </c>
      <c r="G128" s="24">
        <v>2.5</v>
      </c>
      <c r="H128" s="10">
        <f>G128/(1-55%)</f>
        <v>5.5555555555555562</v>
      </c>
      <c r="I128" s="10">
        <f>G128/(1-60%)</f>
        <v>6.25</v>
      </c>
      <c r="J128" t="s">
        <v>3637</v>
      </c>
      <c r="L128" t="s">
        <v>3638</v>
      </c>
    </row>
    <row r="129" spans="1:12" x14ac:dyDescent="0.25">
      <c r="A129" s="222" t="s">
        <v>262</v>
      </c>
      <c r="B129" s="222"/>
      <c r="C129" s="222"/>
      <c r="D129" s="222"/>
      <c r="E129" s="222"/>
      <c r="F129" s="222"/>
      <c r="G129" s="222"/>
      <c r="J129" t="s">
        <v>3637</v>
      </c>
      <c r="L129" t="s">
        <v>262</v>
      </c>
    </row>
    <row r="130" spans="1:12" ht="15.75" x14ac:dyDescent="0.25">
      <c r="A130" s="25">
        <v>4478</v>
      </c>
      <c r="B130" s="1" t="s">
        <v>267</v>
      </c>
      <c r="C130" s="5" t="s">
        <v>144</v>
      </c>
      <c r="D130" s="5" t="s">
        <v>255</v>
      </c>
      <c r="G130" s="15">
        <v>4.5</v>
      </c>
      <c r="H130" s="10">
        <f>G130/(1-55%)</f>
        <v>10.000000000000002</v>
      </c>
      <c r="I130" s="10">
        <f>G130/(1-60%)</f>
        <v>11.25</v>
      </c>
      <c r="J130" t="s">
        <v>3637</v>
      </c>
      <c r="L130" t="s">
        <v>262</v>
      </c>
    </row>
    <row r="131" spans="1:12" ht="15.75" x14ac:dyDescent="0.25">
      <c r="A131" s="25">
        <v>10764</v>
      </c>
      <c r="B131" s="1" t="s">
        <v>268</v>
      </c>
      <c r="C131" s="5" t="s">
        <v>144</v>
      </c>
      <c r="D131" s="5" t="s">
        <v>281</v>
      </c>
      <c r="G131" s="15">
        <v>6.3</v>
      </c>
      <c r="H131" s="10">
        <f>G131/(1-55%)</f>
        <v>14.000000000000002</v>
      </c>
      <c r="I131" s="10">
        <f>G131/(1-60%)</f>
        <v>15.749999999999998</v>
      </c>
      <c r="J131" t="s">
        <v>3637</v>
      </c>
      <c r="L131" t="s">
        <v>262</v>
      </c>
    </row>
    <row r="132" spans="1:12" ht="15.75" x14ac:dyDescent="0.25">
      <c r="A132" s="25">
        <v>15193</v>
      </c>
      <c r="B132" s="1" t="s">
        <v>269</v>
      </c>
      <c r="C132" s="5" t="s">
        <v>143</v>
      </c>
      <c r="D132" s="5" t="s">
        <v>252</v>
      </c>
      <c r="G132" s="15">
        <v>9.4</v>
      </c>
      <c r="H132" s="10">
        <f>G132/(1-55%)</f>
        <v>20.888888888888893</v>
      </c>
      <c r="I132" s="10">
        <f>G132/(1-60%)</f>
        <v>23.5</v>
      </c>
      <c r="J132" t="s">
        <v>3637</v>
      </c>
      <c r="L132" t="s">
        <v>262</v>
      </c>
    </row>
    <row r="133" spans="1:12" ht="15.75" x14ac:dyDescent="0.25">
      <c r="A133" s="25">
        <v>15217</v>
      </c>
      <c r="B133" s="1" t="s">
        <v>270</v>
      </c>
      <c r="C133" s="5" t="s">
        <v>144</v>
      </c>
      <c r="D133" s="5" t="s">
        <v>255</v>
      </c>
      <c r="G133" s="15">
        <v>8.3000000000000007</v>
      </c>
      <c r="H133" s="10">
        <f>G133/(1-55%)</f>
        <v>18.444444444444446</v>
      </c>
      <c r="I133" s="10">
        <f>G133/(1-60%)</f>
        <v>20.75</v>
      </c>
      <c r="J133" t="s">
        <v>3637</v>
      </c>
      <c r="L133" t="s">
        <v>262</v>
      </c>
    </row>
    <row r="134" spans="1:12" ht="15.75" x14ac:dyDescent="0.25">
      <c r="A134" s="25">
        <v>15218</v>
      </c>
      <c r="B134" s="1" t="s">
        <v>271</v>
      </c>
      <c r="C134" s="5" t="s">
        <v>144</v>
      </c>
      <c r="D134" s="5" t="s">
        <v>256</v>
      </c>
      <c r="G134" s="15">
        <v>8.3000000000000007</v>
      </c>
      <c r="H134" s="10">
        <f>G134/(1-55%)</f>
        <v>18.444444444444446</v>
      </c>
      <c r="I134" s="10">
        <f>G134/(1-60%)</f>
        <v>20.75</v>
      </c>
      <c r="J134" t="s">
        <v>3637</v>
      </c>
      <c r="L134" t="s">
        <v>262</v>
      </c>
    </row>
    <row r="135" spans="1:12" ht="15.75" x14ac:dyDescent="0.25">
      <c r="A135" s="25">
        <v>16021</v>
      </c>
      <c r="B135" s="1" t="s">
        <v>272</v>
      </c>
      <c r="C135" s="5" t="s">
        <v>144</v>
      </c>
      <c r="D135" s="5" t="s">
        <v>250</v>
      </c>
      <c r="G135" s="15">
        <v>8.3000000000000007</v>
      </c>
      <c r="H135" s="10">
        <f>G135/(1-55%)</f>
        <v>18.444444444444446</v>
      </c>
      <c r="I135" s="10">
        <f>G135/(1-60%)</f>
        <v>20.75</v>
      </c>
      <c r="J135" t="s">
        <v>3637</v>
      </c>
      <c r="L135" t="s">
        <v>262</v>
      </c>
    </row>
    <row r="136" spans="1:12" ht="15.75" x14ac:dyDescent="0.25">
      <c r="A136" s="25">
        <v>30030</v>
      </c>
      <c r="B136" s="1" t="s">
        <v>273</v>
      </c>
      <c r="C136" s="5" t="s">
        <v>144</v>
      </c>
      <c r="D136" s="5" t="s">
        <v>282</v>
      </c>
      <c r="G136" s="15">
        <v>8.1999999999999993</v>
      </c>
      <c r="H136" s="10">
        <f>G136/(1-55%)</f>
        <v>18.222222222222221</v>
      </c>
      <c r="I136" s="10">
        <f>G136/(1-60%)</f>
        <v>20.499999999999996</v>
      </c>
      <c r="J136" t="s">
        <v>3637</v>
      </c>
      <c r="L136" t="s">
        <v>262</v>
      </c>
    </row>
    <row r="137" spans="1:12" ht="15.75" x14ac:dyDescent="0.25">
      <c r="A137" s="25">
        <v>130783</v>
      </c>
      <c r="B137" s="1" t="s">
        <v>274</v>
      </c>
      <c r="C137" s="5" t="s">
        <v>144</v>
      </c>
      <c r="D137" s="5" t="s">
        <v>255</v>
      </c>
      <c r="G137" s="15">
        <v>6.4</v>
      </c>
      <c r="H137" s="10">
        <f>G137/(1-55%)</f>
        <v>14.222222222222225</v>
      </c>
      <c r="I137" s="10">
        <f>G137/(1-60%)</f>
        <v>16</v>
      </c>
      <c r="J137" t="s">
        <v>3637</v>
      </c>
      <c r="L137" t="s">
        <v>262</v>
      </c>
    </row>
    <row r="138" spans="1:12" ht="15.75" x14ac:dyDescent="0.25">
      <c r="A138" s="25">
        <v>269551</v>
      </c>
      <c r="B138" s="1" t="s">
        <v>275</v>
      </c>
      <c r="C138" s="5" t="s">
        <v>144</v>
      </c>
      <c r="D138" s="5" t="s">
        <v>256</v>
      </c>
      <c r="G138" s="15">
        <v>8.1</v>
      </c>
      <c r="H138" s="10">
        <f>G138/(1-55%)</f>
        <v>18</v>
      </c>
      <c r="I138" s="10">
        <f>G138/(1-60%)</f>
        <v>20.249999999999996</v>
      </c>
      <c r="J138" t="s">
        <v>3637</v>
      </c>
      <c r="L138" t="s">
        <v>262</v>
      </c>
    </row>
    <row r="139" spans="1:12" ht="15.75" x14ac:dyDescent="0.25">
      <c r="A139" s="25" t="s">
        <v>263</v>
      </c>
      <c r="B139" s="1" t="s">
        <v>276</v>
      </c>
      <c r="C139" s="5" t="s">
        <v>280</v>
      </c>
      <c r="D139" s="5" t="s">
        <v>256</v>
      </c>
      <c r="G139" s="24">
        <v>5</v>
      </c>
      <c r="H139" s="10">
        <f>G139/(1-55%)</f>
        <v>11.111111111111112</v>
      </c>
      <c r="I139" s="10">
        <f>G139/(1-60%)</f>
        <v>12.5</v>
      </c>
      <c r="J139" t="s">
        <v>3637</v>
      </c>
      <c r="L139" t="s">
        <v>262</v>
      </c>
    </row>
    <row r="140" spans="1:12" ht="15.75" x14ac:dyDescent="0.25">
      <c r="A140" s="25" t="s">
        <v>264</v>
      </c>
      <c r="B140" s="1" t="s">
        <v>277</v>
      </c>
      <c r="C140" s="5" t="s">
        <v>144</v>
      </c>
      <c r="D140" s="5" t="s">
        <v>282</v>
      </c>
      <c r="G140" s="15">
        <v>14.6</v>
      </c>
      <c r="H140" s="10">
        <f>G140/(1-55%)</f>
        <v>32.44444444444445</v>
      </c>
      <c r="I140" s="10">
        <f>G140/(1-60%)</f>
        <v>36.5</v>
      </c>
      <c r="J140" t="s">
        <v>3637</v>
      </c>
      <c r="L140" t="s">
        <v>262</v>
      </c>
    </row>
    <row r="141" spans="1:12" ht="15.75" x14ac:dyDescent="0.25">
      <c r="A141" s="25" t="s">
        <v>265</v>
      </c>
      <c r="B141" s="1" t="s">
        <v>278</v>
      </c>
      <c r="C141" s="5" t="s">
        <v>144</v>
      </c>
      <c r="D141" s="26" t="s">
        <v>283</v>
      </c>
      <c r="G141" s="15">
        <v>8.1999999999999993</v>
      </c>
      <c r="H141" s="10">
        <f>G141/(1-55%)</f>
        <v>18.222222222222221</v>
      </c>
      <c r="I141" s="10">
        <f>G141/(1-60%)</f>
        <v>20.499999999999996</v>
      </c>
      <c r="J141" t="s">
        <v>3637</v>
      </c>
      <c r="L141" t="s">
        <v>262</v>
      </c>
    </row>
    <row r="142" spans="1:12" ht="15.75" x14ac:dyDescent="0.25">
      <c r="A142" s="25" t="s">
        <v>266</v>
      </c>
      <c r="B142" s="1" t="s">
        <v>279</v>
      </c>
      <c r="C142" s="5" t="s">
        <v>144</v>
      </c>
      <c r="D142" s="26" t="s">
        <v>283</v>
      </c>
      <c r="G142" s="15">
        <v>13.9</v>
      </c>
      <c r="H142" s="10">
        <f>G142/(1-55%)</f>
        <v>30.888888888888893</v>
      </c>
      <c r="I142" s="10">
        <f>G142/(1-60%)</f>
        <v>34.75</v>
      </c>
      <c r="J142" t="s">
        <v>3637</v>
      </c>
      <c r="L142" t="s">
        <v>262</v>
      </c>
    </row>
    <row r="143" spans="1:12" x14ac:dyDescent="0.25">
      <c r="A143" s="222" t="s">
        <v>284</v>
      </c>
      <c r="B143" s="222"/>
      <c r="C143" s="222"/>
      <c r="D143" s="222"/>
      <c r="E143" s="222"/>
      <c r="F143" s="222"/>
      <c r="G143" s="222"/>
      <c r="J143" t="s">
        <v>3637</v>
      </c>
      <c r="L143" t="s">
        <v>3639</v>
      </c>
    </row>
    <row r="144" spans="1:12" ht="15.75" x14ac:dyDescent="0.25">
      <c r="A144" s="25">
        <v>151</v>
      </c>
      <c r="B144" s="1" t="s">
        <v>288</v>
      </c>
      <c r="C144" s="5" t="s">
        <v>144</v>
      </c>
      <c r="D144" s="5" t="s">
        <v>250</v>
      </c>
      <c r="G144" s="15">
        <v>5.3</v>
      </c>
      <c r="H144" s="10">
        <f>G144/(1-55%)</f>
        <v>11.777777777777779</v>
      </c>
      <c r="I144" s="10">
        <f>G144/(1-60%)</f>
        <v>13.249999999999998</v>
      </c>
      <c r="J144" t="s">
        <v>3637</v>
      </c>
      <c r="L144" t="s">
        <v>3639</v>
      </c>
    </row>
    <row r="145" spans="1:12" ht="15.75" x14ac:dyDescent="0.25">
      <c r="A145" s="25">
        <v>1210</v>
      </c>
      <c r="B145" s="1" t="s">
        <v>289</v>
      </c>
      <c r="C145" s="5" t="s">
        <v>144</v>
      </c>
      <c r="D145" s="5" t="s">
        <v>250</v>
      </c>
      <c r="G145" s="15">
        <v>9.3000000000000007</v>
      </c>
      <c r="H145" s="10">
        <f>G145/(1-55%)</f>
        <v>20.666666666666671</v>
      </c>
      <c r="I145" s="10">
        <f>G145/(1-60%)</f>
        <v>23.25</v>
      </c>
      <c r="J145" t="s">
        <v>3637</v>
      </c>
      <c r="L145" t="s">
        <v>3639</v>
      </c>
    </row>
    <row r="146" spans="1:12" ht="15.75" x14ac:dyDescent="0.25">
      <c r="A146" s="25">
        <v>26930</v>
      </c>
      <c r="B146" s="1" t="s">
        <v>290</v>
      </c>
      <c r="C146" s="5" t="s">
        <v>143</v>
      </c>
      <c r="D146" s="28" t="s">
        <v>317</v>
      </c>
      <c r="G146" s="15">
        <v>9.1</v>
      </c>
      <c r="H146" s="10">
        <f>G146/(1-55%)</f>
        <v>20.222222222222225</v>
      </c>
      <c r="I146" s="10">
        <f>G146/(1-60%)</f>
        <v>22.749999999999996</v>
      </c>
      <c r="J146" t="s">
        <v>3637</v>
      </c>
      <c r="L146" t="s">
        <v>3639</v>
      </c>
    </row>
    <row r="147" spans="1:12" ht="15.75" x14ac:dyDescent="0.25">
      <c r="A147" s="25">
        <v>26940</v>
      </c>
      <c r="B147" s="1" t="s">
        <v>291</v>
      </c>
      <c r="C147" s="5" t="s">
        <v>143</v>
      </c>
      <c r="D147" s="28" t="s">
        <v>318</v>
      </c>
      <c r="G147" s="15">
        <v>4.5999999999999996</v>
      </c>
      <c r="H147" s="10">
        <f>G147/(1-55%)</f>
        <v>10.222222222222223</v>
      </c>
      <c r="I147" s="10">
        <f>G147/(1-60%)</f>
        <v>11.499999999999998</v>
      </c>
      <c r="J147" t="s">
        <v>3637</v>
      </c>
      <c r="L147" t="s">
        <v>3639</v>
      </c>
    </row>
    <row r="148" spans="1:12" ht="15.75" x14ac:dyDescent="0.25">
      <c r="A148" s="25">
        <v>41143</v>
      </c>
      <c r="B148" s="1" t="s">
        <v>292</v>
      </c>
      <c r="C148" s="5" t="s">
        <v>144</v>
      </c>
      <c r="D148" s="5" t="s">
        <v>319</v>
      </c>
      <c r="G148" s="15">
        <v>9.8000000000000007</v>
      </c>
      <c r="H148" s="10">
        <f>G148/(1-55%)</f>
        <v>21.777777777777782</v>
      </c>
      <c r="I148" s="10">
        <f>G148/(1-60%)</f>
        <v>24.5</v>
      </c>
      <c r="J148" t="s">
        <v>3637</v>
      </c>
      <c r="L148" t="s">
        <v>3639</v>
      </c>
    </row>
    <row r="149" spans="1:12" ht="15.75" x14ac:dyDescent="0.25">
      <c r="A149" s="25">
        <v>41160</v>
      </c>
      <c r="B149" s="1" t="s">
        <v>293</v>
      </c>
      <c r="C149" s="5" t="s">
        <v>144</v>
      </c>
      <c r="D149" s="5" t="s">
        <v>250</v>
      </c>
      <c r="G149" s="15">
        <v>3.7</v>
      </c>
      <c r="H149" s="10">
        <f>G149/(1-55%)</f>
        <v>8.2222222222222232</v>
      </c>
      <c r="I149" s="10">
        <f>G149/(1-60%)</f>
        <v>9.25</v>
      </c>
      <c r="J149" t="s">
        <v>3637</v>
      </c>
      <c r="L149" t="s">
        <v>3639</v>
      </c>
    </row>
    <row r="150" spans="1:12" ht="15.75" x14ac:dyDescent="0.25">
      <c r="A150" s="25">
        <v>41170</v>
      </c>
      <c r="B150" s="1" t="s">
        <v>294</v>
      </c>
      <c r="C150" s="5" t="s">
        <v>143</v>
      </c>
      <c r="D150" s="5" t="s">
        <v>320</v>
      </c>
      <c r="G150" s="15">
        <v>9.5</v>
      </c>
      <c r="H150" s="10">
        <f>G150/(1-55%)</f>
        <v>21.111111111111114</v>
      </c>
      <c r="I150" s="10">
        <f>G150/(1-60%)</f>
        <v>23.75</v>
      </c>
      <c r="J150" t="s">
        <v>3637</v>
      </c>
      <c r="L150" t="s">
        <v>3639</v>
      </c>
    </row>
    <row r="151" spans="1:12" ht="15.75" x14ac:dyDescent="0.25">
      <c r="A151" s="25">
        <v>41171</v>
      </c>
      <c r="B151" s="1" t="s">
        <v>295</v>
      </c>
      <c r="C151" s="5" t="s">
        <v>143</v>
      </c>
      <c r="D151" s="5" t="s">
        <v>252</v>
      </c>
      <c r="G151" s="15">
        <v>9.5</v>
      </c>
      <c r="H151" s="10">
        <f>G151/(1-55%)</f>
        <v>21.111111111111114</v>
      </c>
      <c r="I151" s="10">
        <f>G151/(1-60%)</f>
        <v>23.75</v>
      </c>
      <c r="J151" t="s">
        <v>3637</v>
      </c>
      <c r="L151" t="s">
        <v>3639</v>
      </c>
    </row>
    <row r="152" spans="1:12" ht="15.75" x14ac:dyDescent="0.25">
      <c r="A152" s="25">
        <v>41173</v>
      </c>
      <c r="B152" s="1" t="s">
        <v>296</v>
      </c>
      <c r="C152" s="6" t="s">
        <v>143</v>
      </c>
      <c r="D152" s="6" t="s">
        <v>320</v>
      </c>
      <c r="G152" s="13">
        <v>9.5</v>
      </c>
      <c r="H152" s="10">
        <f>G152/(1-55%)</f>
        <v>21.111111111111114</v>
      </c>
      <c r="I152" s="10">
        <f>G152/(1-60%)</f>
        <v>23.75</v>
      </c>
      <c r="J152" t="s">
        <v>3637</v>
      </c>
      <c r="L152" t="s">
        <v>3639</v>
      </c>
    </row>
    <row r="153" spans="1:12" ht="15.75" x14ac:dyDescent="0.25">
      <c r="A153" s="25">
        <v>41174</v>
      </c>
      <c r="B153" s="1" t="s">
        <v>297</v>
      </c>
      <c r="C153" s="5" t="s">
        <v>143</v>
      </c>
      <c r="D153" s="5" t="s">
        <v>251</v>
      </c>
      <c r="G153" s="15">
        <v>9.5</v>
      </c>
      <c r="H153" s="10">
        <f>G153/(1-55%)</f>
        <v>21.111111111111114</v>
      </c>
      <c r="I153" s="10">
        <f>G153/(1-60%)</f>
        <v>23.75</v>
      </c>
      <c r="J153" t="s">
        <v>3637</v>
      </c>
      <c r="L153" t="s">
        <v>3639</v>
      </c>
    </row>
    <row r="154" spans="1:12" ht="15.75" x14ac:dyDescent="0.25">
      <c r="A154" s="27">
        <v>41175</v>
      </c>
      <c r="B154" s="1" t="s">
        <v>298</v>
      </c>
      <c r="C154" s="5" t="s">
        <v>144</v>
      </c>
      <c r="D154" s="5" t="s">
        <v>257</v>
      </c>
      <c r="G154" s="15">
        <v>9.5</v>
      </c>
      <c r="H154" s="10">
        <f>G154/(1-55%)</f>
        <v>21.111111111111114</v>
      </c>
      <c r="I154" s="10">
        <f>G154/(1-60%)</f>
        <v>23.75</v>
      </c>
      <c r="J154" t="s">
        <v>3637</v>
      </c>
      <c r="L154" t="s">
        <v>3639</v>
      </c>
    </row>
    <row r="155" spans="1:12" ht="15.75" x14ac:dyDescent="0.25">
      <c r="A155" s="25">
        <v>41176</v>
      </c>
      <c r="B155" s="1" t="s">
        <v>299</v>
      </c>
      <c r="C155" s="5" t="s">
        <v>143</v>
      </c>
      <c r="D155" s="5" t="s">
        <v>253</v>
      </c>
      <c r="G155" s="15">
        <v>9.5</v>
      </c>
      <c r="H155" s="10">
        <f>G155/(1-55%)</f>
        <v>21.111111111111114</v>
      </c>
      <c r="I155" s="10">
        <f>G155/(1-60%)</f>
        <v>23.75</v>
      </c>
      <c r="J155" t="s">
        <v>3637</v>
      </c>
      <c r="L155" t="s">
        <v>3639</v>
      </c>
    </row>
    <row r="156" spans="1:12" ht="15.75" x14ac:dyDescent="0.25">
      <c r="A156" s="25">
        <v>41206</v>
      </c>
      <c r="B156" s="1" t="s">
        <v>300</v>
      </c>
      <c r="C156" s="5" t="s">
        <v>143</v>
      </c>
      <c r="D156" s="5" t="s">
        <v>321</v>
      </c>
      <c r="G156" s="15">
        <v>9.5</v>
      </c>
      <c r="H156" s="10">
        <f>G156/(1-55%)</f>
        <v>21.111111111111114</v>
      </c>
      <c r="I156" s="10">
        <f>G156/(1-60%)</f>
        <v>23.75</v>
      </c>
      <c r="J156" t="s">
        <v>3637</v>
      </c>
      <c r="L156" t="s">
        <v>3639</v>
      </c>
    </row>
    <row r="157" spans="1:12" ht="15.75" x14ac:dyDescent="0.25">
      <c r="A157" s="25">
        <v>55830</v>
      </c>
      <c r="B157" s="1" t="s">
        <v>301</v>
      </c>
      <c r="C157" s="5" t="s">
        <v>144</v>
      </c>
      <c r="D157" s="5" t="s">
        <v>250</v>
      </c>
      <c r="G157" s="15">
        <v>9.1</v>
      </c>
      <c r="H157" s="10">
        <f>G157/(1-55%)</f>
        <v>20.222222222222225</v>
      </c>
      <c r="I157" s="10">
        <f>G157/(1-60%)</f>
        <v>22.749999999999996</v>
      </c>
      <c r="J157" t="s">
        <v>3637</v>
      </c>
      <c r="L157" t="s">
        <v>3639</v>
      </c>
    </row>
    <row r="158" spans="1:12" ht="15.75" x14ac:dyDescent="0.25">
      <c r="A158" s="25">
        <v>59176</v>
      </c>
      <c r="B158" s="1" t="s">
        <v>302</v>
      </c>
      <c r="C158" s="5" t="s">
        <v>144</v>
      </c>
      <c r="D158" s="5" t="s">
        <v>322</v>
      </c>
      <c r="G158" s="15">
        <v>10.5</v>
      </c>
      <c r="H158" s="10">
        <f>G158/(1-55%)</f>
        <v>23.333333333333336</v>
      </c>
      <c r="I158" s="10">
        <f>G158/(1-60%)</f>
        <v>26.25</v>
      </c>
      <c r="J158" t="s">
        <v>3637</v>
      </c>
      <c r="L158" t="s">
        <v>3639</v>
      </c>
    </row>
    <row r="159" spans="1:12" ht="15.75" x14ac:dyDescent="0.25">
      <c r="A159" s="25">
        <v>83297</v>
      </c>
      <c r="B159" s="1" t="s">
        <v>303</v>
      </c>
      <c r="C159" s="5" t="s">
        <v>144</v>
      </c>
      <c r="D159" s="5" t="s">
        <v>323</v>
      </c>
      <c r="G159" s="15">
        <v>4</v>
      </c>
      <c r="H159" s="10">
        <f>G159/(1-55%)</f>
        <v>8.8888888888888893</v>
      </c>
      <c r="I159" s="10">
        <f>G159/(1-60%)</f>
        <v>10</v>
      </c>
      <c r="J159" t="s">
        <v>3637</v>
      </c>
      <c r="L159" t="s">
        <v>3639</v>
      </c>
    </row>
    <row r="160" spans="1:12" ht="15.75" x14ac:dyDescent="0.25">
      <c r="A160" s="25">
        <v>99024</v>
      </c>
      <c r="B160" s="1" t="s">
        <v>304</v>
      </c>
      <c r="C160" s="5" t="s">
        <v>144</v>
      </c>
      <c r="D160" s="5" t="s">
        <v>324</v>
      </c>
      <c r="G160" s="15">
        <v>10.5</v>
      </c>
      <c r="H160" s="10">
        <f>G160/(1-55%)</f>
        <v>23.333333333333336</v>
      </c>
      <c r="I160" s="10">
        <f>G160/(1-60%)</f>
        <v>26.25</v>
      </c>
      <c r="J160" t="s">
        <v>3637</v>
      </c>
      <c r="L160" t="s">
        <v>3639</v>
      </c>
    </row>
    <row r="161" spans="1:12" ht="15.75" x14ac:dyDescent="0.25">
      <c r="A161" s="25">
        <v>104387</v>
      </c>
      <c r="B161" s="1" t="s">
        <v>305</v>
      </c>
      <c r="C161" s="5" t="s">
        <v>144</v>
      </c>
      <c r="D161" s="5" t="s">
        <v>250</v>
      </c>
      <c r="G161" s="15">
        <v>9</v>
      </c>
      <c r="H161" s="10">
        <f>G161/(1-55%)</f>
        <v>20.000000000000004</v>
      </c>
      <c r="I161" s="10">
        <f>G161/(1-60%)</f>
        <v>22.5</v>
      </c>
      <c r="J161" t="s">
        <v>3637</v>
      </c>
      <c r="L161" t="s">
        <v>3639</v>
      </c>
    </row>
    <row r="162" spans="1:12" ht="15.75" x14ac:dyDescent="0.25">
      <c r="A162" s="25">
        <v>104388</v>
      </c>
      <c r="B162" s="1" t="s">
        <v>306</v>
      </c>
      <c r="C162" s="5" t="s">
        <v>144</v>
      </c>
      <c r="D162" s="5" t="s">
        <v>250</v>
      </c>
      <c r="G162" s="15">
        <v>5</v>
      </c>
      <c r="H162" s="10">
        <f>G162/(1-55%)</f>
        <v>11.111111111111112</v>
      </c>
      <c r="I162" s="10">
        <f>G162/(1-60%)</f>
        <v>12.5</v>
      </c>
      <c r="J162" t="s">
        <v>3637</v>
      </c>
      <c r="L162" t="s">
        <v>3639</v>
      </c>
    </row>
    <row r="163" spans="1:12" ht="15.75" x14ac:dyDescent="0.25">
      <c r="A163" s="25">
        <v>109549</v>
      </c>
      <c r="B163" s="1" t="s">
        <v>307</v>
      </c>
      <c r="C163" s="5" t="s">
        <v>144</v>
      </c>
      <c r="D163" s="5" t="s">
        <v>255</v>
      </c>
      <c r="G163" s="15">
        <v>3.7</v>
      </c>
      <c r="H163" s="10">
        <f>G163/(1-55%)</f>
        <v>8.2222222222222232</v>
      </c>
      <c r="I163" s="10">
        <f>G163/(1-60%)</f>
        <v>9.25</v>
      </c>
      <c r="J163" t="s">
        <v>3637</v>
      </c>
      <c r="L163" t="s">
        <v>3639</v>
      </c>
    </row>
    <row r="164" spans="1:12" ht="15.75" x14ac:dyDescent="0.25">
      <c r="A164" s="25">
        <v>109550</v>
      </c>
      <c r="B164" s="1" t="s">
        <v>308</v>
      </c>
      <c r="C164" s="5" t="s">
        <v>144</v>
      </c>
      <c r="D164" s="5" t="s">
        <v>325</v>
      </c>
      <c r="G164" s="15">
        <v>3.7</v>
      </c>
      <c r="H164" s="10">
        <f>G164/(1-55%)</f>
        <v>8.2222222222222232</v>
      </c>
      <c r="I164" s="10">
        <f>G164/(1-60%)</f>
        <v>9.25</v>
      </c>
      <c r="J164" t="s">
        <v>3637</v>
      </c>
      <c r="L164" t="s">
        <v>3639</v>
      </c>
    </row>
    <row r="165" spans="1:12" ht="15.75" x14ac:dyDescent="0.25">
      <c r="A165" s="25">
        <v>109551</v>
      </c>
      <c r="B165" s="1" t="s">
        <v>309</v>
      </c>
      <c r="C165" s="5" t="s">
        <v>144</v>
      </c>
      <c r="D165" s="5" t="s">
        <v>255</v>
      </c>
      <c r="G165" s="15">
        <v>4</v>
      </c>
      <c r="H165" s="10">
        <f>G165/(1-55%)</f>
        <v>8.8888888888888893</v>
      </c>
      <c r="I165" s="10">
        <f>G165/(1-60%)</f>
        <v>10</v>
      </c>
      <c r="J165" t="s">
        <v>3637</v>
      </c>
      <c r="L165" t="s">
        <v>3639</v>
      </c>
    </row>
    <row r="166" spans="1:12" ht="15.75" x14ac:dyDescent="0.25">
      <c r="A166" s="25">
        <v>116321</v>
      </c>
      <c r="B166" s="1" t="s">
        <v>310</v>
      </c>
      <c r="C166" s="5" t="s">
        <v>144</v>
      </c>
      <c r="D166" s="5" t="s">
        <v>326</v>
      </c>
      <c r="G166" s="15">
        <v>10.5</v>
      </c>
      <c r="H166" s="10">
        <f>G166/(1-55%)</f>
        <v>23.333333333333336</v>
      </c>
      <c r="I166" s="10">
        <f>G166/(1-60%)</f>
        <v>26.25</v>
      </c>
      <c r="J166" t="s">
        <v>3637</v>
      </c>
      <c r="L166" t="s">
        <v>3639</v>
      </c>
    </row>
    <row r="167" spans="1:12" ht="15.75" x14ac:dyDescent="0.25">
      <c r="A167" s="25">
        <v>117943</v>
      </c>
      <c r="B167" s="1" t="s">
        <v>311</v>
      </c>
      <c r="C167" s="5" t="s">
        <v>143</v>
      </c>
      <c r="D167" s="5" t="s">
        <v>327</v>
      </c>
      <c r="G167" s="15">
        <v>9.5</v>
      </c>
      <c r="H167" s="10">
        <f>G167/(1-55%)</f>
        <v>21.111111111111114</v>
      </c>
      <c r="I167" s="10">
        <f>G167/(1-60%)</f>
        <v>23.75</v>
      </c>
      <c r="J167" t="s">
        <v>3637</v>
      </c>
      <c r="L167" t="s">
        <v>3639</v>
      </c>
    </row>
    <row r="168" spans="1:12" ht="15.75" x14ac:dyDescent="0.25">
      <c r="A168" s="25">
        <v>260042</v>
      </c>
      <c r="B168" s="1" t="s">
        <v>312</v>
      </c>
      <c r="C168" s="5" t="s">
        <v>144</v>
      </c>
      <c r="D168" s="5" t="s">
        <v>328</v>
      </c>
      <c r="G168" s="15">
        <v>3.6</v>
      </c>
      <c r="H168" s="10">
        <f>G168/(1-55%)</f>
        <v>8.0000000000000018</v>
      </c>
      <c r="I168" s="10">
        <f>G168/(1-60%)</f>
        <v>9</v>
      </c>
      <c r="J168" t="s">
        <v>3637</v>
      </c>
      <c r="L168" t="s">
        <v>3639</v>
      </c>
    </row>
    <row r="169" spans="1:12" ht="15.75" x14ac:dyDescent="0.25">
      <c r="A169" s="25">
        <v>941198</v>
      </c>
      <c r="B169" s="1" t="s">
        <v>313</v>
      </c>
      <c r="C169" s="5" t="s">
        <v>144</v>
      </c>
      <c r="D169" s="5" t="s">
        <v>255</v>
      </c>
      <c r="G169" s="15">
        <v>5.8</v>
      </c>
      <c r="H169" s="10">
        <f>G169/(1-55%)</f>
        <v>12.888888888888889</v>
      </c>
      <c r="I169" s="10">
        <f>G169/(1-60%)</f>
        <v>14.499999999999998</v>
      </c>
      <c r="J169" t="s">
        <v>3637</v>
      </c>
      <c r="L169" t="s">
        <v>3639</v>
      </c>
    </row>
    <row r="170" spans="1:12" ht="15.75" x14ac:dyDescent="0.25">
      <c r="A170" s="25">
        <v>94136642</v>
      </c>
      <c r="B170" s="1" t="s">
        <v>314</v>
      </c>
      <c r="C170" s="5" t="s">
        <v>144</v>
      </c>
      <c r="D170" s="5" t="s">
        <v>253</v>
      </c>
      <c r="G170" s="15">
        <v>3.6</v>
      </c>
      <c r="H170" s="10">
        <f>G170/(1-55%)</f>
        <v>8.0000000000000018</v>
      </c>
      <c r="I170" s="10">
        <f>G170/(1-60%)</f>
        <v>9</v>
      </c>
      <c r="J170" t="s">
        <v>3637</v>
      </c>
      <c r="L170" t="s">
        <v>3639</v>
      </c>
    </row>
    <row r="171" spans="1:12" ht="15.75" x14ac:dyDescent="0.25">
      <c r="A171" s="25">
        <v>94136643</v>
      </c>
      <c r="B171" s="1" t="s">
        <v>314</v>
      </c>
      <c r="C171" s="5" t="s">
        <v>144</v>
      </c>
      <c r="D171" s="5" t="s">
        <v>251</v>
      </c>
      <c r="G171" s="15">
        <v>3.6</v>
      </c>
      <c r="H171" s="10">
        <f>G171/(1-55%)</f>
        <v>8.0000000000000018</v>
      </c>
      <c r="I171" s="10">
        <f>G171/(1-60%)</f>
        <v>9</v>
      </c>
      <c r="J171" t="s">
        <v>3637</v>
      </c>
      <c r="L171" t="s">
        <v>3639</v>
      </c>
    </row>
    <row r="172" spans="1:12" ht="15.75" x14ac:dyDescent="0.25">
      <c r="A172" s="25" t="s">
        <v>285</v>
      </c>
      <c r="B172" s="1" t="s">
        <v>315</v>
      </c>
      <c r="C172" s="5" t="s">
        <v>144</v>
      </c>
      <c r="D172" s="5" t="s">
        <v>250</v>
      </c>
      <c r="G172" s="15">
        <v>10</v>
      </c>
      <c r="H172" s="10">
        <f>G172/(1-55%)</f>
        <v>22.222222222222225</v>
      </c>
      <c r="I172" s="10">
        <f>G172/(1-60%)</f>
        <v>25</v>
      </c>
      <c r="J172" t="s">
        <v>3637</v>
      </c>
      <c r="L172" t="s">
        <v>3639</v>
      </c>
    </row>
    <row r="173" spans="1:12" ht="15.75" x14ac:dyDescent="0.25">
      <c r="A173" s="25" t="s">
        <v>286</v>
      </c>
      <c r="B173" s="1" t="s">
        <v>316</v>
      </c>
      <c r="C173" s="5" t="s">
        <v>143</v>
      </c>
      <c r="D173" s="28" t="s">
        <v>317</v>
      </c>
      <c r="G173" s="24">
        <v>4</v>
      </c>
      <c r="H173" s="10">
        <f>G173/(1-55%)</f>
        <v>8.8888888888888893</v>
      </c>
      <c r="I173" s="10">
        <f>G173/(1-60%)</f>
        <v>10</v>
      </c>
      <c r="J173" t="s">
        <v>3637</v>
      </c>
      <c r="L173" t="s">
        <v>3639</v>
      </c>
    </row>
    <row r="174" spans="1:12" ht="15.75" x14ac:dyDescent="0.25">
      <c r="A174" s="25" t="s">
        <v>287</v>
      </c>
      <c r="B174" s="1" t="s">
        <v>291</v>
      </c>
      <c r="C174" s="5" t="s">
        <v>143</v>
      </c>
      <c r="D174" s="28" t="s">
        <v>318</v>
      </c>
      <c r="G174" s="24">
        <v>4</v>
      </c>
      <c r="H174" s="10">
        <f>G174/(1-55%)</f>
        <v>8.8888888888888893</v>
      </c>
      <c r="I174" s="10">
        <f>G174/(1-60%)</f>
        <v>10</v>
      </c>
      <c r="J174" t="s">
        <v>3637</v>
      </c>
      <c r="L174" t="s">
        <v>3639</v>
      </c>
    </row>
    <row r="175" spans="1:12" x14ac:dyDescent="0.25">
      <c r="A175" s="225" t="s">
        <v>329</v>
      </c>
      <c r="B175" s="225"/>
      <c r="C175" s="225"/>
      <c r="D175" s="225"/>
      <c r="E175" s="225"/>
      <c r="F175" s="225"/>
      <c r="G175" s="225"/>
      <c r="J175" t="s">
        <v>3637</v>
      </c>
      <c r="L175" t="s">
        <v>3640</v>
      </c>
    </row>
    <row r="176" spans="1:12" ht="15.75" x14ac:dyDescent="0.25">
      <c r="A176" s="25">
        <v>1048</v>
      </c>
      <c r="B176" s="1" t="s">
        <v>330</v>
      </c>
      <c r="C176" s="5" t="s">
        <v>144</v>
      </c>
      <c r="D176" s="5" t="s">
        <v>251</v>
      </c>
      <c r="G176" s="15">
        <v>3.6</v>
      </c>
      <c r="H176" s="10">
        <f>G176/(1-55%)</f>
        <v>8.0000000000000018</v>
      </c>
      <c r="I176" s="10">
        <f>G176/(1-60%)</f>
        <v>9</v>
      </c>
      <c r="J176" t="s">
        <v>3637</v>
      </c>
      <c r="L176" t="s">
        <v>3640</v>
      </c>
    </row>
    <row r="177" spans="1:12" ht="15.75" x14ac:dyDescent="0.25">
      <c r="A177" s="25">
        <v>4198</v>
      </c>
      <c r="B177" s="1" t="s">
        <v>331</v>
      </c>
      <c r="C177" s="5" t="s">
        <v>144</v>
      </c>
      <c r="D177" s="5" t="s">
        <v>255</v>
      </c>
      <c r="G177" s="15">
        <v>9.1999999999999993</v>
      </c>
      <c r="H177" s="10">
        <f>G177/(1-55%)</f>
        <v>20.444444444444446</v>
      </c>
      <c r="I177" s="10">
        <f>G177/(1-60%)</f>
        <v>22.999999999999996</v>
      </c>
      <c r="J177" t="s">
        <v>3637</v>
      </c>
      <c r="L177" t="s">
        <v>3640</v>
      </c>
    </row>
    <row r="178" spans="1:12" ht="15.75" x14ac:dyDescent="0.25">
      <c r="A178" s="25">
        <v>41183</v>
      </c>
      <c r="B178" s="1" t="s">
        <v>332</v>
      </c>
      <c r="C178" s="28" t="s">
        <v>340</v>
      </c>
      <c r="D178" s="5" t="s">
        <v>250</v>
      </c>
      <c r="G178" s="15">
        <v>9.1999999999999993</v>
      </c>
      <c r="H178" s="10">
        <f>G178/(1-55%)</f>
        <v>20.444444444444446</v>
      </c>
      <c r="I178" s="10">
        <f>G178/(1-60%)</f>
        <v>22.999999999999996</v>
      </c>
      <c r="J178" t="s">
        <v>3637</v>
      </c>
      <c r="L178" t="s">
        <v>3640</v>
      </c>
    </row>
    <row r="179" spans="1:12" ht="15.75" x14ac:dyDescent="0.25">
      <c r="A179" s="25">
        <v>41186</v>
      </c>
      <c r="B179" s="1" t="s">
        <v>333</v>
      </c>
      <c r="C179" s="5" t="s">
        <v>143</v>
      </c>
      <c r="D179" s="5" t="s">
        <v>250</v>
      </c>
      <c r="G179" s="15">
        <v>4</v>
      </c>
      <c r="H179" s="10">
        <f>G179/(1-55%)</f>
        <v>8.8888888888888893</v>
      </c>
      <c r="I179" s="10">
        <f>G179/(1-60%)</f>
        <v>10</v>
      </c>
      <c r="J179" t="s">
        <v>3637</v>
      </c>
      <c r="L179" t="s">
        <v>3640</v>
      </c>
    </row>
    <row r="180" spans="1:12" ht="15.75" x14ac:dyDescent="0.25">
      <c r="A180" s="25">
        <v>59177</v>
      </c>
      <c r="B180" s="1" t="s">
        <v>334</v>
      </c>
      <c r="C180" s="5" t="s">
        <v>144</v>
      </c>
      <c r="D180" s="5" t="s">
        <v>341</v>
      </c>
      <c r="G180" s="15">
        <v>3.6</v>
      </c>
      <c r="H180" s="10">
        <f>G180/(1-55%)</f>
        <v>8.0000000000000018</v>
      </c>
      <c r="I180" s="10">
        <f>G180/(1-60%)</f>
        <v>9</v>
      </c>
      <c r="J180" t="s">
        <v>3637</v>
      </c>
      <c r="L180" t="s">
        <v>3640</v>
      </c>
    </row>
    <row r="181" spans="1:12" ht="15.75" x14ac:dyDescent="0.25">
      <c r="A181" s="25">
        <v>106380</v>
      </c>
      <c r="B181" s="1" t="s">
        <v>335</v>
      </c>
      <c r="C181" s="5" t="s">
        <v>144</v>
      </c>
      <c r="D181" s="5" t="s">
        <v>342</v>
      </c>
      <c r="G181" s="15">
        <v>10.5</v>
      </c>
      <c r="H181" s="10">
        <f>G181/(1-55%)</f>
        <v>23.333333333333336</v>
      </c>
      <c r="I181" s="10">
        <f>G181/(1-60%)</f>
        <v>26.25</v>
      </c>
      <c r="J181" t="s">
        <v>3637</v>
      </c>
      <c r="L181" t="s">
        <v>3640</v>
      </c>
    </row>
    <row r="182" spans="1:12" ht="15.75" x14ac:dyDescent="0.25">
      <c r="A182" s="25">
        <v>116324</v>
      </c>
      <c r="B182" s="1" t="s">
        <v>336</v>
      </c>
      <c r="C182" s="5" t="s">
        <v>143</v>
      </c>
      <c r="D182" s="5" t="s">
        <v>251</v>
      </c>
      <c r="G182" s="15">
        <v>10.5</v>
      </c>
      <c r="H182" s="10">
        <f>G182/(1-55%)</f>
        <v>23.333333333333336</v>
      </c>
      <c r="I182" s="10">
        <f>G182/(1-60%)</f>
        <v>26.25</v>
      </c>
      <c r="J182" t="s">
        <v>3637</v>
      </c>
      <c r="L182" t="s">
        <v>3640</v>
      </c>
    </row>
    <row r="183" spans="1:12" ht="15.75" x14ac:dyDescent="0.25">
      <c r="A183" s="25">
        <v>132786</v>
      </c>
      <c r="B183" s="1" t="s">
        <v>337</v>
      </c>
      <c r="C183" s="5" t="s">
        <v>143</v>
      </c>
      <c r="D183" s="5" t="s">
        <v>255</v>
      </c>
      <c r="G183" s="15">
        <v>9.1999999999999993</v>
      </c>
      <c r="H183" s="10">
        <f>G183/(1-55%)</f>
        <v>20.444444444444446</v>
      </c>
      <c r="I183" s="10">
        <f>G183/(1-60%)</f>
        <v>22.999999999999996</v>
      </c>
      <c r="J183" t="s">
        <v>3637</v>
      </c>
      <c r="L183" t="s">
        <v>3640</v>
      </c>
    </row>
    <row r="184" spans="1:12" ht="15.75" x14ac:dyDescent="0.25">
      <c r="A184" s="25">
        <v>132787</v>
      </c>
      <c r="B184" s="1" t="s">
        <v>338</v>
      </c>
      <c r="C184" s="5" t="s">
        <v>144</v>
      </c>
      <c r="D184" s="5" t="s">
        <v>250</v>
      </c>
      <c r="G184" s="15">
        <v>9.1999999999999993</v>
      </c>
      <c r="H184" s="10">
        <f>G184/(1-55%)</f>
        <v>20.444444444444446</v>
      </c>
      <c r="I184" s="10">
        <f>G184/(1-60%)</f>
        <v>22.999999999999996</v>
      </c>
      <c r="J184" t="s">
        <v>3637</v>
      </c>
      <c r="L184" t="s">
        <v>3640</v>
      </c>
    </row>
    <row r="185" spans="1:12" ht="15.75" x14ac:dyDescent="0.25">
      <c r="A185" s="25">
        <v>12057001</v>
      </c>
      <c r="B185" s="1" t="s">
        <v>339</v>
      </c>
      <c r="C185" s="5" t="s">
        <v>144</v>
      </c>
      <c r="D185" s="5" t="s">
        <v>343</v>
      </c>
      <c r="G185" s="15">
        <v>8.8000000000000007</v>
      </c>
      <c r="H185" s="10">
        <f>G185/(1-55%)</f>
        <v>19.555555555555561</v>
      </c>
      <c r="I185" s="10">
        <f>G185/(1-60%)</f>
        <v>22</v>
      </c>
      <c r="J185" t="s">
        <v>3637</v>
      </c>
      <c r="L185" t="s">
        <v>3640</v>
      </c>
    </row>
    <row r="186" spans="1:12" x14ac:dyDescent="0.25">
      <c r="A186" s="224" t="s">
        <v>344</v>
      </c>
      <c r="B186" s="224"/>
      <c r="C186" s="224"/>
      <c r="D186" s="224"/>
      <c r="E186" s="224"/>
      <c r="F186" s="224"/>
      <c r="G186" s="224"/>
      <c r="J186" t="s">
        <v>3637</v>
      </c>
      <c r="L186" t="s">
        <v>344</v>
      </c>
    </row>
    <row r="187" spans="1:12" ht="15.75" x14ac:dyDescent="0.25">
      <c r="A187" s="29">
        <v>5401</v>
      </c>
      <c r="B187" s="1" t="s">
        <v>345</v>
      </c>
      <c r="C187" s="30" t="s">
        <v>144</v>
      </c>
      <c r="D187" s="30" t="s">
        <v>347</v>
      </c>
      <c r="G187" s="31">
        <v>3.4</v>
      </c>
      <c r="H187" s="10">
        <f>G187/(1-55%)</f>
        <v>7.5555555555555562</v>
      </c>
      <c r="I187" s="10">
        <f>G187/(1-60%)</f>
        <v>8.5</v>
      </c>
      <c r="J187" t="s">
        <v>3637</v>
      </c>
      <c r="L187" t="s">
        <v>344</v>
      </c>
    </row>
    <row r="188" spans="1:12" ht="15.75" x14ac:dyDescent="0.25">
      <c r="A188" s="29">
        <v>7267</v>
      </c>
      <c r="B188" s="1" t="s">
        <v>346</v>
      </c>
      <c r="C188" s="30" t="s">
        <v>144</v>
      </c>
      <c r="D188" s="30" t="s">
        <v>250</v>
      </c>
      <c r="G188" s="31">
        <v>9</v>
      </c>
      <c r="H188" s="10">
        <f>G188/(1-55%)</f>
        <v>20.000000000000004</v>
      </c>
      <c r="I188" s="10">
        <f>G188/(1-60%)</f>
        <v>22.5</v>
      </c>
      <c r="J188" t="s">
        <v>3637</v>
      </c>
      <c r="L188" t="s">
        <v>344</v>
      </c>
    </row>
    <row r="189" spans="1:12" x14ac:dyDescent="0.25">
      <c r="A189" s="224" t="s">
        <v>348</v>
      </c>
      <c r="B189" s="224"/>
      <c r="C189" s="224"/>
      <c r="D189" s="224"/>
      <c r="E189" s="224"/>
      <c r="F189" s="224"/>
      <c r="G189" s="224"/>
      <c r="J189" t="s">
        <v>3637</v>
      </c>
      <c r="L189" t="s">
        <v>3641</v>
      </c>
    </row>
    <row r="190" spans="1:12" ht="15.75" x14ac:dyDescent="0.25">
      <c r="A190" s="29">
        <v>93161181</v>
      </c>
      <c r="B190" s="4" t="s">
        <v>349</v>
      </c>
      <c r="C190" s="30" t="s">
        <v>144</v>
      </c>
      <c r="D190" s="4"/>
      <c r="G190" s="31">
        <v>15</v>
      </c>
      <c r="H190" s="10">
        <f>G190/(1-55%)</f>
        <v>33.333333333333336</v>
      </c>
      <c r="I190" s="10">
        <f>G190/(1-60%)</f>
        <v>37.5</v>
      </c>
      <c r="J190" t="s">
        <v>3637</v>
      </c>
      <c r="L190" t="s">
        <v>3641</v>
      </c>
    </row>
    <row r="191" spans="1:12" ht="15.75" x14ac:dyDescent="0.25">
      <c r="A191" s="29">
        <v>93161847</v>
      </c>
      <c r="B191" s="4" t="s">
        <v>350</v>
      </c>
      <c r="C191" s="30" t="s">
        <v>144</v>
      </c>
      <c r="D191" s="30" t="s">
        <v>351</v>
      </c>
      <c r="G191" s="31">
        <v>5.7</v>
      </c>
      <c r="H191" s="10">
        <f>G191/(1-55%)</f>
        <v>12.666666666666668</v>
      </c>
      <c r="I191" s="10">
        <f>G191/(1-60%)</f>
        <v>14.25</v>
      </c>
      <c r="J191" t="s">
        <v>3637</v>
      </c>
      <c r="L191" t="s">
        <v>3641</v>
      </c>
    </row>
    <row r="192" spans="1:12" x14ac:dyDescent="0.25">
      <c r="A192" s="222" t="s">
        <v>352</v>
      </c>
      <c r="B192" s="222"/>
      <c r="C192" s="222"/>
      <c r="D192" s="222"/>
      <c r="E192" s="222"/>
      <c r="F192" s="222"/>
      <c r="G192" s="222"/>
      <c r="J192" t="s">
        <v>3637</v>
      </c>
      <c r="L192" t="s">
        <v>352</v>
      </c>
    </row>
    <row r="193" spans="1:12" ht="15.75" x14ac:dyDescent="0.25">
      <c r="A193" s="29">
        <v>1058</v>
      </c>
      <c r="B193" s="4" t="s">
        <v>353</v>
      </c>
      <c r="C193" s="30" t="s">
        <v>354</v>
      </c>
      <c r="D193" s="30" t="s">
        <v>250</v>
      </c>
      <c r="G193" s="31">
        <v>3.3</v>
      </c>
      <c r="H193" s="10">
        <f>G193/(1-55%)</f>
        <v>7.3333333333333339</v>
      </c>
      <c r="I193" s="10">
        <f>G193/(1-60%)</f>
        <v>8.2499999999999982</v>
      </c>
      <c r="J193" t="s">
        <v>3637</v>
      </c>
      <c r="L193" t="s">
        <v>352</v>
      </c>
    </row>
    <row r="194" spans="1:12" x14ac:dyDescent="0.25">
      <c r="A194" s="222" t="s">
        <v>355</v>
      </c>
      <c r="B194" s="222"/>
      <c r="C194" s="222"/>
      <c r="D194" s="222"/>
      <c r="E194" s="222"/>
      <c r="F194" s="222"/>
      <c r="G194" s="222"/>
      <c r="J194" t="s">
        <v>3637</v>
      </c>
      <c r="L194" t="s">
        <v>3642</v>
      </c>
    </row>
    <row r="195" spans="1:12" ht="15.75" x14ac:dyDescent="0.25">
      <c r="A195" s="29">
        <v>1118</v>
      </c>
      <c r="B195" s="4" t="s">
        <v>356</v>
      </c>
      <c r="C195" s="30" t="s">
        <v>144</v>
      </c>
      <c r="D195" s="30" t="s">
        <v>250</v>
      </c>
      <c r="G195" s="31">
        <v>3.4</v>
      </c>
      <c r="H195" s="10">
        <f>G195/(1-55%)</f>
        <v>7.5555555555555562</v>
      </c>
      <c r="I195" s="10">
        <f>G195/(1-60%)</f>
        <v>8.5</v>
      </c>
      <c r="J195" t="s">
        <v>3637</v>
      </c>
      <c r="L195" t="s">
        <v>3642</v>
      </c>
    </row>
    <row r="196" spans="1:12" ht="15.75" x14ac:dyDescent="0.25">
      <c r="A196" s="29">
        <v>471080</v>
      </c>
      <c r="B196" s="4" t="s">
        <v>357</v>
      </c>
      <c r="C196" s="30" t="s">
        <v>144</v>
      </c>
      <c r="D196" s="4"/>
      <c r="G196" s="31">
        <v>3.4</v>
      </c>
      <c r="H196" s="10">
        <f>G196/(1-55%)</f>
        <v>7.5555555555555562</v>
      </c>
      <c r="I196" s="10">
        <f>G196/(1-60%)</f>
        <v>8.5</v>
      </c>
      <c r="J196" t="s">
        <v>3637</v>
      </c>
      <c r="L196" t="s">
        <v>3642</v>
      </c>
    </row>
    <row r="197" spans="1:12" x14ac:dyDescent="0.25">
      <c r="A197" s="222" t="s">
        <v>358</v>
      </c>
      <c r="B197" s="222"/>
      <c r="C197" s="222"/>
      <c r="D197" s="222"/>
      <c r="E197" s="222"/>
      <c r="F197" s="222"/>
      <c r="G197" s="222"/>
      <c r="J197" t="s">
        <v>3637</v>
      </c>
      <c r="L197" t="s">
        <v>358</v>
      </c>
    </row>
    <row r="198" spans="1:12" ht="15.75" x14ac:dyDescent="0.25">
      <c r="A198" s="29">
        <v>5881952</v>
      </c>
      <c r="B198" s="1" t="s">
        <v>359</v>
      </c>
      <c r="C198" s="30" t="s">
        <v>144</v>
      </c>
      <c r="D198" s="30" t="s">
        <v>250</v>
      </c>
      <c r="G198" s="31">
        <v>3.4</v>
      </c>
      <c r="H198" s="10">
        <f>G198/(1-55%)</f>
        <v>7.5555555555555562</v>
      </c>
      <c r="I198" s="10">
        <f>G198/(1-60%)</f>
        <v>8.5</v>
      </c>
      <c r="J198" t="s">
        <v>3637</v>
      </c>
      <c r="L198" t="s">
        <v>358</v>
      </c>
    </row>
    <row r="199" spans="1:12" ht="15.75" x14ac:dyDescent="0.25">
      <c r="A199" s="29">
        <v>7073026</v>
      </c>
      <c r="B199" s="1" t="s">
        <v>360</v>
      </c>
      <c r="C199" s="30" t="s">
        <v>144</v>
      </c>
      <c r="D199" s="30" t="s">
        <v>250</v>
      </c>
      <c r="G199" s="31">
        <v>3.4</v>
      </c>
      <c r="H199" s="10">
        <f>G199/(1-55%)</f>
        <v>7.5555555555555562</v>
      </c>
      <c r="I199" s="10">
        <f>G199/(1-60%)</f>
        <v>8.5</v>
      </c>
      <c r="J199" t="s">
        <v>3637</v>
      </c>
      <c r="L199" t="s">
        <v>358</v>
      </c>
    </row>
    <row r="200" spans="1:12" x14ac:dyDescent="0.25">
      <c r="A200" s="223" t="s">
        <v>361</v>
      </c>
      <c r="B200" s="223"/>
      <c r="C200" s="223"/>
      <c r="D200" s="223"/>
      <c r="E200" s="223"/>
      <c r="F200" s="223"/>
      <c r="G200" s="223"/>
      <c r="J200" t="s">
        <v>3637</v>
      </c>
      <c r="L200" t="s">
        <v>361</v>
      </c>
    </row>
    <row r="201" spans="1:12" ht="15.75" x14ac:dyDescent="0.25">
      <c r="A201" s="29">
        <v>5950</v>
      </c>
      <c r="B201" s="4" t="s">
        <v>362</v>
      </c>
      <c r="C201" s="30" t="s">
        <v>144</v>
      </c>
      <c r="D201" s="30" t="s">
        <v>256</v>
      </c>
      <c r="G201" s="31">
        <v>3.6</v>
      </c>
      <c r="H201" s="10">
        <f>G201/(1-55%)</f>
        <v>8.0000000000000018</v>
      </c>
      <c r="I201" s="10">
        <f>G201/(1-60%)</f>
        <v>9</v>
      </c>
      <c r="J201" t="s">
        <v>3637</v>
      </c>
      <c r="L201" t="s">
        <v>361</v>
      </c>
    </row>
    <row r="202" spans="1:12" ht="15.75" x14ac:dyDescent="0.25">
      <c r="A202" s="29">
        <v>15244</v>
      </c>
      <c r="B202" s="4" t="s">
        <v>363</v>
      </c>
      <c r="C202" s="30" t="s">
        <v>143</v>
      </c>
      <c r="D202" s="30" t="s">
        <v>251</v>
      </c>
      <c r="G202" s="31">
        <v>3.6</v>
      </c>
      <c r="H202" s="10">
        <f>G202/(1-55%)</f>
        <v>8.0000000000000018</v>
      </c>
      <c r="I202" s="10">
        <f>G202/(1-60%)</f>
        <v>9</v>
      </c>
      <c r="J202" t="s">
        <v>3637</v>
      </c>
      <c r="L202" t="s">
        <v>361</v>
      </c>
    </row>
    <row r="203" spans="1:12" ht="15.75" x14ac:dyDescent="0.25">
      <c r="A203" s="29">
        <v>15255</v>
      </c>
      <c r="B203" s="4" t="s">
        <v>364</v>
      </c>
      <c r="C203" s="30" t="s">
        <v>143</v>
      </c>
      <c r="D203" s="30" t="s">
        <v>255</v>
      </c>
      <c r="G203" s="31">
        <v>3.6</v>
      </c>
      <c r="H203" s="10">
        <f>G203/(1-55%)</f>
        <v>8.0000000000000018</v>
      </c>
      <c r="I203" s="10">
        <f>G203/(1-60%)</f>
        <v>9</v>
      </c>
      <c r="J203" t="s">
        <v>3637</v>
      </c>
      <c r="L203" t="s">
        <v>361</v>
      </c>
    </row>
    <row r="204" spans="1:12" ht="15.75" x14ac:dyDescent="0.25">
      <c r="A204" s="29">
        <v>15273</v>
      </c>
      <c r="B204" s="4" t="s">
        <v>365</v>
      </c>
      <c r="C204" s="30" t="s">
        <v>143</v>
      </c>
      <c r="D204" s="30" t="s">
        <v>250</v>
      </c>
      <c r="G204" s="31">
        <v>3.6</v>
      </c>
      <c r="H204" s="10">
        <f>G204/(1-55%)</f>
        <v>8.0000000000000018</v>
      </c>
      <c r="I204" s="10">
        <f>G204/(1-60%)</f>
        <v>9</v>
      </c>
      <c r="J204" t="s">
        <v>3637</v>
      </c>
      <c r="L204" t="s">
        <v>361</v>
      </c>
    </row>
    <row r="205" spans="1:12" ht="15.75" x14ac:dyDescent="0.25">
      <c r="A205" s="29">
        <v>15274</v>
      </c>
      <c r="B205" s="4" t="s">
        <v>366</v>
      </c>
      <c r="C205" s="30" t="s">
        <v>143</v>
      </c>
      <c r="D205" s="30" t="s">
        <v>252</v>
      </c>
      <c r="G205" s="31">
        <v>3.6</v>
      </c>
      <c r="H205" s="10">
        <f>G205/(1-55%)</f>
        <v>8.0000000000000018</v>
      </c>
      <c r="I205" s="10">
        <f>G205/(1-60%)</f>
        <v>9</v>
      </c>
      <c r="J205" t="s">
        <v>3637</v>
      </c>
      <c r="L205" t="s">
        <v>361</v>
      </c>
    </row>
    <row r="206" spans="1:12" x14ac:dyDescent="0.25">
      <c r="A206" s="224" t="s">
        <v>367</v>
      </c>
      <c r="B206" s="224"/>
      <c r="C206" s="224"/>
      <c r="D206" s="224"/>
      <c r="E206" s="224"/>
      <c r="F206" s="224"/>
      <c r="G206" s="224"/>
      <c r="J206" t="s">
        <v>3637</v>
      </c>
      <c r="L206" t="s">
        <v>3643</v>
      </c>
    </row>
    <row r="207" spans="1:12" ht="15.75" x14ac:dyDescent="0.25">
      <c r="A207" s="29" t="s">
        <v>368</v>
      </c>
      <c r="B207" s="4" t="s">
        <v>369</v>
      </c>
      <c r="C207" s="30" t="s">
        <v>144</v>
      </c>
      <c r="D207" s="30" t="s">
        <v>371</v>
      </c>
      <c r="G207" s="31">
        <v>4.7</v>
      </c>
      <c r="H207" s="10">
        <f>G207/(1-55%)</f>
        <v>10.444444444444446</v>
      </c>
      <c r="I207" s="10">
        <f>G207/(1-60%)</f>
        <v>11.75</v>
      </c>
      <c r="J207" t="s">
        <v>3637</v>
      </c>
      <c r="L207" t="s">
        <v>3643</v>
      </c>
    </row>
    <row r="208" spans="1:12" ht="15.75" x14ac:dyDescent="0.25">
      <c r="A208" s="29">
        <v>15260</v>
      </c>
      <c r="B208" s="4" t="s">
        <v>370</v>
      </c>
      <c r="C208" s="30" t="s">
        <v>144</v>
      </c>
      <c r="D208" s="30" t="s">
        <v>371</v>
      </c>
      <c r="G208" s="31">
        <v>3.4</v>
      </c>
      <c r="H208" s="10">
        <f>G208/(1-55%)</f>
        <v>7.5555555555555562</v>
      </c>
      <c r="I208" s="10">
        <f>G208/(1-60%)</f>
        <v>8.5</v>
      </c>
      <c r="J208" t="s">
        <v>3637</v>
      </c>
      <c r="L208" t="s">
        <v>3643</v>
      </c>
    </row>
    <row r="209" spans="1:12" x14ac:dyDescent="0.25">
      <c r="A209" s="223" t="s">
        <v>372</v>
      </c>
      <c r="B209" s="223"/>
      <c r="C209" s="223"/>
      <c r="D209" s="223"/>
      <c r="E209" s="223"/>
      <c r="F209" s="223"/>
      <c r="G209" s="223"/>
      <c r="J209" t="s">
        <v>3637</v>
      </c>
      <c r="L209" t="s">
        <v>372</v>
      </c>
    </row>
    <row r="210" spans="1:12" ht="15.75" x14ac:dyDescent="0.25">
      <c r="A210" s="29">
        <v>7329</v>
      </c>
      <c r="B210" s="17" t="s">
        <v>373</v>
      </c>
      <c r="C210" s="32" t="s">
        <v>144</v>
      </c>
      <c r="D210" s="32" t="s">
        <v>251</v>
      </c>
      <c r="G210" s="31">
        <v>3.6</v>
      </c>
      <c r="H210" s="10">
        <f>G210/(1-55%)</f>
        <v>8.0000000000000018</v>
      </c>
      <c r="I210" s="10">
        <f>G210/(1-60%)</f>
        <v>9</v>
      </c>
      <c r="J210" t="s">
        <v>3637</v>
      </c>
      <c r="L210" t="s">
        <v>372</v>
      </c>
    </row>
    <row r="211" spans="1:12" ht="15.75" x14ac:dyDescent="0.25">
      <c r="A211" s="29">
        <v>7379</v>
      </c>
      <c r="B211" s="17" t="s">
        <v>374</v>
      </c>
      <c r="C211" s="32" t="s">
        <v>144</v>
      </c>
      <c r="D211" s="32" t="s">
        <v>255</v>
      </c>
      <c r="G211" s="31">
        <v>3.6</v>
      </c>
      <c r="H211" s="10">
        <f>G211/(1-55%)</f>
        <v>8.0000000000000018</v>
      </c>
      <c r="I211" s="10">
        <f>G211/(1-60%)</f>
        <v>9</v>
      </c>
      <c r="J211" t="s">
        <v>3637</v>
      </c>
      <c r="L211" t="s">
        <v>372</v>
      </c>
    </row>
    <row r="212" spans="1:12" ht="15.75" x14ac:dyDescent="0.25">
      <c r="A212" s="29">
        <v>351525</v>
      </c>
      <c r="B212" s="17" t="s">
        <v>375</v>
      </c>
      <c r="C212" s="32" t="s">
        <v>144</v>
      </c>
      <c r="D212" s="32" t="s">
        <v>256</v>
      </c>
      <c r="G212" s="31">
        <v>3.6</v>
      </c>
      <c r="H212" s="10">
        <f>G212/(1-55%)</f>
        <v>8.0000000000000018</v>
      </c>
      <c r="I212" s="10">
        <f>G212/(1-60%)</f>
        <v>9</v>
      </c>
      <c r="J212" t="s">
        <v>3637</v>
      </c>
      <c r="L212" t="s">
        <v>372</v>
      </c>
    </row>
    <row r="213" spans="1:12" x14ac:dyDescent="0.25">
      <c r="A213" s="223" t="s">
        <v>376</v>
      </c>
      <c r="B213" s="223"/>
      <c r="C213" s="223"/>
      <c r="D213" s="223"/>
      <c r="E213" s="223"/>
      <c r="F213" s="223"/>
      <c r="G213" s="223"/>
      <c r="J213" t="s">
        <v>3637</v>
      </c>
      <c r="L213" t="s">
        <v>3644</v>
      </c>
    </row>
    <row r="214" spans="1:12" ht="15.75" x14ac:dyDescent="0.25">
      <c r="A214" s="29">
        <v>7955</v>
      </c>
      <c r="B214" s="4" t="s">
        <v>377</v>
      </c>
      <c r="C214" s="30" t="s">
        <v>144</v>
      </c>
      <c r="D214" s="30" t="s">
        <v>253</v>
      </c>
      <c r="G214" s="31">
        <v>3.4</v>
      </c>
      <c r="H214" s="10">
        <f>G214/(1-55%)</f>
        <v>7.5555555555555562</v>
      </c>
      <c r="I214" s="10">
        <f>G214/(1-60%)</f>
        <v>8.5</v>
      </c>
      <c r="J214" t="s">
        <v>3637</v>
      </c>
      <c r="L214" t="s">
        <v>3644</v>
      </c>
    </row>
    <row r="215" spans="1:12" ht="15.75" x14ac:dyDescent="0.25">
      <c r="A215" s="29">
        <v>15177</v>
      </c>
      <c r="B215" s="4" t="s">
        <v>378</v>
      </c>
      <c r="C215" s="30" t="s">
        <v>144</v>
      </c>
      <c r="D215" s="30" t="s">
        <v>251</v>
      </c>
      <c r="G215" s="31">
        <v>4.7</v>
      </c>
      <c r="H215" s="10">
        <f>G215/(1-55%)</f>
        <v>10.444444444444446</v>
      </c>
      <c r="I215" s="10">
        <f>G215/(1-60%)</f>
        <v>11.75</v>
      </c>
      <c r="J215" t="s">
        <v>3637</v>
      </c>
      <c r="L215" t="s">
        <v>3644</v>
      </c>
    </row>
    <row r="216" spans="1:12" ht="15.75" x14ac:dyDescent="0.25">
      <c r="A216" s="33">
        <v>15187</v>
      </c>
      <c r="B216" s="4" t="s">
        <v>379</v>
      </c>
      <c r="C216" s="34" t="s">
        <v>144</v>
      </c>
      <c r="D216" s="34" t="s">
        <v>255</v>
      </c>
      <c r="G216" s="35">
        <v>3.6</v>
      </c>
      <c r="H216" s="10">
        <f>G216/(1-55%)</f>
        <v>8.0000000000000018</v>
      </c>
      <c r="I216" s="10">
        <f>G216/(1-60%)</f>
        <v>9</v>
      </c>
      <c r="J216" t="s">
        <v>3637</v>
      </c>
      <c r="L216" t="s">
        <v>3644</v>
      </c>
    </row>
    <row r="217" spans="1:12" x14ac:dyDescent="0.25">
      <c r="A217" s="223" t="s">
        <v>380</v>
      </c>
      <c r="B217" s="223"/>
      <c r="C217" s="223"/>
      <c r="D217" s="223"/>
      <c r="E217" s="223"/>
      <c r="F217" s="223"/>
      <c r="G217" s="223"/>
      <c r="J217" t="s">
        <v>3637</v>
      </c>
      <c r="L217" t="s">
        <v>380</v>
      </c>
    </row>
    <row r="218" spans="1:12" ht="15.75" x14ac:dyDescent="0.25">
      <c r="A218" s="29">
        <v>119193</v>
      </c>
      <c r="B218" s="1" t="s">
        <v>381</v>
      </c>
      <c r="C218" s="30" t="s">
        <v>144</v>
      </c>
      <c r="D218" s="30" t="s">
        <v>250</v>
      </c>
      <c r="G218" s="31">
        <v>4.0999999999999996</v>
      </c>
      <c r="H218" s="10">
        <f>G218/(1-55%)</f>
        <v>9.1111111111111107</v>
      </c>
      <c r="I218" s="10">
        <f>G218/(1-60%)</f>
        <v>10.249999999999998</v>
      </c>
      <c r="J218" t="s">
        <v>3637</v>
      </c>
      <c r="L218" t="s">
        <v>380</v>
      </c>
    </row>
    <row r="219" spans="1:12" ht="31.5" x14ac:dyDescent="0.25">
      <c r="A219" s="221"/>
      <c r="B219" s="221"/>
      <c r="C219" s="221"/>
      <c r="D219" s="221"/>
      <c r="E219" s="221"/>
      <c r="F219" s="221"/>
      <c r="G219" s="221"/>
      <c r="J219" t="s">
        <v>3637</v>
      </c>
    </row>
  </sheetData>
  <mergeCells count="17">
    <mergeCell ref="A1:G1"/>
    <mergeCell ref="A97:G97"/>
    <mergeCell ref="A99:G99"/>
    <mergeCell ref="A129:G129"/>
    <mergeCell ref="A143:G143"/>
    <mergeCell ref="A175:G175"/>
    <mergeCell ref="A186:G186"/>
    <mergeCell ref="A189:G189"/>
    <mergeCell ref="A192:G192"/>
    <mergeCell ref="A217:G217"/>
    <mergeCell ref="A219:G219"/>
    <mergeCell ref="A194:G194"/>
    <mergeCell ref="A197:G197"/>
    <mergeCell ref="A200:G200"/>
    <mergeCell ref="A206:G206"/>
    <mergeCell ref="A209:G209"/>
    <mergeCell ref="A213:G2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4AD2-B77C-47FE-91B8-E05CB30630BF}">
  <dimension ref="A1:L1102"/>
  <sheetViews>
    <sheetView topLeftCell="A635" zoomScale="60" zoomScaleNormal="60" workbookViewId="0">
      <selection activeCell="G1099" sqref="G1099:I1102"/>
    </sheetView>
  </sheetViews>
  <sheetFormatPr baseColWidth="10" defaultRowHeight="15" x14ac:dyDescent="0.25"/>
  <cols>
    <col min="1" max="1" width="22.7109375" bestFit="1" customWidth="1"/>
    <col min="2" max="2" width="156.140625" bestFit="1" customWidth="1"/>
    <col min="3" max="3" width="15.7109375" customWidth="1"/>
    <col min="4" max="4" width="15.85546875" customWidth="1"/>
    <col min="5" max="5" width="19.28515625" bestFit="1" customWidth="1"/>
    <col min="7" max="7" width="13.140625" customWidth="1"/>
    <col min="9" max="9" width="54.140625" bestFit="1" customWidth="1"/>
    <col min="10" max="10" width="66.85546875" bestFit="1" customWidth="1"/>
    <col min="11" max="11" width="18.85546875" bestFit="1" customWidth="1"/>
  </cols>
  <sheetData>
    <row r="1" spans="1:12" ht="31.5" x14ac:dyDescent="0.25">
      <c r="A1" s="233" t="s">
        <v>382</v>
      </c>
      <c r="B1" s="234"/>
      <c r="C1" s="234"/>
      <c r="D1" s="234"/>
      <c r="E1" s="234"/>
      <c r="F1" s="234"/>
      <c r="G1" s="234"/>
      <c r="H1" s="234"/>
      <c r="I1" s="41"/>
      <c r="J1" s="41"/>
      <c r="K1" s="41"/>
      <c r="L1" s="41"/>
    </row>
    <row r="2" spans="1:12" ht="15.75" x14ac:dyDescent="0.25">
      <c r="A2" s="40" t="s">
        <v>383</v>
      </c>
      <c r="B2" s="40" t="s">
        <v>384</v>
      </c>
      <c r="C2" s="40" t="s">
        <v>385</v>
      </c>
      <c r="D2" s="40" t="s">
        <v>386</v>
      </c>
      <c r="E2" s="40"/>
      <c r="F2" s="40"/>
      <c r="G2" s="245" t="s">
        <v>3698</v>
      </c>
      <c r="H2" s="40" t="s">
        <v>387</v>
      </c>
      <c r="I2" s="43" t="s">
        <v>388</v>
      </c>
      <c r="J2" s="244" t="s">
        <v>3622</v>
      </c>
      <c r="K2" s="243" t="s">
        <v>3632</v>
      </c>
      <c r="L2" s="39" t="s">
        <v>3636</v>
      </c>
    </row>
    <row r="3" spans="1:12" ht="15.75" x14ac:dyDescent="0.25">
      <c r="A3" s="30" t="s">
        <v>389</v>
      </c>
      <c r="B3" s="4" t="s">
        <v>409</v>
      </c>
      <c r="C3" s="42"/>
      <c r="D3" s="30" t="s">
        <v>428</v>
      </c>
      <c r="G3" s="31">
        <v>1.68</v>
      </c>
      <c r="H3" s="10">
        <f>G3/(1-55%)</f>
        <v>3.7333333333333334</v>
      </c>
      <c r="I3" s="10">
        <f>G3/(1-60%)</f>
        <v>4.1999999999999993</v>
      </c>
      <c r="J3" t="s">
        <v>3645</v>
      </c>
      <c r="K3" s="30"/>
    </row>
    <row r="4" spans="1:12" ht="15.75" x14ac:dyDescent="0.25">
      <c r="A4" s="30" t="s">
        <v>390</v>
      </c>
      <c r="B4" s="4" t="s">
        <v>410</v>
      </c>
      <c r="C4" s="30" t="s">
        <v>143</v>
      </c>
      <c r="D4" s="30" t="s">
        <v>428</v>
      </c>
      <c r="G4" s="31">
        <v>1.68</v>
      </c>
      <c r="H4" s="10">
        <f>G4/(1-55%)</f>
        <v>3.7333333333333334</v>
      </c>
      <c r="I4" s="10">
        <f>G4/(1-60%)</f>
        <v>4.1999999999999993</v>
      </c>
      <c r="J4" t="s">
        <v>3645</v>
      </c>
      <c r="K4" s="30"/>
    </row>
    <row r="5" spans="1:12" ht="15.75" x14ac:dyDescent="0.25">
      <c r="A5" s="30" t="s">
        <v>391</v>
      </c>
      <c r="B5" s="4" t="s">
        <v>411</v>
      </c>
      <c r="C5" s="30"/>
      <c r="D5" s="30" t="s">
        <v>428</v>
      </c>
      <c r="G5" s="31">
        <v>1.68</v>
      </c>
      <c r="H5" s="10">
        <f>G5/(1-55%)</f>
        <v>3.7333333333333334</v>
      </c>
      <c r="I5" s="10">
        <f>G5/(1-60%)</f>
        <v>4.1999999999999993</v>
      </c>
      <c r="J5" t="s">
        <v>3645</v>
      </c>
      <c r="K5" s="30"/>
    </row>
    <row r="6" spans="1:12" ht="15.75" x14ac:dyDescent="0.25">
      <c r="A6" s="30" t="s">
        <v>392</v>
      </c>
      <c r="B6" s="4" t="s">
        <v>412</v>
      </c>
      <c r="C6" s="30"/>
      <c r="D6" s="30" t="s">
        <v>429</v>
      </c>
      <c r="G6" s="31">
        <v>1.68</v>
      </c>
      <c r="H6" s="10">
        <f>G6/(1-55%)</f>
        <v>3.7333333333333334</v>
      </c>
      <c r="I6" s="10">
        <f>G6/(1-60%)</f>
        <v>4.1999999999999993</v>
      </c>
      <c r="J6" t="s">
        <v>3645</v>
      </c>
      <c r="K6" s="30"/>
    </row>
    <row r="7" spans="1:12" ht="15.75" x14ac:dyDescent="0.25">
      <c r="A7" s="30" t="s">
        <v>393</v>
      </c>
      <c r="B7" s="4" t="s">
        <v>413</v>
      </c>
      <c r="C7" s="30" t="s">
        <v>143</v>
      </c>
      <c r="D7" s="30" t="s">
        <v>430</v>
      </c>
      <c r="G7" s="31">
        <v>3.5</v>
      </c>
      <c r="H7" s="10">
        <f>G7/(1-55%)</f>
        <v>7.7777777777777786</v>
      </c>
      <c r="I7" s="10">
        <f>G7/(1-60%)</f>
        <v>8.75</v>
      </c>
      <c r="J7" t="s">
        <v>3645</v>
      </c>
      <c r="K7" s="44">
        <v>430</v>
      </c>
    </row>
    <row r="8" spans="1:12" ht="15.75" x14ac:dyDescent="0.25">
      <c r="A8" s="30" t="s">
        <v>394</v>
      </c>
      <c r="B8" s="4" t="s">
        <v>414</v>
      </c>
      <c r="C8" s="30"/>
      <c r="D8" s="30" t="s">
        <v>431</v>
      </c>
      <c r="G8" s="31">
        <v>4.34</v>
      </c>
      <c r="H8" s="10">
        <f>G8/(1-55%)</f>
        <v>9.6444444444444457</v>
      </c>
      <c r="I8" s="10">
        <f>G8/(1-60%)</f>
        <v>10.85</v>
      </c>
      <c r="J8" t="s">
        <v>3645</v>
      </c>
      <c r="K8" s="45">
        <v>403</v>
      </c>
    </row>
    <row r="9" spans="1:12" ht="15.75" x14ac:dyDescent="0.25">
      <c r="A9" s="30" t="s">
        <v>395</v>
      </c>
      <c r="B9" s="4" t="s">
        <v>415</v>
      </c>
      <c r="C9" s="30"/>
      <c r="D9" s="30" t="s">
        <v>431</v>
      </c>
      <c r="G9" s="31">
        <v>3.08</v>
      </c>
      <c r="H9" s="10">
        <f>G9/(1-55%)</f>
        <v>6.844444444444445</v>
      </c>
      <c r="I9" s="10">
        <f>G9/(1-60%)</f>
        <v>7.7</v>
      </c>
      <c r="J9" t="s">
        <v>3645</v>
      </c>
      <c r="K9" s="30"/>
    </row>
    <row r="10" spans="1:12" ht="15.75" x14ac:dyDescent="0.25">
      <c r="A10" s="30" t="s">
        <v>396</v>
      </c>
      <c r="B10" s="4" t="s">
        <v>416</v>
      </c>
      <c r="C10" s="30"/>
      <c r="D10" s="30" t="s">
        <v>431</v>
      </c>
      <c r="G10" s="31">
        <v>5.6</v>
      </c>
      <c r="H10" s="10">
        <f>G10/(1-55%)</f>
        <v>12.444444444444445</v>
      </c>
      <c r="I10" s="10">
        <f>G10/(1-60%)</f>
        <v>13.999999999999998</v>
      </c>
      <c r="J10" t="s">
        <v>3645</v>
      </c>
      <c r="K10" s="30"/>
    </row>
    <row r="11" spans="1:12" ht="15.75" x14ac:dyDescent="0.25">
      <c r="A11" s="30" t="s">
        <v>397</v>
      </c>
      <c r="B11" s="4" t="s">
        <v>417</v>
      </c>
      <c r="C11" s="30"/>
      <c r="D11" s="30" t="s">
        <v>432</v>
      </c>
      <c r="G11" s="31">
        <v>8.1199999999999992</v>
      </c>
      <c r="H11" s="10">
        <f>G11/(1-55%)</f>
        <v>18.044444444444444</v>
      </c>
      <c r="I11" s="10">
        <f>G11/(1-60%)</f>
        <v>20.299999999999997</v>
      </c>
      <c r="J11" t="s">
        <v>3645</v>
      </c>
      <c r="K11" s="30"/>
    </row>
    <row r="12" spans="1:12" ht="15.75" x14ac:dyDescent="0.25">
      <c r="A12" s="30" t="s">
        <v>398</v>
      </c>
      <c r="B12" s="4" t="s">
        <v>418</v>
      </c>
      <c r="C12" s="30"/>
      <c r="D12" s="30" t="s">
        <v>433</v>
      </c>
      <c r="G12" s="31">
        <v>6.3</v>
      </c>
      <c r="H12" s="10">
        <f>G12/(1-55%)</f>
        <v>14.000000000000002</v>
      </c>
      <c r="I12" s="10">
        <f>G12/(1-60%)</f>
        <v>15.749999999999998</v>
      </c>
      <c r="J12" t="s">
        <v>3645</v>
      </c>
      <c r="K12" s="30"/>
    </row>
    <row r="13" spans="1:12" ht="15.75" x14ac:dyDescent="0.25">
      <c r="A13" s="30" t="s">
        <v>399</v>
      </c>
      <c r="B13" s="4" t="s">
        <v>418</v>
      </c>
      <c r="C13" s="30"/>
      <c r="D13" s="30" t="s">
        <v>433</v>
      </c>
      <c r="G13" s="31">
        <v>13.299999999999999</v>
      </c>
      <c r="H13" s="10">
        <f>G13/(1-55%)</f>
        <v>29.555555555555557</v>
      </c>
      <c r="I13" s="10">
        <f>G13/(1-60%)</f>
        <v>33.249999999999993</v>
      </c>
      <c r="J13" t="s">
        <v>3645</v>
      </c>
      <c r="K13" s="45">
        <v>404</v>
      </c>
    </row>
    <row r="14" spans="1:12" ht="15.75" x14ac:dyDescent="0.25">
      <c r="A14" s="30" t="s">
        <v>400</v>
      </c>
      <c r="B14" s="4" t="s">
        <v>419</v>
      </c>
      <c r="C14" s="30"/>
      <c r="D14" s="30" t="s">
        <v>434</v>
      </c>
      <c r="G14" s="31">
        <v>11.899999999999999</v>
      </c>
      <c r="H14" s="10">
        <f>G14/(1-55%)</f>
        <v>26.444444444444443</v>
      </c>
      <c r="I14" s="10">
        <f>G14/(1-60%)</f>
        <v>29.749999999999996</v>
      </c>
      <c r="J14" t="s">
        <v>3645</v>
      </c>
      <c r="K14" s="45">
        <v>410</v>
      </c>
    </row>
    <row r="15" spans="1:12" ht="15.75" x14ac:dyDescent="0.25">
      <c r="A15" s="30" t="s">
        <v>401</v>
      </c>
      <c r="B15" s="4" t="s">
        <v>420</v>
      </c>
      <c r="C15" s="30"/>
      <c r="D15" s="30" t="s">
        <v>435</v>
      </c>
      <c r="G15" s="31">
        <v>9.7999999999999989</v>
      </c>
      <c r="H15" s="10">
        <f>G15/(1-55%)</f>
        <v>21.777777777777779</v>
      </c>
      <c r="I15" s="10">
        <f>G15/(1-60%)</f>
        <v>24.499999999999996</v>
      </c>
      <c r="J15" t="s">
        <v>3645</v>
      </c>
      <c r="K15" s="45">
        <v>426</v>
      </c>
    </row>
    <row r="16" spans="1:12" ht="15.75" x14ac:dyDescent="0.25">
      <c r="A16" s="30" t="s">
        <v>402</v>
      </c>
      <c r="B16" s="4" t="s">
        <v>421</v>
      </c>
      <c r="C16" s="30"/>
      <c r="D16" s="30" t="s">
        <v>436</v>
      </c>
      <c r="G16" s="31">
        <v>3.5</v>
      </c>
      <c r="H16" s="10">
        <f>G16/(1-55%)</f>
        <v>7.7777777777777786</v>
      </c>
      <c r="I16" s="10">
        <f>G16/(1-60%)</f>
        <v>8.75</v>
      </c>
      <c r="J16" t="s">
        <v>3645</v>
      </c>
      <c r="K16" s="45">
        <v>443</v>
      </c>
    </row>
    <row r="17" spans="1:11" ht="15.75" x14ac:dyDescent="0.25">
      <c r="A17" s="30" t="s">
        <v>403</v>
      </c>
      <c r="B17" s="4" t="s">
        <v>422</v>
      </c>
      <c r="C17" s="30"/>
      <c r="D17" s="30" t="s">
        <v>437</v>
      </c>
      <c r="G17" s="31">
        <v>4.8999999999999995</v>
      </c>
      <c r="H17" s="10">
        <f>G17/(1-55%)</f>
        <v>10.888888888888889</v>
      </c>
      <c r="I17" s="10">
        <f>G17/(1-60%)</f>
        <v>12.249999999999998</v>
      </c>
      <c r="J17" t="s">
        <v>3645</v>
      </c>
      <c r="K17" s="45">
        <v>505</v>
      </c>
    </row>
    <row r="18" spans="1:11" ht="15.75" x14ac:dyDescent="0.25">
      <c r="A18" s="30" t="s">
        <v>404</v>
      </c>
      <c r="B18" s="4" t="s">
        <v>423</v>
      </c>
      <c r="C18" s="30"/>
      <c r="D18" s="30" t="s">
        <v>438</v>
      </c>
      <c r="G18" s="31">
        <v>12.6</v>
      </c>
      <c r="H18" s="10">
        <f>G18/(1-55%)</f>
        <v>28.000000000000004</v>
      </c>
      <c r="I18" s="10">
        <f>G18/(1-60%)</f>
        <v>31.499999999999996</v>
      </c>
      <c r="J18" t="s">
        <v>3645</v>
      </c>
      <c r="K18" s="45">
        <v>510</v>
      </c>
    </row>
    <row r="19" spans="1:11" ht="15.75" x14ac:dyDescent="0.25">
      <c r="A19" s="30" t="s">
        <v>405</v>
      </c>
      <c r="B19" s="4" t="s">
        <v>424</v>
      </c>
      <c r="C19" s="30"/>
      <c r="D19" s="30" t="s">
        <v>439</v>
      </c>
      <c r="G19" s="31">
        <v>14</v>
      </c>
      <c r="H19" s="10">
        <f>G19/(1-55%)</f>
        <v>31.111111111111114</v>
      </c>
      <c r="I19" s="10">
        <f>G19/(1-60%)</f>
        <v>35</v>
      </c>
      <c r="J19" t="s">
        <v>3645</v>
      </c>
      <c r="K19" s="45">
        <v>511</v>
      </c>
    </row>
    <row r="20" spans="1:11" ht="15.75" x14ac:dyDescent="0.25">
      <c r="A20" s="30" t="s">
        <v>406</v>
      </c>
      <c r="B20" s="4" t="s">
        <v>425</v>
      </c>
      <c r="C20" s="30"/>
      <c r="D20" s="30" t="s">
        <v>436</v>
      </c>
      <c r="G20" s="31">
        <v>5</v>
      </c>
      <c r="H20" s="10">
        <f>G20/(1-55%)</f>
        <v>11.111111111111112</v>
      </c>
      <c r="I20" s="10">
        <f>G20/(1-60%)</f>
        <v>12.5</v>
      </c>
      <c r="J20" t="s">
        <v>3645</v>
      </c>
      <c r="K20" s="45">
        <v>515</v>
      </c>
    </row>
    <row r="21" spans="1:11" ht="15.75" x14ac:dyDescent="0.25">
      <c r="A21" s="30" t="s">
        <v>407</v>
      </c>
      <c r="B21" s="4" t="s">
        <v>426</v>
      </c>
      <c r="C21" s="30" t="s">
        <v>143</v>
      </c>
      <c r="D21" s="30" t="s">
        <v>440</v>
      </c>
      <c r="G21" s="31">
        <v>4.1999999999999993</v>
      </c>
      <c r="H21" s="10">
        <f>G21/(1-55%)</f>
        <v>9.3333333333333321</v>
      </c>
      <c r="I21" s="10">
        <f>G21/(1-60%)</f>
        <v>10.499999999999998</v>
      </c>
      <c r="J21" t="s">
        <v>3645</v>
      </c>
      <c r="K21" s="30"/>
    </row>
    <row r="22" spans="1:11" ht="15.75" x14ac:dyDescent="0.25">
      <c r="A22" s="30" t="s">
        <v>408</v>
      </c>
      <c r="B22" s="4" t="s">
        <v>427</v>
      </c>
      <c r="C22" s="30" t="s">
        <v>143</v>
      </c>
      <c r="D22" s="30" t="s">
        <v>441</v>
      </c>
      <c r="G22" s="31">
        <v>3.5</v>
      </c>
      <c r="H22" s="10">
        <f>G22/(1-55%)</f>
        <v>7.7777777777777786</v>
      </c>
      <c r="I22" s="10">
        <f>G22/(1-60%)</f>
        <v>8.75</v>
      </c>
      <c r="J22" t="s">
        <v>3645</v>
      </c>
      <c r="K22" s="30"/>
    </row>
    <row r="25" spans="1:11" ht="31.5" x14ac:dyDescent="0.5">
      <c r="A25" s="229" t="s">
        <v>3621</v>
      </c>
      <c r="B25" s="229"/>
      <c r="C25" s="229"/>
      <c r="D25" s="229"/>
      <c r="E25" s="229"/>
      <c r="F25" s="49"/>
      <c r="G25" s="49"/>
      <c r="H25" s="49"/>
    </row>
    <row r="26" spans="1:11" ht="25.15" customHeight="1" x14ac:dyDescent="0.25">
      <c r="A26" s="40" t="s">
        <v>383</v>
      </c>
      <c r="B26" s="40" t="s">
        <v>384</v>
      </c>
      <c r="E26" s="37"/>
      <c r="G26" t="s">
        <v>3698</v>
      </c>
      <c r="H26" s="37" t="s">
        <v>387</v>
      </c>
      <c r="I26" s="37" t="s">
        <v>388</v>
      </c>
    </row>
    <row r="27" spans="1:11" ht="15.75" x14ac:dyDescent="0.25">
      <c r="A27" s="32">
        <v>201</v>
      </c>
      <c r="B27" s="1" t="s">
        <v>449</v>
      </c>
      <c r="F27" s="1"/>
      <c r="G27" s="31">
        <v>0.7</v>
      </c>
      <c r="H27" s="10">
        <f>G27/(1-55%)</f>
        <v>1.5555555555555556</v>
      </c>
      <c r="I27" s="10">
        <f>G27/(1-60%)</f>
        <v>1.7499999999999998</v>
      </c>
      <c r="J27" s="1" t="s">
        <v>3646</v>
      </c>
    </row>
    <row r="28" spans="1:11" ht="15.75" x14ac:dyDescent="0.25">
      <c r="A28" s="32">
        <v>202</v>
      </c>
      <c r="B28" s="1" t="s">
        <v>450</v>
      </c>
      <c r="F28" s="1"/>
      <c r="G28" s="31">
        <v>0.4</v>
      </c>
      <c r="H28" s="10">
        <f>G28/(1-55%)</f>
        <v>0.88888888888888906</v>
      </c>
      <c r="I28" s="10">
        <f>G28/(1-60%)</f>
        <v>1</v>
      </c>
      <c r="J28" s="1" t="s">
        <v>3646</v>
      </c>
    </row>
    <row r="29" spans="1:11" ht="15.75" x14ac:dyDescent="0.25">
      <c r="A29" s="32">
        <v>205</v>
      </c>
      <c r="B29" s="1" t="s">
        <v>451</v>
      </c>
      <c r="F29" s="1"/>
      <c r="G29" s="31">
        <v>0.9</v>
      </c>
      <c r="H29" s="10">
        <f>G29/(1-55%)</f>
        <v>2.0000000000000004</v>
      </c>
      <c r="I29" s="10">
        <f>G29/(1-60%)</f>
        <v>2.25</v>
      </c>
      <c r="J29" s="1" t="s">
        <v>3646</v>
      </c>
    </row>
    <row r="30" spans="1:11" ht="15.75" x14ac:dyDescent="0.25">
      <c r="A30" s="32">
        <v>210</v>
      </c>
      <c r="B30" s="1" t="s">
        <v>452</v>
      </c>
      <c r="F30" s="1"/>
      <c r="G30" s="31">
        <v>2.8</v>
      </c>
      <c r="H30" s="10">
        <f>G30/(1-55%)</f>
        <v>6.2222222222222223</v>
      </c>
      <c r="I30" s="10">
        <f>G30/(1-60%)</f>
        <v>6.9999999999999991</v>
      </c>
      <c r="J30" s="1" t="s">
        <v>3646</v>
      </c>
    </row>
    <row r="31" spans="1:11" ht="15.75" x14ac:dyDescent="0.25">
      <c r="A31" s="32">
        <v>211</v>
      </c>
      <c r="B31" s="1" t="s">
        <v>453</v>
      </c>
      <c r="F31" s="1"/>
      <c r="G31" s="31">
        <v>0.5</v>
      </c>
      <c r="H31" s="10">
        <f>G31/(1-55%)</f>
        <v>1.1111111111111112</v>
      </c>
      <c r="I31" s="10">
        <f>G31/(1-60%)</f>
        <v>1.25</v>
      </c>
      <c r="J31" s="1" t="s">
        <v>3646</v>
      </c>
    </row>
    <row r="32" spans="1:11" ht="15.75" x14ac:dyDescent="0.25">
      <c r="A32" s="32">
        <v>212</v>
      </c>
      <c r="B32" s="1" t="s">
        <v>454</v>
      </c>
      <c r="F32" s="1"/>
      <c r="G32" s="31">
        <v>0.6</v>
      </c>
      <c r="H32" s="10">
        <f>G32/(1-55%)</f>
        <v>1.3333333333333335</v>
      </c>
      <c r="I32" s="10">
        <f>G32/(1-60%)</f>
        <v>1.4999999999999998</v>
      </c>
      <c r="J32" s="1" t="s">
        <v>3646</v>
      </c>
    </row>
    <row r="33" spans="1:10" ht="15.75" x14ac:dyDescent="0.25">
      <c r="A33" s="32">
        <v>213</v>
      </c>
      <c r="B33" s="1" t="s">
        <v>455</v>
      </c>
      <c r="F33" s="1"/>
      <c r="G33" s="47">
        <v>2</v>
      </c>
      <c r="H33" s="10">
        <f>G33/(1-55%)</f>
        <v>4.4444444444444446</v>
      </c>
      <c r="I33" s="10">
        <f>G33/(1-60%)</f>
        <v>5</v>
      </c>
      <c r="J33" s="1" t="s">
        <v>3646</v>
      </c>
    </row>
    <row r="34" spans="1:10" ht="15.75" x14ac:dyDescent="0.25">
      <c r="A34" s="32">
        <v>214</v>
      </c>
      <c r="B34" s="1" t="s">
        <v>456</v>
      </c>
      <c r="F34" s="1"/>
      <c r="G34" s="47">
        <v>2</v>
      </c>
      <c r="H34" s="10">
        <f>G34/(1-55%)</f>
        <v>4.4444444444444446</v>
      </c>
      <c r="I34" s="10">
        <f>G34/(1-60%)</f>
        <v>5</v>
      </c>
      <c r="J34" s="1" t="s">
        <v>3646</v>
      </c>
    </row>
    <row r="35" spans="1:10" ht="15.75" x14ac:dyDescent="0.25">
      <c r="A35" s="32">
        <v>215</v>
      </c>
      <c r="B35" s="1" t="s">
        <v>457</v>
      </c>
      <c r="F35" s="1"/>
      <c r="G35" s="31">
        <v>0.5</v>
      </c>
      <c r="H35" s="10">
        <f>G35/(1-55%)</f>
        <v>1.1111111111111112</v>
      </c>
      <c r="I35" s="10">
        <f>G35/(1-60%)</f>
        <v>1.25</v>
      </c>
      <c r="J35" s="1" t="s">
        <v>3646</v>
      </c>
    </row>
    <row r="36" spans="1:10" ht="15.75" x14ac:dyDescent="0.25">
      <c r="A36" s="32">
        <v>216</v>
      </c>
      <c r="B36" s="1" t="s">
        <v>458</v>
      </c>
      <c r="F36" s="1"/>
      <c r="G36" s="31">
        <v>0.6</v>
      </c>
      <c r="H36" s="10">
        <f>G36/(1-55%)</f>
        <v>1.3333333333333335</v>
      </c>
      <c r="I36" s="10">
        <f>G36/(1-60%)</f>
        <v>1.4999999999999998</v>
      </c>
      <c r="J36" s="1" t="s">
        <v>3646</v>
      </c>
    </row>
    <row r="37" spans="1:10" ht="15.75" x14ac:dyDescent="0.25">
      <c r="A37" s="32">
        <v>221</v>
      </c>
      <c r="B37" s="1" t="s">
        <v>459</v>
      </c>
      <c r="F37" s="1"/>
      <c r="G37" s="31">
        <v>3.4</v>
      </c>
      <c r="H37" s="10">
        <f>G37/(1-55%)</f>
        <v>7.5555555555555562</v>
      </c>
      <c r="I37" s="10">
        <f>G37/(1-60%)</f>
        <v>8.5</v>
      </c>
      <c r="J37" s="1" t="s">
        <v>3646</v>
      </c>
    </row>
    <row r="38" spans="1:10" ht="15.75" x14ac:dyDescent="0.25">
      <c r="A38" s="32">
        <v>228</v>
      </c>
      <c r="B38" s="1" t="s">
        <v>460</v>
      </c>
      <c r="F38" s="1"/>
      <c r="G38" s="31">
        <v>1</v>
      </c>
      <c r="H38" s="10">
        <f>G38/(1-55%)</f>
        <v>2.2222222222222223</v>
      </c>
      <c r="I38" s="10">
        <f>G38/(1-60%)</f>
        <v>2.5</v>
      </c>
      <c r="J38" s="1" t="s">
        <v>3646</v>
      </c>
    </row>
    <row r="39" spans="1:10" ht="15.75" x14ac:dyDescent="0.25">
      <c r="A39" s="32">
        <v>238</v>
      </c>
      <c r="B39" s="1" t="s">
        <v>461</v>
      </c>
      <c r="F39" s="1"/>
      <c r="G39" s="31">
        <v>0.4</v>
      </c>
      <c r="H39" s="10">
        <f>G39/(1-55%)</f>
        <v>0.88888888888888906</v>
      </c>
      <c r="I39" s="10">
        <f>G39/(1-60%)</f>
        <v>1</v>
      </c>
      <c r="J39" s="1" t="s">
        <v>3646</v>
      </c>
    </row>
    <row r="40" spans="1:10" ht="15.75" x14ac:dyDescent="0.25">
      <c r="A40" s="32">
        <v>239</v>
      </c>
      <c r="B40" s="1" t="s">
        <v>462</v>
      </c>
      <c r="F40" s="1"/>
      <c r="G40" s="31">
        <v>0.6</v>
      </c>
      <c r="H40" s="10">
        <f>G40/(1-55%)</f>
        <v>1.3333333333333335</v>
      </c>
      <c r="I40" s="10">
        <f>G40/(1-60%)</f>
        <v>1.4999999999999998</v>
      </c>
      <c r="J40" s="1" t="s">
        <v>3646</v>
      </c>
    </row>
    <row r="41" spans="1:10" ht="15.75" x14ac:dyDescent="0.25">
      <c r="A41" s="32">
        <v>245</v>
      </c>
      <c r="B41" s="1" t="s">
        <v>463</v>
      </c>
      <c r="F41" s="1"/>
      <c r="G41" s="31">
        <v>3.5999999999999996</v>
      </c>
      <c r="H41" s="10">
        <f>G41/(1-55%)</f>
        <v>8</v>
      </c>
      <c r="I41" s="10">
        <f>G41/(1-60%)</f>
        <v>8.9999999999999982</v>
      </c>
      <c r="J41" s="1" t="s">
        <v>3646</v>
      </c>
    </row>
    <row r="42" spans="1:10" ht="15.75" x14ac:dyDescent="0.25">
      <c r="A42" s="32">
        <v>18005727</v>
      </c>
      <c r="B42" s="1" t="s">
        <v>464</v>
      </c>
      <c r="F42" s="1"/>
      <c r="G42" s="31">
        <v>0.8</v>
      </c>
      <c r="H42" s="10">
        <f>G42/(1-55%)</f>
        <v>1.7777777777777781</v>
      </c>
      <c r="I42" s="10">
        <f>G42/(1-60%)</f>
        <v>2</v>
      </c>
      <c r="J42" s="1" t="s">
        <v>3646</v>
      </c>
    </row>
    <row r="43" spans="1:10" ht="15.75" x14ac:dyDescent="0.25">
      <c r="A43" s="32" t="s">
        <v>442</v>
      </c>
      <c r="B43" s="1" t="s">
        <v>465</v>
      </c>
      <c r="F43" s="1"/>
      <c r="G43" s="31">
        <v>0.4</v>
      </c>
      <c r="H43" s="10">
        <f>G43/(1-55%)</f>
        <v>0.88888888888888906</v>
      </c>
      <c r="I43" s="10">
        <f>G43/(1-60%)</f>
        <v>1</v>
      </c>
      <c r="J43" s="1" t="s">
        <v>3646</v>
      </c>
    </row>
    <row r="44" spans="1:10" ht="15.75" x14ac:dyDescent="0.25">
      <c r="A44" s="32" t="s">
        <v>443</v>
      </c>
      <c r="B44" s="1" t="s">
        <v>466</v>
      </c>
      <c r="F44" s="1"/>
      <c r="G44" s="31">
        <v>0.3</v>
      </c>
      <c r="H44" s="10">
        <f>G44/(1-55%)</f>
        <v>0.66666666666666674</v>
      </c>
      <c r="I44" s="10">
        <f>G44/(1-60%)</f>
        <v>0.74999999999999989</v>
      </c>
      <c r="J44" s="1" t="s">
        <v>3646</v>
      </c>
    </row>
    <row r="45" spans="1:10" ht="15.75" x14ac:dyDescent="0.25">
      <c r="A45" s="32" t="s">
        <v>444</v>
      </c>
      <c r="B45" s="1" t="s">
        <v>467</v>
      </c>
      <c r="F45" s="1"/>
      <c r="G45" s="48">
        <v>0</v>
      </c>
      <c r="H45" s="10">
        <f>G45/(1-55%)</f>
        <v>0</v>
      </c>
      <c r="I45" s="10">
        <f>G45/(1-60%)</f>
        <v>0</v>
      </c>
      <c r="J45" s="1" t="s">
        <v>3646</v>
      </c>
    </row>
    <row r="46" spans="1:10" ht="15.75" x14ac:dyDescent="0.25">
      <c r="A46" s="32" t="s">
        <v>445</v>
      </c>
      <c r="B46" s="1" t="s">
        <v>468</v>
      </c>
      <c r="F46" s="1"/>
      <c r="G46" s="48">
        <v>0</v>
      </c>
      <c r="H46" s="10">
        <f>G46/(1-55%)</f>
        <v>0</v>
      </c>
      <c r="I46" s="10">
        <f>G46/(1-60%)</f>
        <v>0</v>
      </c>
      <c r="J46" s="1" t="s">
        <v>3646</v>
      </c>
    </row>
    <row r="47" spans="1:10" ht="15.75" x14ac:dyDescent="0.25">
      <c r="A47" s="32" t="s">
        <v>446</v>
      </c>
      <c r="B47" s="1" t="s">
        <v>469</v>
      </c>
      <c r="F47" s="1"/>
      <c r="G47" s="48">
        <v>0</v>
      </c>
      <c r="H47" s="10">
        <f>G47/(1-55%)</f>
        <v>0</v>
      </c>
      <c r="I47" s="10">
        <f>G47/(1-60%)</f>
        <v>0</v>
      </c>
      <c r="J47" s="1" t="s">
        <v>3646</v>
      </c>
    </row>
    <row r="48" spans="1:10" ht="15.75" x14ac:dyDescent="0.25">
      <c r="A48" s="32" t="s">
        <v>447</v>
      </c>
      <c r="B48" s="1" t="s">
        <v>470</v>
      </c>
      <c r="F48" s="1"/>
      <c r="G48" s="31">
        <v>0.8</v>
      </c>
      <c r="H48" s="10">
        <f>G48/(1-55%)</f>
        <v>1.7777777777777781</v>
      </c>
      <c r="I48" s="10">
        <f>G48/(1-60%)</f>
        <v>2</v>
      </c>
      <c r="J48" s="1" t="s">
        <v>3646</v>
      </c>
    </row>
    <row r="49" spans="1:12" ht="15.75" x14ac:dyDescent="0.25">
      <c r="A49" s="29">
        <v>204254604</v>
      </c>
      <c r="B49" s="1" t="s">
        <v>471</v>
      </c>
      <c r="F49" s="1"/>
      <c r="G49" s="31">
        <v>2</v>
      </c>
      <c r="H49" s="10">
        <f>G49/(1-55%)</f>
        <v>4.4444444444444446</v>
      </c>
      <c r="I49" s="10">
        <f>G49/(1-60%)</f>
        <v>5</v>
      </c>
      <c r="J49" s="1" t="s">
        <v>3646</v>
      </c>
    </row>
    <row r="50" spans="1:12" ht="15.75" x14ac:dyDescent="0.25">
      <c r="A50" s="32" t="s">
        <v>448</v>
      </c>
      <c r="B50" s="1" t="s">
        <v>472</v>
      </c>
      <c r="F50" s="1"/>
      <c r="G50" s="31">
        <v>1</v>
      </c>
      <c r="H50" s="10">
        <f>G50/(1-55%)</f>
        <v>2.2222222222222223</v>
      </c>
      <c r="I50" s="10">
        <f>G50/(1-60%)</f>
        <v>2.5</v>
      </c>
      <c r="J50" s="1" t="s">
        <v>3646</v>
      </c>
    </row>
    <row r="53" spans="1:12" ht="31.5" x14ac:dyDescent="0.5">
      <c r="A53" s="232" t="s">
        <v>473</v>
      </c>
      <c r="B53" s="232"/>
      <c r="C53" s="232"/>
      <c r="D53" s="232"/>
      <c r="E53" s="232"/>
    </row>
    <row r="54" spans="1:12" ht="17.25" x14ac:dyDescent="0.25">
      <c r="A54" s="40" t="s">
        <v>383</v>
      </c>
      <c r="B54" s="40" t="s">
        <v>384</v>
      </c>
      <c r="C54" s="37" t="s">
        <v>3699</v>
      </c>
      <c r="D54" s="37" t="s">
        <v>3700</v>
      </c>
      <c r="E54" s="37" t="s">
        <v>3700</v>
      </c>
      <c r="F54" s="246" t="s">
        <v>3700</v>
      </c>
      <c r="G54" t="s">
        <v>3698</v>
      </c>
      <c r="H54" s="247" t="s">
        <v>387</v>
      </c>
      <c r="I54" s="247" t="s">
        <v>1996</v>
      </c>
      <c r="J54" s="247" t="s">
        <v>3701</v>
      </c>
      <c r="K54" s="247" t="s">
        <v>3632</v>
      </c>
      <c r="L54" s="247" t="s">
        <v>3636</v>
      </c>
    </row>
    <row r="55" spans="1:12" ht="15.75" x14ac:dyDescent="0.25">
      <c r="A55" s="29">
        <v>18002008</v>
      </c>
      <c r="B55" s="1" t="s">
        <v>474</v>
      </c>
      <c r="F55" s="1"/>
      <c r="G55" s="31">
        <v>3.8</v>
      </c>
      <c r="H55" s="10">
        <f>G55/(1-55%)</f>
        <v>8.4444444444444446</v>
      </c>
      <c r="I55" s="10">
        <f>G55/(1-60%)</f>
        <v>9.4999999999999982</v>
      </c>
      <c r="J55" s="1" t="s">
        <v>473</v>
      </c>
    </row>
    <row r="56" spans="1:12" ht="15.75" x14ac:dyDescent="0.25">
      <c r="A56" s="29">
        <v>18002317</v>
      </c>
      <c r="B56" s="1" t="s">
        <v>475</v>
      </c>
      <c r="F56" s="1"/>
      <c r="G56" s="31">
        <v>4.2</v>
      </c>
      <c r="H56" s="10">
        <f>G56/(1-55%)</f>
        <v>9.3333333333333339</v>
      </c>
      <c r="I56" s="10">
        <f>G56/(1-60%)</f>
        <v>10.5</v>
      </c>
      <c r="J56" s="1" t="s">
        <v>473</v>
      </c>
    </row>
    <row r="57" spans="1:12" ht="15.75" x14ac:dyDescent="0.25">
      <c r="A57" s="29">
        <v>18002382</v>
      </c>
      <c r="B57" s="1" t="s">
        <v>476</v>
      </c>
      <c r="F57" s="1"/>
      <c r="G57" s="31">
        <v>4.7</v>
      </c>
      <c r="H57" s="10">
        <f>G57/(1-55%)</f>
        <v>10.444444444444446</v>
      </c>
      <c r="I57" s="10">
        <f>G57/(1-60%)</f>
        <v>11.75</v>
      </c>
      <c r="J57" s="1" t="s">
        <v>473</v>
      </c>
    </row>
    <row r="58" spans="1:12" ht="15.75" x14ac:dyDescent="0.25">
      <c r="A58" s="29">
        <v>18002383</v>
      </c>
      <c r="B58" s="1" t="s">
        <v>477</v>
      </c>
      <c r="F58" s="1"/>
      <c r="G58" s="31">
        <v>4.5999999999999996</v>
      </c>
      <c r="H58" s="10">
        <f>G58/(1-55%)</f>
        <v>10.222222222222223</v>
      </c>
      <c r="I58" s="10">
        <f>G58/(1-60%)</f>
        <v>11.499999999999998</v>
      </c>
      <c r="J58" s="1" t="s">
        <v>473</v>
      </c>
    </row>
    <row r="61" spans="1:12" ht="31.5" x14ac:dyDescent="0.5">
      <c r="A61" s="231" t="s">
        <v>478</v>
      </c>
      <c r="B61" s="230"/>
      <c r="C61" s="230"/>
      <c r="D61" s="230"/>
      <c r="E61" s="230"/>
      <c r="F61" s="230"/>
      <c r="G61" s="230"/>
    </row>
    <row r="62" spans="1:12" ht="17.25" x14ac:dyDescent="0.25">
      <c r="A62" s="40" t="s">
        <v>383</v>
      </c>
      <c r="B62" s="40" t="s">
        <v>384</v>
      </c>
      <c r="C62" s="37" t="s">
        <v>3699</v>
      </c>
      <c r="D62" s="50" t="s">
        <v>3700</v>
      </c>
      <c r="E62" s="37" t="s">
        <v>3702</v>
      </c>
      <c r="F62" t="s">
        <v>3700</v>
      </c>
      <c r="G62" t="s">
        <v>3698</v>
      </c>
      <c r="H62" s="38" t="s">
        <v>387</v>
      </c>
      <c r="I62" s="38" t="s">
        <v>388</v>
      </c>
    </row>
    <row r="63" spans="1:12" ht="15.75" x14ac:dyDescent="0.25">
      <c r="A63" s="51">
        <v>71621</v>
      </c>
      <c r="B63" s="4" t="s">
        <v>481</v>
      </c>
      <c r="C63" s="30"/>
      <c r="D63" s="5"/>
      <c r="G63" s="31">
        <v>1.5</v>
      </c>
      <c r="H63" s="10">
        <f>G63/(1-55%)</f>
        <v>3.3333333333333335</v>
      </c>
      <c r="I63" s="10">
        <f>G63/(1-60%)</f>
        <v>3.75</v>
      </c>
      <c r="J63" t="s">
        <v>3647</v>
      </c>
    </row>
    <row r="64" spans="1:12" ht="15.75" x14ac:dyDescent="0.25">
      <c r="A64" s="51" t="s">
        <v>479</v>
      </c>
      <c r="B64" s="4" t="s">
        <v>482</v>
      </c>
      <c r="C64" s="30"/>
      <c r="D64" s="5"/>
      <c r="G64" s="31">
        <v>1.7</v>
      </c>
      <c r="H64" s="10">
        <f>G64/(1-55%)</f>
        <v>3.7777777777777781</v>
      </c>
      <c r="I64" s="10">
        <f>G64/(1-60%)</f>
        <v>4.25</v>
      </c>
      <c r="J64" t="s">
        <v>3647</v>
      </c>
    </row>
    <row r="65" spans="1:11" ht="15.75" x14ac:dyDescent="0.25">
      <c r="A65" s="51">
        <v>71664</v>
      </c>
      <c r="B65" s="4" t="s">
        <v>483</v>
      </c>
      <c r="C65" s="30"/>
      <c r="D65" s="5"/>
      <c r="G65" s="31">
        <v>1.3</v>
      </c>
      <c r="H65" s="10">
        <f>G65/(1-55%)</f>
        <v>2.8888888888888893</v>
      </c>
      <c r="I65" s="10">
        <f>G65/(1-60%)</f>
        <v>3.25</v>
      </c>
      <c r="J65" t="s">
        <v>3647</v>
      </c>
    </row>
    <row r="66" spans="1:11" ht="15.75" x14ac:dyDescent="0.25">
      <c r="A66" s="51">
        <v>83075</v>
      </c>
      <c r="B66" s="4" t="s">
        <v>484</v>
      </c>
      <c r="C66" s="30"/>
      <c r="D66" s="5"/>
      <c r="G66" s="31">
        <v>1.4</v>
      </c>
      <c r="H66" s="10">
        <f>G66/(1-55%)</f>
        <v>3.1111111111111112</v>
      </c>
      <c r="I66" s="10">
        <f>G66/(1-60%)</f>
        <v>3.4999999999999996</v>
      </c>
      <c r="J66" t="s">
        <v>3647</v>
      </c>
    </row>
    <row r="67" spans="1:11" ht="15.75" x14ac:dyDescent="0.25">
      <c r="A67" s="51">
        <v>85366</v>
      </c>
      <c r="B67" s="4" t="s">
        <v>485</v>
      </c>
      <c r="C67" s="30"/>
      <c r="D67" s="5"/>
      <c r="G67" s="31">
        <v>1.3</v>
      </c>
      <c r="H67" s="10">
        <f>G67/(1-55%)</f>
        <v>2.8888888888888893</v>
      </c>
      <c r="I67" s="10">
        <f>G67/(1-60%)</f>
        <v>3.25</v>
      </c>
      <c r="J67" t="s">
        <v>3647</v>
      </c>
    </row>
    <row r="68" spans="1:11" ht="15.75" x14ac:dyDescent="0.25">
      <c r="A68" s="51">
        <v>99032</v>
      </c>
      <c r="B68" s="4" t="s">
        <v>486</v>
      </c>
      <c r="C68" s="30"/>
      <c r="D68" s="5"/>
      <c r="G68" s="31">
        <v>1.1000000000000001</v>
      </c>
      <c r="H68" s="10">
        <f>G68/(1-55%)</f>
        <v>2.4444444444444451</v>
      </c>
      <c r="I68" s="10">
        <f>G68/(1-60%)</f>
        <v>2.75</v>
      </c>
      <c r="J68" t="s">
        <v>3647</v>
      </c>
    </row>
    <row r="69" spans="1:11" ht="15.75" x14ac:dyDescent="0.25">
      <c r="A69" s="51">
        <v>99083</v>
      </c>
      <c r="B69" s="4" t="s">
        <v>487</v>
      </c>
      <c r="C69" s="30"/>
      <c r="D69" s="7"/>
      <c r="G69" s="31">
        <v>1.3</v>
      </c>
      <c r="H69" s="10">
        <f>G69/(1-55%)</f>
        <v>2.8888888888888893</v>
      </c>
      <c r="I69" s="10">
        <f>G69/(1-60%)</f>
        <v>3.25</v>
      </c>
      <c r="J69" t="s">
        <v>3647</v>
      </c>
    </row>
    <row r="70" spans="1:11" ht="15.75" x14ac:dyDescent="0.25">
      <c r="A70" s="51">
        <v>99101</v>
      </c>
      <c r="B70" s="4" t="s">
        <v>488</v>
      </c>
      <c r="C70" s="30"/>
      <c r="D70" s="5"/>
      <c r="G70" s="31">
        <v>1.1000000000000001</v>
      </c>
      <c r="H70" s="10">
        <f>G70/(1-55%)</f>
        <v>2.4444444444444451</v>
      </c>
      <c r="I70" s="10">
        <f>G70/(1-60%)</f>
        <v>2.75</v>
      </c>
      <c r="J70" t="s">
        <v>3647</v>
      </c>
    </row>
    <row r="71" spans="1:11" ht="15.75" x14ac:dyDescent="0.25">
      <c r="A71" s="51">
        <v>110920</v>
      </c>
      <c r="B71" s="4" t="s">
        <v>489</v>
      </c>
      <c r="C71" s="30"/>
      <c r="D71" s="5"/>
      <c r="G71" s="31">
        <v>1.4</v>
      </c>
      <c r="H71" s="10">
        <f>G71/(1-55%)</f>
        <v>3.1111111111111112</v>
      </c>
      <c r="I71" s="10">
        <f>G71/(1-60%)</f>
        <v>3.4999999999999996</v>
      </c>
      <c r="J71" t="s">
        <v>3647</v>
      </c>
    </row>
    <row r="72" spans="1:11" ht="15.75" x14ac:dyDescent="0.25">
      <c r="A72" s="51" t="s">
        <v>480</v>
      </c>
      <c r="B72" s="4" t="s">
        <v>490</v>
      </c>
      <c r="C72" s="30"/>
      <c r="D72" s="5"/>
      <c r="G72" s="31">
        <v>4</v>
      </c>
      <c r="H72" s="10">
        <f>G72/(1-55%)</f>
        <v>8.8888888888888893</v>
      </c>
      <c r="I72" s="10">
        <f>G72/(1-60%)</f>
        <v>10</v>
      </c>
      <c r="J72" t="s">
        <v>3647</v>
      </c>
    </row>
    <row r="75" spans="1:11" ht="31.5" x14ac:dyDescent="0.5">
      <c r="A75" s="231" t="s">
        <v>491</v>
      </c>
      <c r="B75" s="230"/>
      <c r="C75" s="230"/>
      <c r="D75" s="230"/>
      <c r="E75" s="230"/>
      <c r="F75" s="230"/>
      <c r="G75" s="230"/>
    </row>
    <row r="76" spans="1:11" ht="17.25" x14ac:dyDescent="0.25">
      <c r="A76" s="40" t="s">
        <v>383</v>
      </c>
      <c r="B76" s="40" t="s">
        <v>384</v>
      </c>
      <c r="C76" s="37" t="s">
        <v>3699</v>
      </c>
      <c r="D76" s="37" t="s">
        <v>3700</v>
      </c>
      <c r="E76" s="37" t="s">
        <v>3700</v>
      </c>
      <c r="F76" s="246" t="s">
        <v>3700</v>
      </c>
      <c r="G76" s="247" t="s">
        <v>3698</v>
      </c>
      <c r="H76" s="38" t="s">
        <v>387</v>
      </c>
      <c r="I76" s="38" t="s">
        <v>388</v>
      </c>
    </row>
    <row r="77" spans="1:11" ht="15.75" x14ac:dyDescent="0.25">
      <c r="A77" s="30" t="s">
        <v>492</v>
      </c>
      <c r="B77" s="1" t="s">
        <v>672</v>
      </c>
      <c r="D77" s="57" t="s">
        <v>849</v>
      </c>
      <c r="G77" s="31">
        <v>3.2199999999999998</v>
      </c>
      <c r="H77" s="10">
        <f>G77/(1-55%)</f>
        <v>7.1555555555555559</v>
      </c>
      <c r="I77" s="10">
        <f>G77/(1-60%)</f>
        <v>8.0499999999999989</v>
      </c>
      <c r="J77" t="s">
        <v>3648</v>
      </c>
      <c r="K77" s="58" t="s">
        <v>850</v>
      </c>
    </row>
    <row r="78" spans="1:11" ht="15.75" x14ac:dyDescent="0.25">
      <c r="A78" s="30" t="s">
        <v>493</v>
      </c>
      <c r="B78" s="1" t="s">
        <v>673</v>
      </c>
      <c r="D78" s="57" t="s">
        <v>849</v>
      </c>
      <c r="G78" s="31">
        <v>3.08</v>
      </c>
      <c r="H78" s="10">
        <f>G78/(1-55%)</f>
        <v>6.844444444444445</v>
      </c>
      <c r="I78" s="10">
        <f>G78/(1-60%)</f>
        <v>7.7</v>
      </c>
      <c r="J78" t="s">
        <v>3648</v>
      </c>
      <c r="K78" s="58" t="s">
        <v>851</v>
      </c>
    </row>
    <row r="79" spans="1:11" ht="15.75" x14ac:dyDescent="0.25">
      <c r="A79" s="30" t="s">
        <v>494</v>
      </c>
      <c r="B79" s="1" t="s">
        <v>674</v>
      </c>
      <c r="D79" s="57" t="s">
        <v>852</v>
      </c>
      <c r="G79" s="31">
        <v>2.2399999999999998</v>
      </c>
      <c r="H79" s="10">
        <f>G79/(1-55%)</f>
        <v>4.9777777777777779</v>
      </c>
      <c r="I79" s="10">
        <f>G79/(1-60%)</f>
        <v>5.5999999999999988</v>
      </c>
      <c r="J79" t="s">
        <v>3648</v>
      </c>
      <c r="K79" s="58" t="s">
        <v>853</v>
      </c>
    </row>
    <row r="80" spans="1:11" ht="15.75" x14ac:dyDescent="0.25">
      <c r="A80" s="52" t="s">
        <v>495</v>
      </c>
      <c r="B80" s="1" t="s">
        <v>675</v>
      </c>
      <c r="D80" s="59" t="s">
        <v>854</v>
      </c>
      <c r="G80" s="31">
        <v>3.5</v>
      </c>
      <c r="H80" s="10">
        <f>G80/(1-55%)</f>
        <v>7.7777777777777786</v>
      </c>
      <c r="I80" s="10">
        <f>G80/(1-60%)</f>
        <v>8.75</v>
      </c>
      <c r="J80" t="s">
        <v>3648</v>
      </c>
      <c r="K80" s="58" t="s">
        <v>855</v>
      </c>
    </row>
    <row r="81" spans="1:11" ht="15.75" x14ac:dyDescent="0.25">
      <c r="A81" s="52" t="s">
        <v>496</v>
      </c>
      <c r="B81" s="1" t="s">
        <v>676</v>
      </c>
      <c r="D81" s="59" t="s">
        <v>856</v>
      </c>
      <c r="G81" s="31">
        <v>2.94</v>
      </c>
      <c r="H81" s="10">
        <f>G81/(1-55%)</f>
        <v>6.5333333333333341</v>
      </c>
      <c r="I81" s="10">
        <f>G81/(1-60%)</f>
        <v>7.35</v>
      </c>
      <c r="J81" t="s">
        <v>3648</v>
      </c>
      <c r="K81" s="58" t="s">
        <v>857</v>
      </c>
    </row>
    <row r="82" spans="1:11" ht="15.75" x14ac:dyDescent="0.25">
      <c r="A82" s="52" t="s">
        <v>497</v>
      </c>
      <c r="B82" s="1" t="s">
        <v>677</v>
      </c>
      <c r="D82" s="59" t="s">
        <v>440</v>
      </c>
      <c r="G82" s="31">
        <v>2.94</v>
      </c>
      <c r="H82" s="10">
        <f>G82/(1-55%)</f>
        <v>6.5333333333333341</v>
      </c>
      <c r="I82" s="10">
        <f>G82/(1-60%)</f>
        <v>7.35</v>
      </c>
      <c r="J82" t="s">
        <v>3648</v>
      </c>
      <c r="K82" s="58" t="s">
        <v>858</v>
      </c>
    </row>
    <row r="83" spans="1:11" ht="15.75" x14ac:dyDescent="0.25">
      <c r="A83" s="52" t="s">
        <v>498</v>
      </c>
      <c r="B83" s="1" t="s">
        <v>678</v>
      </c>
      <c r="D83" s="59" t="s">
        <v>440</v>
      </c>
      <c r="G83" s="31">
        <v>4.76</v>
      </c>
      <c r="H83" s="10">
        <f>G83/(1-55%)</f>
        <v>10.577777777777778</v>
      </c>
      <c r="I83" s="10">
        <f>G83/(1-60%)</f>
        <v>11.899999999999999</v>
      </c>
      <c r="J83" t="s">
        <v>3648</v>
      </c>
      <c r="K83" s="58" t="s">
        <v>859</v>
      </c>
    </row>
    <row r="84" spans="1:11" ht="15.75" x14ac:dyDescent="0.25">
      <c r="A84" s="52" t="s">
        <v>499</v>
      </c>
      <c r="B84" s="1" t="s">
        <v>679</v>
      </c>
      <c r="D84" s="59" t="s">
        <v>849</v>
      </c>
      <c r="G84" s="31">
        <v>2.6599999999999997</v>
      </c>
      <c r="H84" s="10">
        <f>G84/(1-55%)</f>
        <v>5.9111111111111114</v>
      </c>
      <c r="I84" s="10">
        <f>G84/(1-60%)</f>
        <v>6.6499999999999986</v>
      </c>
      <c r="J84" t="s">
        <v>3648</v>
      </c>
      <c r="K84" s="58" t="s">
        <v>860</v>
      </c>
    </row>
    <row r="85" spans="1:11" ht="15.75" x14ac:dyDescent="0.25">
      <c r="A85" s="30" t="s">
        <v>500</v>
      </c>
      <c r="B85" s="1" t="s">
        <v>680</v>
      </c>
      <c r="D85" s="57" t="s">
        <v>861</v>
      </c>
      <c r="G85" s="31">
        <v>2.9433599999999998</v>
      </c>
      <c r="H85" s="10">
        <f>G85/(1-55%)</f>
        <v>6.5407999999999999</v>
      </c>
      <c r="I85" s="10">
        <f>G85/(1-60%)</f>
        <v>7.3583999999999987</v>
      </c>
      <c r="J85" t="s">
        <v>3648</v>
      </c>
      <c r="K85" s="58" t="s">
        <v>862</v>
      </c>
    </row>
    <row r="86" spans="1:11" ht="15.75" x14ac:dyDescent="0.25">
      <c r="A86" s="52" t="s">
        <v>501</v>
      </c>
      <c r="B86" s="1" t="s">
        <v>681</v>
      </c>
      <c r="D86" s="59" t="s">
        <v>863</v>
      </c>
      <c r="G86" s="31">
        <v>2.38</v>
      </c>
      <c r="H86" s="10">
        <f>G86/(1-55%)</f>
        <v>5.2888888888888888</v>
      </c>
      <c r="I86" s="10">
        <f>G86/(1-60%)</f>
        <v>5.9499999999999993</v>
      </c>
      <c r="J86" t="s">
        <v>3648</v>
      </c>
      <c r="K86" s="58" t="s">
        <v>864</v>
      </c>
    </row>
    <row r="87" spans="1:11" ht="15.75" x14ac:dyDescent="0.25">
      <c r="A87" s="30" t="s">
        <v>502</v>
      </c>
      <c r="B87" s="1" t="s">
        <v>682</v>
      </c>
      <c r="D87" s="60" t="s">
        <v>865</v>
      </c>
      <c r="G87" s="31">
        <v>3.2199999999999998</v>
      </c>
      <c r="H87" s="10">
        <f>G87/(1-55%)</f>
        <v>7.1555555555555559</v>
      </c>
      <c r="I87" s="10">
        <f>G87/(1-60%)</f>
        <v>8.0499999999999989</v>
      </c>
      <c r="J87" t="s">
        <v>3648</v>
      </c>
      <c r="K87" s="58" t="s">
        <v>866</v>
      </c>
    </row>
    <row r="88" spans="1:11" ht="15.75" x14ac:dyDescent="0.25">
      <c r="A88" s="30" t="s">
        <v>503</v>
      </c>
      <c r="B88" s="1" t="s">
        <v>683</v>
      </c>
      <c r="D88" s="57" t="s">
        <v>867</v>
      </c>
      <c r="G88" s="31">
        <v>2.6599999999999997</v>
      </c>
      <c r="H88" s="10">
        <f>G88/(1-55%)</f>
        <v>5.9111111111111114</v>
      </c>
      <c r="I88" s="10">
        <f>G88/(1-60%)</f>
        <v>6.6499999999999986</v>
      </c>
      <c r="J88" t="s">
        <v>3648</v>
      </c>
      <c r="K88" s="58" t="s">
        <v>868</v>
      </c>
    </row>
    <row r="89" spans="1:11" ht="15.75" x14ac:dyDescent="0.25">
      <c r="A89" s="30" t="s">
        <v>504</v>
      </c>
      <c r="B89" s="1" t="s">
        <v>684</v>
      </c>
      <c r="D89" s="57" t="s">
        <v>867</v>
      </c>
      <c r="G89" s="31">
        <v>3.2199999999999998</v>
      </c>
      <c r="H89" s="10">
        <f>G89/(1-55%)</f>
        <v>7.1555555555555559</v>
      </c>
      <c r="I89" s="10">
        <f>G89/(1-60%)</f>
        <v>8.0499999999999989</v>
      </c>
      <c r="J89" t="s">
        <v>3648</v>
      </c>
      <c r="K89" s="58" t="s">
        <v>869</v>
      </c>
    </row>
    <row r="90" spans="1:11" ht="15.75" x14ac:dyDescent="0.25">
      <c r="A90" s="30" t="s">
        <v>505</v>
      </c>
      <c r="B90" s="1" t="s">
        <v>685</v>
      </c>
      <c r="D90" s="57" t="s">
        <v>867</v>
      </c>
      <c r="G90" s="31">
        <v>2.6599999999999997</v>
      </c>
      <c r="H90" s="10">
        <f>G90/(1-55%)</f>
        <v>5.9111111111111114</v>
      </c>
      <c r="I90" s="10">
        <f>G90/(1-60%)</f>
        <v>6.6499999999999986</v>
      </c>
      <c r="J90" t="s">
        <v>3648</v>
      </c>
      <c r="K90" s="58" t="s">
        <v>870</v>
      </c>
    </row>
    <row r="91" spans="1:11" ht="15.75" x14ac:dyDescent="0.25">
      <c r="A91" s="30" t="s">
        <v>506</v>
      </c>
      <c r="B91" s="1" t="s">
        <v>686</v>
      </c>
      <c r="D91" s="57" t="s">
        <v>867</v>
      </c>
      <c r="G91" s="31">
        <v>2.6599999999999997</v>
      </c>
      <c r="H91" s="10">
        <f>G91/(1-55%)</f>
        <v>5.9111111111111114</v>
      </c>
      <c r="I91" s="10">
        <f>G91/(1-60%)</f>
        <v>6.6499999999999986</v>
      </c>
      <c r="J91" t="s">
        <v>3648</v>
      </c>
      <c r="K91" s="58" t="s">
        <v>871</v>
      </c>
    </row>
    <row r="92" spans="1:11" ht="15.75" x14ac:dyDescent="0.25">
      <c r="A92" s="30" t="s">
        <v>507</v>
      </c>
      <c r="B92" s="1" t="s">
        <v>687</v>
      </c>
      <c r="D92" s="57" t="s">
        <v>867</v>
      </c>
      <c r="G92" s="31">
        <v>3.2199999999999998</v>
      </c>
      <c r="H92" s="10">
        <f>G92/(1-55%)</f>
        <v>7.1555555555555559</v>
      </c>
      <c r="I92" s="10">
        <f>G92/(1-60%)</f>
        <v>8.0499999999999989</v>
      </c>
      <c r="J92" t="s">
        <v>3648</v>
      </c>
      <c r="K92" s="58" t="s">
        <v>872</v>
      </c>
    </row>
    <row r="93" spans="1:11" ht="15.75" x14ac:dyDescent="0.25">
      <c r="A93" s="30" t="s">
        <v>508</v>
      </c>
      <c r="B93" s="1" t="s">
        <v>688</v>
      </c>
      <c r="D93" s="57" t="s">
        <v>861</v>
      </c>
      <c r="G93" s="31">
        <v>4.34</v>
      </c>
      <c r="H93" s="10">
        <f>G93/(1-55%)</f>
        <v>9.6444444444444457</v>
      </c>
      <c r="I93" s="10">
        <f>G93/(1-60%)</f>
        <v>10.85</v>
      </c>
      <c r="J93" t="s">
        <v>3648</v>
      </c>
      <c r="K93" s="58" t="s">
        <v>873</v>
      </c>
    </row>
    <row r="94" spans="1:11" ht="15.75" x14ac:dyDescent="0.25">
      <c r="A94" s="30" t="s">
        <v>509</v>
      </c>
      <c r="B94" s="1" t="s">
        <v>689</v>
      </c>
      <c r="D94" s="57" t="s">
        <v>874</v>
      </c>
      <c r="G94" s="31">
        <v>3.36</v>
      </c>
      <c r="H94" s="10">
        <f>G94/(1-55%)</f>
        <v>7.4666666666666668</v>
      </c>
      <c r="I94" s="10">
        <f>G94/(1-60%)</f>
        <v>8.3999999999999986</v>
      </c>
      <c r="J94" t="s">
        <v>3648</v>
      </c>
      <c r="K94" s="58" t="s">
        <v>875</v>
      </c>
    </row>
    <row r="95" spans="1:11" ht="15.75" x14ac:dyDescent="0.25">
      <c r="A95" s="30" t="s">
        <v>510</v>
      </c>
      <c r="B95" s="1" t="s">
        <v>690</v>
      </c>
      <c r="D95" s="57" t="s">
        <v>861</v>
      </c>
      <c r="G95" s="31">
        <v>1.8199999999999998</v>
      </c>
      <c r="H95" s="10">
        <f>G95/(1-55%)</f>
        <v>4.0444444444444443</v>
      </c>
      <c r="I95" s="10">
        <f>G95/(1-60%)</f>
        <v>4.5499999999999989</v>
      </c>
      <c r="J95" t="s">
        <v>3648</v>
      </c>
      <c r="K95" s="58" t="s">
        <v>876</v>
      </c>
    </row>
    <row r="96" spans="1:11" ht="15.75" x14ac:dyDescent="0.25">
      <c r="A96" s="30" t="s">
        <v>511</v>
      </c>
      <c r="B96" s="1" t="s">
        <v>691</v>
      </c>
      <c r="D96" s="57" t="s">
        <v>861</v>
      </c>
      <c r="G96" s="31">
        <v>2.6599999999999997</v>
      </c>
      <c r="H96" s="10">
        <f>G96/(1-55%)</f>
        <v>5.9111111111111114</v>
      </c>
      <c r="I96" s="10">
        <f>G96/(1-60%)</f>
        <v>6.6499999999999986</v>
      </c>
      <c r="J96" t="s">
        <v>3648</v>
      </c>
      <c r="K96" s="58" t="s">
        <v>877</v>
      </c>
    </row>
    <row r="97" spans="1:11" ht="15.75" x14ac:dyDescent="0.25">
      <c r="A97" s="30" t="s">
        <v>512</v>
      </c>
      <c r="B97" s="1" t="s">
        <v>692</v>
      </c>
      <c r="D97" s="57" t="s">
        <v>861</v>
      </c>
      <c r="G97" s="31">
        <v>2.6599999999999997</v>
      </c>
      <c r="H97" s="10">
        <f>G97/(1-55%)</f>
        <v>5.9111111111111114</v>
      </c>
      <c r="I97" s="10">
        <f>G97/(1-60%)</f>
        <v>6.6499999999999986</v>
      </c>
      <c r="J97" t="s">
        <v>3648</v>
      </c>
      <c r="K97" s="58" t="s">
        <v>878</v>
      </c>
    </row>
    <row r="98" spans="1:11" ht="15.75" x14ac:dyDescent="0.25">
      <c r="A98" s="30" t="s">
        <v>513</v>
      </c>
      <c r="B98" s="1" t="s">
        <v>693</v>
      </c>
      <c r="D98" s="57" t="s">
        <v>861</v>
      </c>
      <c r="G98" s="31">
        <v>4.8999999999999995</v>
      </c>
      <c r="H98" s="10">
        <f>G98/(1-55%)</f>
        <v>10.888888888888889</v>
      </c>
      <c r="I98" s="10">
        <f>G98/(1-60%)</f>
        <v>12.249999999999998</v>
      </c>
      <c r="J98" t="s">
        <v>3648</v>
      </c>
      <c r="K98" s="58" t="s">
        <v>879</v>
      </c>
    </row>
    <row r="99" spans="1:11" ht="15.75" x14ac:dyDescent="0.25">
      <c r="A99" s="30" t="s">
        <v>514</v>
      </c>
      <c r="B99" s="1" t="s">
        <v>694</v>
      </c>
      <c r="D99" s="57" t="s">
        <v>849</v>
      </c>
      <c r="G99" s="31">
        <v>2.8</v>
      </c>
      <c r="H99" s="10">
        <f>G99/(1-55%)</f>
        <v>6.2222222222222223</v>
      </c>
      <c r="I99" s="10">
        <f>G99/(1-60%)</f>
        <v>6.9999999999999991</v>
      </c>
      <c r="J99" t="s">
        <v>3648</v>
      </c>
      <c r="K99" s="58" t="s">
        <v>880</v>
      </c>
    </row>
    <row r="100" spans="1:11" ht="15.75" x14ac:dyDescent="0.25">
      <c r="A100" s="30" t="s">
        <v>515</v>
      </c>
      <c r="B100" s="1" t="s">
        <v>695</v>
      </c>
      <c r="D100" s="57" t="s">
        <v>861</v>
      </c>
      <c r="G100" s="31">
        <v>5.1811199999999999</v>
      </c>
      <c r="H100" s="10">
        <f>G100/(1-55%)</f>
        <v>11.5136</v>
      </c>
      <c r="I100" s="10">
        <f>G100/(1-60%)</f>
        <v>12.9528</v>
      </c>
      <c r="J100" t="s">
        <v>3648</v>
      </c>
      <c r="K100" s="58" t="s">
        <v>881</v>
      </c>
    </row>
    <row r="101" spans="1:11" ht="15.75" x14ac:dyDescent="0.25">
      <c r="A101" s="52" t="s">
        <v>516</v>
      </c>
      <c r="B101" s="1" t="s">
        <v>696</v>
      </c>
      <c r="D101" s="59" t="s">
        <v>874</v>
      </c>
      <c r="G101" s="31">
        <v>2.38</v>
      </c>
      <c r="H101" s="10">
        <f>G101/(1-55%)</f>
        <v>5.2888888888888888</v>
      </c>
      <c r="I101" s="10">
        <f>G101/(1-60%)</f>
        <v>5.9499999999999993</v>
      </c>
      <c r="J101" t="s">
        <v>3648</v>
      </c>
      <c r="K101" s="58" t="s">
        <v>882</v>
      </c>
    </row>
    <row r="102" spans="1:11" ht="15.75" x14ac:dyDescent="0.25">
      <c r="A102" s="52" t="s">
        <v>517</v>
      </c>
      <c r="B102" s="1" t="s">
        <v>697</v>
      </c>
      <c r="D102" s="59" t="s">
        <v>440</v>
      </c>
      <c r="G102" s="31">
        <v>4.34</v>
      </c>
      <c r="H102" s="10">
        <f>G102/(1-55%)</f>
        <v>9.6444444444444457</v>
      </c>
      <c r="I102" s="10">
        <f>G102/(1-60%)</f>
        <v>10.85</v>
      </c>
      <c r="J102" t="s">
        <v>3648</v>
      </c>
      <c r="K102" s="58" t="s">
        <v>883</v>
      </c>
    </row>
    <row r="103" spans="1:11" ht="15.75" x14ac:dyDescent="0.25">
      <c r="A103" s="30" t="s">
        <v>518</v>
      </c>
      <c r="B103" s="1" t="s">
        <v>698</v>
      </c>
      <c r="D103" s="59" t="s">
        <v>874</v>
      </c>
      <c r="G103" s="31">
        <v>3.08</v>
      </c>
      <c r="H103" s="10">
        <f>G103/(1-55%)</f>
        <v>6.844444444444445</v>
      </c>
      <c r="I103" s="10">
        <f>G103/(1-60%)</f>
        <v>7.7</v>
      </c>
      <c r="J103" t="s">
        <v>3648</v>
      </c>
      <c r="K103" s="58" t="s">
        <v>884</v>
      </c>
    </row>
    <row r="104" spans="1:11" ht="15.75" x14ac:dyDescent="0.25">
      <c r="A104" s="30" t="s">
        <v>519</v>
      </c>
      <c r="B104" s="1" t="s">
        <v>699</v>
      </c>
      <c r="D104" s="57" t="s">
        <v>856</v>
      </c>
      <c r="G104" s="31">
        <v>2.38</v>
      </c>
      <c r="H104" s="10">
        <f>G104/(1-55%)</f>
        <v>5.2888888888888888</v>
      </c>
      <c r="I104" s="10">
        <f>G104/(1-60%)</f>
        <v>5.9499999999999993</v>
      </c>
      <c r="J104" t="s">
        <v>3648</v>
      </c>
      <c r="K104" s="58" t="s">
        <v>885</v>
      </c>
    </row>
    <row r="105" spans="1:11" ht="15.75" x14ac:dyDescent="0.25">
      <c r="A105" s="30" t="s">
        <v>520</v>
      </c>
      <c r="B105" s="1" t="s">
        <v>700</v>
      </c>
      <c r="D105" s="57" t="s">
        <v>856</v>
      </c>
      <c r="G105" s="31">
        <v>2.6599999999999997</v>
      </c>
      <c r="H105" s="10">
        <f>G105/(1-55%)</f>
        <v>5.9111111111111114</v>
      </c>
      <c r="I105" s="10">
        <f>G105/(1-60%)</f>
        <v>6.6499999999999986</v>
      </c>
      <c r="J105" t="s">
        <v>3648</v>
      </c>
      <c r="K105" s="58" t="s">
        <v>886</v>
      </c>
    </row>
    <row r="106" spans="1:11" ht="15.75" x14ac:dyDescent="0.25">
      <c r="A106" s="30" t="s">
        <v>521</v>
      </c>
      <c r="B106" s="1" t="s">
        <v>701</v>
      </c>
      <c r="D106" s="57" t="s">
        <v>856</v>
      </c>
      <c r="G106" s="31">
        <v>2.8</v>
      </c>
      <c r="H106" s="10">
        <f>G106/(1-55%)</f>
        <v>6.2222222222222223</v>
      </c>
      <c r="I106" s="10">
        <f>G106/(1-60%)</f>
        <v>6.9999999999999991</v>
      </c>
      <c r="J106" t="s">
        <v>3648</v>
      </c>
      <c r="K106" s="58" t="s">
        <v>887</v>
      </c>
    </row>
    <row r="107" spans="1:11" ht="15.75" x14ac:dyDescent="0.25">
      <c r="A107" s="30" t="s">
        <v>522</v>
      </c>
      <c r="B107" s="1" t="s">
        <v>702</v>
      </c>
      <c r="D107" s="57" t="s">
        <v>852</v>
      </c>
      <c r="G107" s="31">
        <v>3.2199999999999998</v>
      </c>
      <c r="H107" s="10">
        <f>G107/(1-55%)</f>
        <v>7.1555555555555559</v>
      </c>
      <c r="I107" s="10">
        <f>G107/(1-60%)</f>
        <v>8.0499999999999989</v>
      </c>
      <c r="J107" t="s">
        <v>3648</v>
      </c>
      <c r="K107" s="58" t="s">
        <v>888</v>
      </c>
    </row>
    <row r="108" spans="1:11" ht="15.75" x14ac:dyDescent="0.25">
      <c r="A108" s="52" t="s">
        <v>523</v>
      </c>
      <c r="B108" s="1" t="s">
        <v>703</v>
      </c>
      <c r="D108" s="59" t="s">
        <v>440</v>
      </c>
      <c r="G108" s="31">
        <v>4.6199999999999992</v>
      </c>
      <c r="H108" s="10">
        <f>G108/(1-55%)</f>
        <v>10.266666666666666</v>
      </c>
      <c r="I108" s="10">
        <f>G108/(1-60%)</f>
        <v>11.549999999999997</v>
      </c>
      <c r="J108" t="s">
        <v>3648</v>
      </c>
      <c r="K108" s="58" t="s">
        <v>889</v>
      </c>
    </row>
    <row r="109" spans="1:11" ht="15.75" x14ac:dyDescent="0.25">
      <c r="A109" s="52" t="s">
        <v>524</v>
      </c>
      <c r="B109" s="1" t="s">
        <v>704</v>
      </c>
      <c r="D109" s="59" t="s">
        <v>440</v>
      </c>
      <c r="G109" s="31">
        <v>4.1999999999999993</v>
      </c>
      <c r="H109" s="10">
        <f>G109/(1-55%)</f>
        <v>9.3333333333333321</v>
      </c>
      <c r="I109" s="10">
        <f>G109/(1-60%)</f>
        <v>10.499999999999998</v>
      </c>
      <c r="J109" t="s">
        <v>3648</v>
      </c>
      <c r="K109" s="58" t="s">
        <v>890</v>
      </c>
    </row>
    <row r="110" spans="1:11" ht="15.75" x14ac:dyDescent="0.25">
      <c r="A110" s="52" t="s">
        <v>525</v>
      </c>
      <c r="B110" s="1" t="s">
        <v>705</v>
      </c>
      <c r="D110" s="61" t="s">
        <v>891</v>
      </c>
      <c r="G110" s="31">
        <v>2.94</v>
      </c>
      <c r="H110" s="10">
        <f>G110/(1-55%)</f>
        <v>6.5333333333333341</v>
      </c>
      <c r="I110" s="10">
        <f>G110/(1-60%)</f>
        <v>7.35</v>
      </c>
      <c r="J110" t="s">
        <v>3648</v>
      </c>
      <c r="K110" s="58" t="s">
        <v>892</v>
      </c>
    </row>
    <row r="111" spans="1:11" ht="15.75" x14ac:dyDescent="0.25">
      <c r="A111" s="52" t="s">
        <v>526</v>
      </c>
      <c r="B111" s="1" t="s">
        <v>706</v>
      </c>
      <c r="D111" s="61" t="s">
        <v>893</v>
      </c>
      <c r="G111" s="31">
        <v>3.6399999999999997</v>
      </c>
      <c r="H111" s="10">
        <f>G111/(1-55%)</f>
        <v>8.0888888888888886</v>
      </c>
      <c r="I111" s="10">
        <f>G111/(1-60%)</f>
        <v>9.0999999999999979</v>
      </c>
      <c r="J111" t="s">
        <v>3648</v>
      </c>
      <c r="K111" s="58" t="s">
        <v>894</v>
      </c>
    </row>
    <row r="112" spans="1:11" ht="15.75" x14ac:dyDescent="0.25">
      <c r="A112" s="52" t="s">
        <v>527</v>
      </c>
      <c r="B112" s="1" t="s">
        <v>707</v>
      </c>
      <c r="D112" s="59" t="s">
        <v>441</v>
      </c>
      <c r="G112" s="31">
        <v>2.6599999999999997</v>
      </c>
      <c r="H112" s="10">
        <f>G112/(1-55%)</f>
        <v>5.9111111111111114</v>
      </c>
      <c r="I112" s="10">
        <f>G112/(1-60%)</f>
        <v>6.6499999999999986</v>
      </c>
      <c r="J112" t="s">
        <v>3648</v>
      </c>
      <c r="K112" s="58" t="s">
        <v>895</v>
      </c>
    </row>
    <row r="113" spans="1:11" ht="15.75" x14ac:dyDescent="0.25">
      <c r="A113" s="52" t="s">
        <v>528</v>
      </c>
      <c r="B113" s="1" t="s">
        <v>708</v>
      </c>
      <c r="D113" s="59" t="s">
        <v>441</v>
      </c>
      <c r="G113" s="31">
        <v>3.5</v>
      </c>
      <c r="H113" s="10">
        <f>G113/(1-55%)</f>
        <v>7.7777777777777786</v>
      </c>
      <c r="I113" s="10">
        <f>G113/(1-60%)</f>
        <v>8.75</v>
      </c>
      <c r="J113" t="s">
        <v>3648</v>
      </c>
      <c r="K113" s="58" t="s">
        <v>896</v>
      </c>
    </row>
    <row r="114" spans="1:11" ht="15.75" x14ac:dyDescent="0.25">
      <c r="A114" s="52" t="s">
        <v>529</v>
      </c>
      <c r="B114" s="1" t="s">
        <v>709</v>
      </c>
      <c r="D114" s="59" t="s">
        <v>441</v>
      </c>
      <c r="G114" s="31">
        <v>3.5</v>
      </c>
      <c r="H114" s="10">
        <f>G114/(1-55%)</f>
        <v>7.7777777777777786</v>
      </c>
      <c r="I114" s="10">
        <f>G114/(1-60%)</f>
        <v>8.75</v>
      </c>
      <c r="J114" t="s">
        <v>3648</v>
      </c>
      <c r="K114" s="58" t="s">
        <v>897</v>
      </c>
    </row>
    <row r="115" spans="1:11" ht="15.75" x14ac:dyDescent="0.25">
      <c r="A115" s="52" t="s">
        <v>530</v>
      </c>
      <c r="B115" s="1" t="s">
        <v>710</v>
      </c>
      <c r="D115" s="59" t="s">
        <v>441</v>
      </c>
      <c r="G115" s="31">
        <v>2.6599999999999997</v>
      </c>
      <c r="H115" s="10">
        <f>G115/(1-55%)</f>
        <v>5.9111111111111114</v>
      </c>
      <c r="I115" s="10">
        <f>G115/(1-60%)</f>
        <v>6.6499999999999986</v>
      </c>
      <c r="J115" t="s">
        <v>3648</v>
      </c>
      <c r="K115" s="58" t="s">
        <v>898</v>
      </c>
    </row>
    <row r="116" spans="1:11" ht="15.75" x14ac:dyDescent="0.25">
      <c r="A116" s="52" t="s">
        <v>531</v>
      </c>
      <c r="B116" s="1" t="s">
        <v>711</v>
      </c>
      <c r="D116" s="59" t="s">
        <v>441</v>
      </c>
      <c r="G116" s="31">
        <v>2.6599999999999997</v>
      </c>
      <c r="H116" s="10">
        <f>G116/(1-55%)</f>
        <v>5.9111111111111114</v>
      </c>
      <c r="I116" s="10">
        <f>G116/(1-60%)</f>
        <v>6.6499999999999986</v>
      </c>
      <c r="J116" t="s">
        <v>3648</v>
      </c>
      <c r="K116" s="58" t="s">
        <v>899</v>
      </c>
    </row>
    <row r="117" spans="1:11" ht="15.75" x14ac:dyDescent="0.25">
      <c r="A117" s="52" t="s">
        <v>532</v>
      </c>
      <c r="B117" s="1" t="s">
        <v>712</v>
      </c>
      <c r="D117" s="59" t="s">
        <v>856</v>
      </c>
      <c r="G117" s="31">
        <v>2.94</v>
      </c>
      <c r="H117" s="10">
        <f>G117/(1-55%)</f>
        <v>6.5333333333333341</v>
      </c>
      <c r="I117" s="10">
        <f>G117/(1-60%)</f>
        <v>7.35</v>
      </c>
      <c r="J117" t="s">
        <v>3648</v>
      </c>
      <c r="K117" s="58" t="s">
        <v>900</v>
      </c>
    </row>
    <row r="118" spans="1:11" ht="15.75" x14ac:dyDescent="0.25">
      <c r="A118" s="52" t="s">
        <v>533</v>
      </c>
      <c r="B118" s="1" t="s">
        <v>713</v>
      </c>
      <c r="D118" s="59" t="s">
        <v>901</v>
      </c>
      <c r="G118" s="31">
        <v>3.9199999999999995</v>
      </c>
      <c r="H118" s="10">
        <f>G118/(1-55%)</f>
        <v>8.7111111111111104</v>
      </c>
      <c r="I118" s="10">
        <f>G118/(1-60%)</f>
        <v>9.7999999999999989</v>
      </c>
      <c r="J118" t="s">
        <v>3648</v>
      </c>
      <c r="K118" s="58" t="s">
        <v>902</v>
      </c>
    </row>
    <row r="119" spans="1:11" ht="15.75" x14ac:dyDescent="0.25">
      <c r="A119" s="52" t="s">
        <v>534</v>
      </c>
      <c r="B119" s="1" t="s">
        <v>714</v>
      </c>
      <c r="D119" s="59" t="s">
        <v>441</v>
      </c>
      <c r="G119" s="31">
        <v>4.4799999999999995</v>
      </c>
      <c r="H119" s="10">
        <f>G119/(1-55%)</f>
        <v>9.9555555555555557</v>
      </c>
      <c r="I119" s="10">
        <f>G119/(1-60%)</f>
        <v>11.199999999999998</v>
      </c>
      <c r="J119" t="s">
        <v>3648</v>
      </c>
      <c r="K119" s="58" t="s">
        <v>903</v>
      </c>
    </row>
    <row r="120" spans="1:11" ht="15.75" x14ac:dyDescent="0.25">
      <c r="A120" s="52" t="s">
        <v>535</v>
      </c>
      <c r="B120" s="1" t="s">
        <v>715</v>
      </c>
      <c r="D120" s="59" t="s">
        <v>891</v>
      </c>
      <c r="G120" s="31">
        <v>3.08</v>
      </c>
      <c r="H120" s="10">
        <f>G120/(1-55%)</f>
        <v>6.844444444444445</v>
      </c>
      <c r="I120" s="10">
        <f>G120/(1-60%)</f>
        <v>7.7</v>
      </c>
      <c r="J120" t="s">
        <v>3648</v>
      </c>
      <c r="K120" s="58" t="s">
        <v>904</v>
      </c>
    </row>
    <row r="121" spans="1:11" ht="15.75" x14ac:dyDescent="0.25">
      <c r="A121" s="30" t="s">
        <v>536</v>
      </c>
      <c r="B121" s="1" t="s">
        <v>716</v>
      </c>
      <c r="D121" s="57" t="s">
        <v>849</v>
      </c>
      <c r="G121" s="31">
        <v>2.8</v>
      </c>
      <c r="H121" s="10">
        <f>G121/(1-55%)</f>
        <v>6.2222222222222223</v>
      </c>
      <c r="I121" s="10">
        <f>G121/(1-60%)</f>
        <v>6.9999999999999991</v>
      </c>
      <c r="J121" t="s">
        <v>3648</v>
      </c>
      <c r="K121" s="58" t="s">
        <v>905</v>
      </c>
    </row>
    <row r="122" spans="1:11" ht="15.75" x14ac:dyDescent="0.25">
      <c r="A122" s="30" t="s">
        <v>537</v>
      </c>
      <c r="B122" s="1" t="s">
        <v>717</v>
      </c>
      <c r="D122" s="57" t="s">
        <v>849</v>
      </c>
      <c r="G122" s="31">
        <v>3.36</v>
      </c>
      <c r="H122" s="10">
        <f>G122/(1-55%)</f>
        <v>7.4666666666666668</v>
      </c>
      <c r="I122" s="10">
        <f>G122/(1-60%)</f>
        <v>8.3999999999999986</v>
      </c>
      <c r="J122" t="s">
        <v>3648</v>
      </c>
      <c r="K122" s="58" t="s">
        <v>906</v>
      </c>
    </row>
    <row r="123" spans="1:11" ht="15.75" x14ac:dyDescent="0.25">
      <c r="A123" s="30" t="s">
        <v>538</v>
      </c>
      <c r="B123" s="1" t="s">
        <v>718</v>
      </c>
      <c r="D123" s="57" t="s">
        <v>861</v>
      </c>
      <c r="G123" s="31">
        <v>4.8999999999999995</v>
      </c>
      <c r="H123" s="10">
        <f>G123/(1-55%)</f>
        <v>10.888888888888889</v>
      </c>
      <c r="I123" s="10">
        <f>G123/(1-60%)</f>
        <v>12.249999999999998</v>
      </c>
      <c r="J123" t="s">
        <v>3648</v>
      </c>
      <c r="K123" s="58" t="s">
        <v>907</v>
      </c>
    </row>
    <row r="124" spans="1:11" ht="15.75" x14ac:dyDescent="0.25">
      <c r="A124" s="30" t="s">
        <v>539</v>
      </c>
      <c r="B124" s="1" t="s">
        <v>719</v>
      </c>
      <c r="D124" s="57" t="s">
        <v>849</v>
      </c>
      <c r="G124" s="31">
        <v>5.18</v>
      </c>
      <c r="H124" s="10">
        <f>G124/(1-55%)</f>
        <v>11.511111111111111</v>
      </c>
      <c r="I124" s="10">
        <f>G124/(1-60%)</f>
        <v>12.95</v>
      </c>
      <c r="J124" t="s">
        <v>3648</v>
      </c>
      <c r="K124" s="58" t="s">
        <v>908</v>
      </c>
    </row>
    <row r="125" spans="1:11" ht="15.75" x14ac:dyDescent="0.25">
      <c r="A125" s="30" t="s">
        <v>540</v>
      </c>
      <c r="B125" s="1" t="s">
        <v>720</v>
      </c>
      <c r="D125" s="57" t="s">
        <v>849</v>
      </c>
      <c r="G125" s="31">
        <v>5.88</v>
      </c>
      <c r="H125" s="10">
        <f>G125/(1-55%)</f>
        <v>13.066666666666668</v>
      </c>
      <c r="I125" s="10">
        <f>G125/(1-60%)</f>
        <v>14.7</v>
      </c>
      <c r="J125" t="s">
        <v>3648</v>
      </c>
      <c r="K125" s="58" t="s">
        <v>909</v>
      </c>
    </row>
    <row r="126" spans="1:11" ht="15.75" x14ac:dyDescent="0.25">
      <c r="A126" s="30" t="s">
        <v>541</v>
      </c>
      <c r="B126" s="1" t="s">
        <v>721</v>
      </c>
      <c r="D126" s="57" t="s">
        <v>861</v>
      </c>
      <c r="G126" s="31">
        <v>2.6644799999999997</v>
      </c>
      <c r="H126" s="10">
        <f>G126/(1-55%)</f>
        <v>5.9210666666666665</v>
      </c>
      <c r="I126" s="10">
        <f>G126/(1-60%)</f>
        <v>6.6611999999999991</v>
      </c>
      <c r="J126" t="s">
        <v>3648</v>
      </c>
      <c r="K126" s="58" t="s">
        <v>910</v>
      </c>
    </row>
    <row r="127" spans="1:11" ht="15.75" x14ac:dyDescent="0.25">
      <c r="A127" s="30" t="s">
        <v>542</v>
      </c>
      <c r="B127" s="1" t="s">
        <v>722</v>
      </c>
      <c r="D127" s="57" t="s">
        <v>861</v>
      </c>
      <c r="G127" s="31">
        <v>2.0999999999999996</v>
      </c>
      <c r="H127" s="10">
        <f>G127/(1-55%)</f>
        <v>4.6666666666666661</v>
      </c>
      <c r="I127" s="10">
        <f>G127/(1-60%)</f>
        <v>5.2499999999999991</v>
      </c>
      <c r="J127" t="s">
        <v>3648</v>
      </c>
      <c r="K127" s="58" t="s">
        <v>911</v>
      </c>
    </row>
    <row r="128" spans="1:11" ht="15.75" x14ac:dyDescent="0.25">
      <c r="A128" s="30" t="s">
        <v>543</v>
      </c>
      <c r="B128" s="1" t="s">
        <v>723</v>
      </c>
      <c r="D128" s="57" t="s">
        <v>861</v>
      </c>
      <c r="G128" s="31">
        <v>2.52</v>
      </c>
      <c r="H128" s="10">
        <f>G128/(1-55%)</f>
        <v>5.6000000000000005</v>
      </c>
      <c r="I128" s="10">
        <f>G128/(1-60%)</f>
        <v>6.3</v>
      </c>
      <c r="J128" t="s">
        <v>3648</v>
      </c>
      <c r="K128" s="58" t="s">
        <v>912</v>
      </c>
    </row>
    <row r="129" spans="1:11" ht="15.75" x14ac:dyDescent="0.25">
      <c r="A129" s="30" t="s">
        <v>544</v>
      </c>
      <c r="B129" s="1" t="s">
        <v>724</v>
      </c>
      <c r="D129" s="57" t="s">
        <v>861</v>
      </c>
      <c r="G129" s="31">
        <v>2.0999999999999996</v>
      </c>
      <c r="H129" s="10">
        <f>G129/(1-55%)</f>
        <v>4.6666666666666661</v>
      </c>
      <c r="I129" s="10">
        <f>G129/(1-60%)</f>
        <v>5.2499999999999991</v>
      </c>
      <c r="J129" t="s">
        <v>3648</v>
      </c>
      <c r="K129" s="58" t="s">
        <v>913</v>
      </c>
    </row>
    <row r="130" spans="1:11" ht="15.75" x14ac:dyDescent="0.25">
      <c r="A130" s="30" t="s">
        <v>545</v>
      </c>
      <c r="B130" s="1" t="s">
        <v>725</v>
      </c>
      <c r="D130" s="57" t="s">
        <v>861</v>
      </c>
      <c r="G130" s="31">
        <v>2.52</v>
      </c>
      <c r="H130" s="10">
        <f>G130/(1-55%)</f>
        <v>5.6000000000000005</v>
      </c>
      <c r="I130" s="10">
        <f>G130/(1-60%)</f>
        <v>6.3</v>
      </c>
      <c r="J130" t="s">
        <v>3648</v>
      </c>
      <c r="K130" s="58" t="s">
        <v>914</v>
      </c>
    </row>
    <row r="131" spans="1:11" ht="15.75" x14ac:dyDescent="0.25">
      <c r="A131" s="30" t="s">
        <v>546</v>
      </c>
      <c r="B131" s="1" t="s">
        <v>726</v>
      </c>
      <c r="D131" s="57" t="s">
        <v>861</v>
      </c>
      <c r="G131" s="31">
        <v>3.08</v>
      </c>
      <c r="H131" s="10">
        <f>G131/(1-55%)</f>
        <v>6.844444444444445</v>
      </c>
      <c r="I131" s="10">
        <f>G131/(1-60%)</f>
        <v>7.7</v>
      </c>
      <c r="J131" t="s">
        <v>3648</v>
      </c>
      <c r="K131" s="58" t="s">
        <v>915</v>
      </c>
    </row>
    <row r="132" spans="1:11" ht="15.75" x14ac:dyDescent="0.25">
      <c r="A132" s="30" t="s">
        <v>547</v>
      </c>
      <c r="B132" s="1" t="s">
        <v>727</v>
      </c>
      <c r="D132" s="57" t="s">
        <v>861</v>
      </c>
      <c r="G132" s="31">
        <v>2.8</v>
      </c>
      <c r="H132" s="10">
        <f>G132/(1-55%)</f>
        <v>6.2222222222222223</v>
      </c>
      <c r="I132" s="10">
        <f>G132/(1-60%)</f>
        <v>6.9999999999999991</v>
      </c>
      <c r="J132" t="s">
        <v>3648</v>
      </c>
      <c r="K132" s="58" t="s">
        <v>916</v>
      </c>
    </row>
    <row r="133" spans="1:11" ht="15.75" x14ac:dyDescent="0.25">
      <c r="A133" s="30" t="s">
        <v>548</v>
      </c>
      <c r="B133" s="1" t="s">
        <v>728</v>
      </c>
      <c r="D133" s="57" t="s">
        <v>861</v>
      </c>
      <c r="G133" s="31">
        <v>2.3788799999999997</v>
      </c>
      <c r="H133" s="10">
        <f>G133/(1-55%)</f>
        <v>5.2863999999999995</v>
      </c>
      <c r="I133" s="10">
        <f>G133/(1-60%)</f>
        <v>5.9471999999999987</v>
      </c>
      <c r="J133" t="s">
        <v>3648</v>
      </c>
      <c r="K133" s="58" t="s">
        <v>917</v>
      </c>
    </row>
    <row r="134" spans="1:11" ht="15.75" x14ac:dyDescent="0.25">
      <c r="A134" s="52" t="s">
        <v>549</v>
      </c>
      <c r="B134" s="1" t="s">
        <v>729</v>
      </c>
      <c r="D134" s="59" t="s">
        <v>918</v>
      </c>
      <c r="G134" s="31">
        <v>2.52</v>
      </c>
      <c r="H134" s="10">
        <f>G134/(1-55%)</f>
        <v>5.6000000000000005</v>
      </c>
      <c r="I134" s="10">
        <f>G134/(1-60%)</f>
        <v>6.3</v>
      </c>
      <c r="J134" t="s">
        <v>3648</v>
      </c>
      <c r="K134" s="58" t="s">
        <v>919</v>
      </c>
    </row>
    <row r="135" spans="1:11" ht="15.75" x14ac:dyDescent="0.25">
      <c r="A135" s="30" t="s">
        <v>550</v>
      </c>
      <c r="B135" s="1" t="s">
        <v>730</v>
      </c>
      <c r="D135" s="57" t="s">
        <v>861</v>
      </c>
      <c r="G135" s="31">
        <v>2.52</v>
      </c>
      <c r="H135" s="10">
        <f>G135/(1-55%)</f>
        <v>5.6000000000000005</v>
      </c>
      <c r="I135" s="10">
        <f>G135/(1-60%)</f>
        <v>6.3</v>
      </c>
      <c r="J135" t="s">
        <v>3648</v>
      </c>
      <c r="K135" s="58" t="s">
        <v>920</v>
      </c>
    </row>
    <row r="136" spans="1:11" ht="15.75" x14ac:dyDescent="0.25">
      <c r="A136" s="30" t="s">
        <v>551</v>
      </c>
      <c r="B136" s="1" t="s">
        <v>731</v>
      </c>
      <c r="D136" s="57" t="s">
        <v>856</v>
      </c>
      <c r="G136" s="31">
        <v>2.2399999999999998</v>
      </c>
      <c r="H136" s="10">
        <f>G136/(1-55%)</f>
        <v>4.9777777777777779</v>
      </c>
      <c r="I136" s="10">
        <f>G136/(1-60%)</f>
        <v>5.5999999999999988</v>
      </c>
      <c r="J136" t="s">
        <v>3648</v>
      </c>
      <c r="K136" s="58" t="s">
        <v>921</v>
      </c>
    </row>
    <row r="137" spans="1:11" ht="15.75" x14ac:dyDescent="0.25">
      <c r="A137" s="52" t="s">
        <v>552</v>
      </c>
      <c r="B137" s="1" t="s">
        <v>732</v>
      </c>
      <c r="D137" s="59" t="s">
        <v>440</v>
      </c>
      <c r="G137" s="31">
        <v>3.6399999999999997</v>
      </c>
      <c r="H137" s="10">
        <f>G137/(1-55%)</f>
        <v>8.0888888888888886</v>
      </c>
      <c r="I137" s="10">
        <f>G137/(1-60%)</f>
        <v>9.0999999999999979</v>
      </c>
      <c r="J137" t="s">
        <v>3648</v>
      </c>
      <c r="K137" s="58" t="s">
        <v>922</v>
      </c>
    </row>
    <row r="138" spans="1:11" ht="15.75" x14ac:dyDescent="0.25">
      <c r="A138" s="30" t="s">
        <v>553</v>
      </c>
      <c r="B138" s="1" t="s">
        <v>733</v>
      </c>
      <c r="D138" s="57" t="s">
        <v>856</v>
      </c>
      <c r="G138" s="31">
        <v>1.8211199999999999</v>
      </c>
      <c r="H138" s="10">
        <f>G138/(1-55%)</f>
        <v>4.0469333333333335</v>
      </c>
      <c r="I138" s="10">
        <f>G138/(1-60%)</f>
        <v>4.5527999999999995</v>
      </c>
      <c r="J138" t="s">
        <v>3648</v>
      </c>
      <c r="K138" s="58" t="s">
        <v>923</v>
      </c>
    </row>
    <row r="139" spans="1:11" ht="15.75" x14ac:dyDescent="0.25">
      <c r="A139" s="30" t="s">
        <v>554</v>
      </c>
      <c r="B139" s="1" t="s">
        <v>734</v>
      </c>
      <c r="D139" s="57" t="s">
        <v>856</v>
      </c>
      <c r="G139" s="31">
        <v>2.0999999999999996</v>
      </c>
      <c r="H139" s="10">
        <f>G139/(1-55%)</f>
        <v>4.6666666666666661</v>
      </c>
      <c r="I139" s="10">
        <f>G139/(1-60%)</f>
        <v>5.2499999999999991</v>
      </c>
      <c r="J139" t="s">
        <v>3648</v>
      </c>
      <c r="K139" s="58" t="s">
        <v>924</v>
      </c>
    </row>
    <row r="140" spans="1:11" ht="15.75" x14ac:dyDescent="0.25">
      <c r="A140" s="30" t="s">
        <v>555</v>
      </c>
      <c r="B140" s="1" t="s">
        <v>735</v>
      </c>
      <c r="D140" s="57" t="s">
        <v>856</v>
      </c>
      <c r="G140" s="31">
        <v>2.38</v>
      </c>
      <c r="H140" s="10">
        <f>G140/(1-55%)</f>
        <v>5.2888888888888888</v>
      </c>
      <c r="I140" s="10">
        <f>G140/(1-60%)</f>
        <v>5.9499999999999993</v>
      </c>
      <c r="J140" t="s">
        <v>3648</v>
      </c>
      <c r="K140" s="58" t="s">
        <v>925</v>
      </c>
    </row>
    <row r="141" spans="1:11" ht="15.75" x14ac:dyDescent="0.25">
      <c r="A141" s="52" t="s">
        <v>556</v>
      </c>
      <c r="B141" s="1" t="s">
        <v>736</v>
      </c>
      <c r="D141" s="61" t="s">
        <v>440</v>
      </c>
      <c r="G141" s="31">
        <v>6.4399999999999995</v>
      </c>
      <c r="H141" s="10">
        <f>G141/(1-55%)</f>
        <v>14.311111111111112</v>
      </c>
      <c r="I141" s="10">
        <f>G141/(1-60%)</f>
        <v>16.099999999999998</v>
      </c>
      <c r="J141" t="s">
        <v>3648</v>
      </c>
      <c r="K141" s="58" t="s">
        <v>926</v>
      </c>
    </row>
    <row r="142" spans="1:11" ht="15.75" x14ac:dyDescent="0.25">
      <c r="A142" s="52" t="s">
        <v>557</v>
      </c>
      <c r="B142" s="1" t="s">
        <v>737</v>
      </c>
      <c r="D142" s="61" t="s">
        <v>440</v>
      </c>
      <c r="G142" s="31">
        <v>3.2199999999999998</v>
      </c>
      <c r="H142" s="10">
        <f>G142/(1-55%)</f>
        <v>7.1555555555555559</v>
      </c>
      <c r="I142" s="10">
        <f>G142/(1-60%)</f>
        <v>8.0499999999999989</v>
      </c>
      <c r="J142" t="s">
        <v>3648</v>
      </c>
      <c r="K142" s="58" t="s">
        <v>927</v>
      </c>
    </row>
    <row r="143" spans="1:11" ht="15.75" x14ac:dyDescent="0.25">
      <c r="A143" s="52" t="s">
        <v>558</v>
      </c>
      <c r="B143" s="1" t="s">
        <v>738</v>
      </c>
      <c r="D143" s="61" t="s">
        <v>440</v>
      </c>
      <c r="G143" s="31">
        <v>4.1999999999999993</v>
      </c>
      <c r="H143" s="10">
        <f>G143/(1-55%)</f>
        <v>9.3333333333333321</v>
      </c>
      <c r="I143" s="10">
        <f>G143/(1-60%)</f>
        <v>10.499999999999998</v>
      </c>
      <c r="J143" t="s">
        <v>3648</v>
      </c>
      <c r="K143" s="58" t="s">
        <v>928</v>
      </c>
    </row>
    <row r="144" spans="1:11" ht="15.75" x14ac:dyDescent="0.25">
      <c r="A144" s="30" t="s">
        <v>559</v>
      </c>
      <c r="B144" s="1" t="s">
        <v>739</v>
      </c>
      <c r="D144" s="57" t="s">
        <v>435</v>
      </c>
      <c r="G144" s="31">
        <v>3.78</v>
      </c>
      <c r="H144" s="10">
        <f>G144/(1-55%)</f>
        <v>8.4</v>
      </c>
      <c r="I144" s="10">
        <f>G144/(1-60%)</f>
        <v>9.4499999999999993</v>
      </c>
      <c r="J144" t="s">
        <v>3648</v>
      </c>
      <c r="K144" s="58" t="s">
        <v>929</v>
      </c>
    </row>
    <row r="145" spans="1:11" ht="15.75" x14ac:dyDescent="0.25">
      <c r="A145" s="30" t="s">
        <v>560</v>
      </c>
      <c r="B145" s="1" t="s">
        <v>740</v>
      </c>
      <c r="D145" s="57" t="s">
        <v>901</v>
      </c>
      <c r="G145" s="31">
        <v>4.6199999999999992</v>
      </c>
      <c r="H145" s="10">
        <f>G145/(1-55%)</f>
        <v>10.266666666666666</v>
      </c>
      <c r="I145" s="10">
        <f>G145/(1-60%)</f>
        <v>11.549999999999997</v>
      </c>
      <c r="J145" t="s">
        <v>3648</v>
      </c>
      <c r="K145" s="58" t="s">
        <v>930</v>
      </c>
    </row>
    <row r="146" spans="1:11" ht="15.75" x14ac:dyDescent="0.25">
      <c r="A146" s="30" t="s">
        <v>561</v>
      </c>
      <c r="B146" s="1" t="s">
        <v>741</v>
      </c>
      <c r="D146" s="57" t="s">
        <v>856</v>
      </c>
      <c r="G146" s="31">
        <v>2.2399999999999998</v>
      </c>
      <c r="H146" s="10">
        <f>G146/(1-55%)</f>
        <v>4.9777777777777779</v>
      </c>
      <c r="I146" s="10">
        <f>G146/(1-60%)</f>
        <v>5.5999999999999988</v>
      </c>
      <c r="J146" t="s">
        <v>3648</v>
      </c>
      <c r="K146" s="58" t="s">
        <v>931</v>
      </c>
    </row>
    <row r="147" spans="1:11" ht="15.75" x14ac:dyDescent="0.25">
      <c r="A147" s="52" t="s">
        <v>562</v>
      </c>
      <c r="B147" s="1" t="s">
        <v>742</v>
      </c>
      <c r="D147" s="59" t="s">
        <v>932</v>
      </c>
      <c r="G147" s="31">
        <v>1.4</v>
      </c>
      <c r="H147" s="10">
        <f>G147/(1-55%)</f>
        <v>3.1111111111111112</v>
      </c>
      <c r="I147" s="10">
        <f>G147/(1-60%)</f>
        <v>3.4999999999999996</v>
      </c>
      <c r="J147" t="s">
        <v>3648</v>
      </c>
      <c r="K147" s="58" t="s">
        <v>933</v>
      </c>
    </row>
    <row r="148" spans="1:11" ht="15.75" x14ac:dyDescent="0.25">
      <c r="A148" s="52" t="s">
        <v>563</v>
      </c>
      <c r="B148" s="1" t="s">
        <v>743</v>
      </c>
      <c r="D148" s="59" t="s">
        <v>849</v>
      </c>
      <c r="G148" s="31">
        <v>2.38</v>
      </c>
      <c r="H148" s="10">
        <f>G148/(1-55%)</f>
        <v>5.2888888888888888</v>
      </c>
      <c r="I148" s="10">
        <f>G148/(1-60%)</f>
        <v>5.9499999999999993</v>
      </c>
      <c r="J148" t="s">
        <v>3648</v>
      </c>
      <c r="K148" s="58" t="s">
        <v>934</v>
      </c>
    </row>
    <row r="149" spans="1:11" ht="15.75" x14ac:dyDescent="0.25">
      <c r="A149" s="52" t="s">
        <v>564</v>
      </c>
      <c r="B149" s="1" t="s">
        <v>744</v>
      </c>
      <c r="D149" s="59" t="s">
        <v>856</v>
      </c>
      <c r="G149" s="31">
        <v>3.7833599999999992</v>
      </c>
      <c r="H149" s="10">
        <f>G149/(1-55%)</f>
        <v>8.4074666666666662</v>
      </c>
      <c r="I149" s="10">
        <f>G149/(1-60%)</f>
        <v>9.4583999999999975</v>
      </c>
      <c r="J149" t="s">
        <v>3648</v>
      </c>
      <c r="K149" s="58" t="s">
        <v>935</v>
      </c>
    </row>
    <row r="150" spans="1:11" ht="15.75" x14ac:dyDescent="0.25">
      <c r="A150" s="52" t="s">
        <v>565</v>
      </c>
      <c r="B150" s="1" t="s">
        <v>745</v>
      </c>
      <c r="D150" s="59" t="s">
        <v>441</v>
      </c>
      <c r="G150" s="31">
        <v>2.6599999999999997</v>
      </c>
      <c r="H150" s="10">
        <f>G150/(1-55%)</f>
        <v>5.9111111111111114</v>
      </c>
      <c r="I150" s="10">
        <f>G150/(1-60%)</f>
        <v>6.6499999999999986</v>
      </c>
      <c r="J150" t="s">
        <v>3648</v>
      </c>
      <c r="K150" s="58" t="s">
        <v>936</v>
      </c>
    </row>
    <row r="151" spans="1:11" ht="15.75" x14ac:dyDescent="0.25">
      <c r="A151" s="52" t="s">
        <v>566</v>
      </c>
      <c r="B151" s="1" t="s">
        <v>746</v>
      </c>
      <c r="D151" s="59" t="s">
        <v>441</v>
      </c>
      <c r="G151" s="31">
        <v>2.6599999999999997</v>
      </c>
      <c r="H151" s="10">
        <f>G151/(1-55%)</f>
        <v>5.9111111111111114</v>
      </c>
      <c r="I151" s="10">
        <f>G151/(1-60%)</f>
        <v>6.6499999999999986</v>
      </c>
      <c r="J151" t="s">
        <v>3648</v>
      </c>
      <c r="K151" s="58" t="s">
        <v>937</v>
      </c>
    </row>
    <row r="152" spans="1:11" ht="15.75" x14ac:dyDescent="0.25">
      <c r="A152" s="30" t="s">
        <v>567</v>
      </c>
      <c r="B152" s="1" t="s">
        <v>747</v>
      </c>
      <c r="D152" s="59" t="s">
        <v>441</v>
      </c>
      <c r="G152" s="31">
        <v>2.0999999999999996</v>
      </c>
      <c r="H152" s="10">
        <f>G152/(1-55%)</f>
        <v>4.6666666666666661</v>
      </c>
      <c r="I152" s="10">
        <f>G152/(1-60%)</f>
        <v>5.2499999999999991</v>
      </c>
      <c r="J152" t="s">
        <v>3648</v>
      </c>
      <c r="K152" s="58" t="s">
        <v>938</v>
      </c>
    </row>
    <row r="153" spans="1:11" ht="15.75" x14ac:dyDescent="0.25">
      <c r="A153" s="30" t="s">
        <v>568</v>
      </c>
      <c r="B153" s="1" t="s">
        <v>748</v>
      </c>
      <c r="D153" s="62" t="s">
        <v>901</v>
      </c>
      <c r="G153" s="31">
        <v>4.8999999999999995</v>
      </c>
      <c r="H153" s="10">
        <f>G153/(1-55%)</f>
        <v>10.888888888888889</v>
      </c>
      <c r="I153" s="10">
        <f>G153/(1-60%)</f>
        <v>12.249999999999998</v>
      </c>
      <c r="J153" t="s">
        <v>3648</v>
      </c>
      <c r="K153" s="58" t="s">
        <v>939</v>
      </c>
    </row>
    <row r="154" spans="1:11" ht="15.75" x14ac:dyDescent="0.25">
      <c r="A154" s="30" t="s">
        <v>569</v>
      </c>
      <c r="B154" s="1" t="s">
        <v>749</v>
      </c>
      <c r="D154" s="57" t="s">
        <v>867</v>
      </c>
      <c r="G154" s="31">
        <v>2.38</v>
      </c>
      <c r="H154" s="10">
        <f>G154/(1-55%)</f>
        <v>5.2888888888888888</v>
      </c>
      <c r="I154" s="10">
        <f>G154/(1-60%)</f>
        <v>5.9499999999999993</v>
      </c>
      <c r="J154" t="s">
        <v>3648</v>
      </c>
      <c r="K154" s="58" t="s">
        <v>940</v>
      </c>
    </row>
    <row r="155" spans="1:11" ht="15.75" x14ac:dyDescent="0.25">
      <c r="A155" s="30" t="s">
        <v>570</v>
      </c>
      <c r="B155" s="1" t="s">
        <v>750</v>
      </c>
      <c r="D155" s="57" t="s">
        <v>861</v>
      </c>
      <c r="G155" s="31">
        <v>3.08</v>
      </c>
      <c r="H155" s="10">
        <f>G155/(1-55%)</f>
        <v>6.844444444444445</v>
      </c>
      <c r="I155" s="10">
        <f>G155/(1-60%)</f>
        <v>7.7</v>
      </c>
      <c r="J155" t="s">
        <v>3648</v>
      </c>
      <c r="K155" s="58" t="s">
        <v>941</v>
      </c>
    </row>
    <row r="156" spans="1:11" ht="15.75" x14ac:dyDescent="0.25">
      <c r="A156" s="52" t="s">
        <v>571</v>
      </c>
      <c r="B156" s="1" t="s">
        <v>751</v>
      </c>
      <c r="D156" s="59" t="s">
        <v>849</v>
      </c>
      <c r="G156" s="31">
        <v>3.917759999999999</v>
      </c>
      <c r="H156" s="10">
        <f>G156/(1-55%)</f>
        <v>8.7061333333333319</v>
      </c>
      <c r="I156" s="10">
        <f>G156/(1-60%)</f>
        <v>9.7943999999999978</v>
      </c>
      <c r="J156" t="s">
        <v>3648</v>
      </c>
      <c r="K156" s="58" t="s">
        <v>942</v>
      </c>
    </row>
    <row r="157" spans="1:11" ht="15.75" x14ac:dyDescent="0.25">
      <c r="A157" s="30" t="s">
        <v>572</v>
      </c>
      <c r="B157" s="1" t="s">
        <v>752</v>
      </c>
      <c r="D157" s="59" t="s">
        <v>849</v>
      </c>
      <c r="G157" s="31">
        <v>2.8</v>
      </c>
      <c r="H157" s="10">
        <f>G157/(1-55%)</f>
        <v>6.2222222222222223</v>
      </c>
      <c r="I157" s="10">
        <f>G157/(1-60%)</f>
        <v>6.9999999999999991</v>
      </c>
      <c r="J157" t="s">
        <v>3648</v>
      </c>
      <c r="K157" s="58" t="s">
        <v>943</v>
      </c>
    </row>
    <row r="158" spans="1:11" ht="15.75" x14ac:dyDescent="0.25">
      <c r="A158" s="30" t="s">
        <v>573</v>
      </c>
      <c r="B158" s="1" t="s">
        <v>753</v>
      </c>
      <c r="D158" s="59" t="s">
        <v>849</v>
      </c>
      <c r="G158" s="31">
        <v>3.5</v>
      </c>
      <c r="H158" s="10">
        <f>G158/(1-55%)</f>
        <v>7.7777777777777786</v>
      </c>
      <c r="I158" s="10">
        <f>G158/(1-60%)</f>
        <v>8.75</v>
      </c>
      <c r="J158" t="s">
        <v>3648</v>
      </c>
      <c r="K158" s="58" t="s">
        <v>944</v>
      </c>
    </row>
    <row r="159" spans="1:11" ht="15.75" x14ac:dyDescent="0.25">
      <c r="A159" s="52" t="s">
        <v>574</v>
      </c>
      <c r="B159" s="1" t="s">
        <v>754</v>
      </c>
      <c r="D159" s="59" t="s">
        <v>856</v>
      </c>
      <c r="G159" s="31">
        <v>2.38</v>
      </c>
      <c r="H159" s="10">
        <f>G159/(1-55%)</f>
        <v>5.2888888888888888</v>
      </c>
      <c r="I159" s="10">
        <f>G159/(1-60%)</f>
        <v>5.9499999999999993</v>
      </c>
      <c r="J159" t="s">
        <v>3648</v>
      </c>
      <c r="K159" s="58" t="s">
        <v>945</v>
      </c>
    </row>
    <row r="160" spans="1:11" ht="15.75" x14ac:dyDescent="0.25">
      <c r="A160" s="30" t="s">
        <v>575</v>
      </c>
      <c r="B160" s="1" t="s">
        <v>755</v>
      </c>
      <c r="D160" s="57" t="s">
        <v>867</v>
      </c>
      <c r="G160" s="31">
        <v>1.68</v>
      </c>
      <c r="H160" s="10">
        <f>G160/(1-55%)</f>
        <v>3.7333333333333334</v>
      </c>
      <c r="I160" s="10">
        <f>G160/(1-60%)</f>
        <v>4.1999999999999993</v>
      </c>
      <c r="J160" t="s">
        <v>3648</v>
      </c>
      <c r="K160" s="58" t="s">
        <v>946</v>
      </c>
    </row>
    <row r="161" spans="1:11" ht="15.75" x14ac:dyDescent="0.25">
      <c r="A161" s="30" t="s">
        <v>576</v>
      </c>
      <c r="B161" s="1" t="s">
        <v>756</v>
      </c>
      <c r="D161" s="57" t="s">
        <v>867</v>
      </c>
      <c r="G161" s="31">
        <v>3.2199999999999998</v>
      </c>
      <c r="H161" s="10">
        <f>G161/(1-55%)</f>
        <v>7.1555555555555559</v>
      </c>
      <c r="I161" s="10">
        <f>G161/(1-60%)</f>
        <v>8.0499999999999989</v>
      </c>
      <c r="J161" t="s">
        <v>3648</v>
      </c>
      <c r="K161" s="58" t="s">
        <v>947</v>
      </c>
    </row>
    <row r="162" spans="1:11" ht="15.75" x14ac:dyDescent="0.25">
      <c r="A162" s="30" t="s">
        <v>577</v>
      </c>
      <c r="B162" s="1" t="s">
        <v>757</v>
      </c>
      <c r="D162" s="57" t="s">
        <v>861</v>
      </c>
      <c r="G162" s="31">
        <v>2.38</v>
      </c>
      <c r="H162" s="10">
        <f>G162/(1-55%)</f>
        <v>5.2888888888888888</v>
      </c>
      <c r="I162" s="10">
        <f>G162/(1-60%)</f>
        <v>5.9499999999999993</v>
      </c>
      <c r="J162" t="s">
        <v>3648</v>
      </c>
      <c r="K162" s="58" t="s">
        <v>948</v>
      </c>
    </row>
    <row r="163" spans="1:11" ht="15.75" x14ac:dyDescent="0.25">
      <c r="A163" s="53" t="s">
        <v>578</v>
      </c>
      <c r="B163" s="1" t="s">
        <v>758</v>
      </c>
      <c r="D163" s="57" t="s">
        <v>861</v>
      </c>
      <c r="G163" s="31">
        <v>1.9599999999999997</v>
      </c>
      <c r="H163" s="10">
        <f>G163/(1-55%)</f>
        <v>4.3555555555555552</v>
      </c>
      <c r="I163" s="10">
        <f>G163/(1-60%)</f>
        <v>4.8999999999999995</v>
      </c>
      <c r="J163" t="s">
        <v>3648</v>
      </c>
      <c r="K163" s="58" t="s">
        <v>949</v>
      </c>
    </row>
    <row r="164" spans="1:11" ht="15.75" x14ac:dyDescent="0.25">
      <c r="A164" s="52" t="s">
        <v>579</v>
      </c>
      <c r="B164" s="1" t="s">
        <v>759</v>
      </c>
      <c r="D164" s="57" t="s">
        <v>861</v>
      </c>
      <c r="G164" s="31">
        <v>2.38</v>
      </c>
      <c r="H164" s="10">
        <f>G164/(1-55%)</f>
        <v>5.2888888888888888</v>
      </c>
      <c r="I164" s="10">
        <f>G164/(1-60%)</f>
        <v>5.9499999999999993</v>
      </c>
      <c r="J164" t="s">
        <v>3648</v>
      </c>
      <c r="K164" s="58" t="s">
        <v>950</v>
      </c>
    </row>
    <row r="165" spans="1:11" ht="15.75" x14ac:dyDescent="0.25">
      <c r="A165" s="52" t="s">
        <v>580</v>
      </c>
      <c r="B165" s="1" t="s">
        <v>760</v>
      </c>
      <c r="D165" s="59" t="s">
        <v>441</v>
      </c>
      <c r="G165" s="31">
        <v>3.36</v>
      </c>
      <c r="H165" s="10">
        <f>G165/(1-55%)</f>
        <v>7.4666666666666668</v>
      </c>
      <c r="I165" s="10">
        <f>G165/(1-60%)</f>
        <v>8.3999999999999986</v>
      </c>
      <c r="J165" t="s">
        <v>3648</v>
      </c>
      <c r="K165" s="58" t="s">
        <v>951</v>
      </c>
    </row>
    <row r="166" spans="1:11" ht="15.75" x14ac:dyDescent="0.25">
      <c r="A166" s="52" t="s">
        <v>581</v>
      </c>
      <c r="B166" s="1" t="s">
        <v>761</v>
      </c>
      <c r="D166" s="59" t="s">
        <v>849</v>
      </c>
      <c r="G166" s="31">
        <v>3.6388799999999994</v>
      </c>
      <c r="H166" s="10">
        <f>G166/(1-55%)</f>
        <v>8.0863999999999994</v>
      </c>
      <c r="I166" s="10">
        <f>G166/(1-60%)</f>
        <v>9.0971999999999973</v>
      </c>
      <c r="J166" t="s">
        <v>3648</v>
      </c>
      <c r="K166" s="58" t="s">
        <v>952</v>
      </c>
    </row>
    <row r="167" spans="1:11" ht="15.75" x14ac:dyDescent="0.25">
      <c r="A167" s="52" t="s">
        <v>582</v>
      </c>
      <c r="B167" s="1" t="s">
        <v>762</v>
      </c>
      <c r="D167" s="59" t="s">
        <v>441</v>
      </c>
      <c r="G167" s="31">
        <v>3.5</v>
      </c>
      <c r="H167" s="10">
        <f>G167/(1-55%)</f>
        <v>7.7777777777777786</v>
      </c>
      <c r="I167" s="10">
        <f>G167/(1-60%)</f>
        <v>8.75</v>
      </c>
      <c r="J167" t="s">
        <v>3648</v>
      </c>
      <c r="K167" s="58" t="s">
        <v>953</v>
      </c>
    </row>
    <row r="168" spans="1:11" ht="15.75" x14ac:dyDescent="0.25">
      <c r="A168" s="52" t="s">
        <v>583</v>
      </c>
      <c r="B168" s="1" t="s">
        <v>763</v>
      </c>
      <c r="D168" s="59" t="s">
        <v>861</v>
      </c>
      <c r="G168" s="31">
        <v>4.0599999999999996</v>
      </c>
      <c r="H168" s="10">
        <f>G168/(1-55%)</f>
        <v>9.0222222222222221</v>
      </c>
      <c r="I168" s="10">
        <f>G168/(1-60%)</f>
        <v>10.149999999999999</v>
      </c>
      <c r="J168" t="s">
        <v>3648</v>
      </c>
      <c r="K168" s="58" t="s">
        <v>954</v>
      </c>
    </row>
    <row r="169" spans="1:11" ht="15.75" x14ac:dyDescent="0.25">
      <c r="A169" s="52" t="s">
        <v>584</v>
      </c>
      <c r="B169" s="1" t="s">
        <v>764</v>
      </c>
      <c r="D169" s="59" t="s">
        <v>856</v>
      </c>
      <c r="G169" s="31">
        <v>4.1999999999999993</v>
      </c>
      <c r="H169" s="10">
        <f>G169/(1-55%)</f>
        <v>9.3333333333333321</v>
      </c>
      <c r="I169" s="10">
        <f>G169/(1-60%)</f>
        <v>10.499999999999998</v>
      </c>
      <c r="J169" t="s">
        <v>3648</v>
      </c>
      <c r="K169" s="58" t="s">
        <v>955</v>
      </c>
    </row>
    <row r="170" spans="1:11" ht="15.75" x14ac:dyDescent="0.25">
      <c r="A170" s="52" t="s">
        <v>585</v>
      </c>
      <c r="B170" s="1" t="s">
        <v>765</v>
      </c>
      <c r="D170" s="59" t="s">
        <v>849</v>
      </c>
      <c r="G170" s="31">
        <v>3.08</v>
      </c>
      <c r="H170" s="10">
        <f>G170/(1-55%)</f>
        <v>6.844444444444445</v>
      </c>
      <c r="I170" s="10">
        <f>G170/(1-60%)</f>
        <v>7.7</v>
      </c>
      <c r="J170" t="s">
        <v>3648</v>
      </c>
      <c r="K170" s="58" t="s">
        <v>956</v>
      </c>
    </row>
    <row r="171" spans="1:11" ht="15.75" x14ac:dyDescent="0.25">
      <c r="A171" s="52" t="s">
        <v>586</v>
      </c>
      <c r="B171" s="1" t="s">
        <v>766</v>
      </c>
      <c r="D171" s="59" t="s">
        <v>849</v>
      </c>
      <c r="G171" s="31">
        <v>2.8</v>
      </c>
      <c r="H171" s="10">
        <f>G171/(1-55%)</f>
        <v>6.2222222222222223</v>
      </c>
      <c r="I171" s="10">
        <f>G171/(1-60%)</f>
        <v>6.9999999999999991</v>
      </c>
      <c r="J171" t="s">
        <v>3648</v>
      </c>
      <c r="K171" s="58" t="s">
        <v>957</v>
      </c>
    </row>
    <row r="172" spans="1:11" ht="15.75" x14ac:dyDescent="0.25">
      <c r="A172" s="52" t="s">
        <v>587</v>
      </c>
      <c r="B172" s="1" t="s">
        <v>767</v>
      </c>
      <c r="D172" s="59" t="s">
        <v>874</v>
      </c>
      <c r="G172" s="31">
        <v>2.6599999999999997</v>
      </c>
      <c r="H172" s="10">
        <f>G172/(1-55%)</f>
        <v>5.9111111111111114</v>
      </c>
      <c r="I172" s="10">
        <f>G172/(1-60%)</f>
        <v>6.6499999999999986</v>
      </c>
      <c r="J172" t="s">
        <v>3648</v>
      </c>
      <c r="K172" s="58" t="s">
        <v>958</v>
      </c>
    </row>
    <row r="173" spans="1:11" ht="15.75" x14ac:dyDescent="0.25">
      <c r="A173" s="52" t="s">
        <v>588</v>
      </c>
      <c r="B173" s="1" t="s">
        <v>768</v>
      </c>
      <c r="D173" s="59" t="s">
        <v>856</v>
      </c>
      <c r="G173" s="31">
        <v>2.8</v>
      </c>
      <c r="H173" s="10">
        <f>G173/(1-55%)</f>
        <v>6.2222222222222223</v>
      </c>
      <c r="I173" s="10">
        <f>G173/(1-60%)</f>
        <v>6.9999999999999991</v>
      </c>
      <c r="J173" t="s">
        <v>3648</v>
      </c>
      <c r="K173" s="58" t="s">
        <v>959</v>
      </c>
    </row>
    <row r="174" spans="1:11" ht="15.75" x14ac:dyDescent="0.25">
      <c r="A174" s="52" t="s">
        <v>589</v>
      </c>
      <c r="B174" s="1" t="s">
        <v>768</v>
      </c>
      <c r="D174" s="59" t="s">
        <v>861</v>
      </c>
      <c r="G174" s="31">
        <v>2.38</v>
      </c>
      <c r="H174" s="10">
        <f>G174/(1-55%)</f>
        <v>5.2888888888888888</v>
      </c>
      <c r="I174" s="10">
        <f>G174/(1-60%)</f>
        <v>5.9499999999999993</v>
      </c>
      <c r="J174" t="s">
        <v>3648</v>
      </c>
      <c r="K174" s="58" t="s">
        <v>960</v>
      </c>
    </row>
    <row r="175" spans="1:11" ht="15.75" x14ac:dyDescent="0.25">
      <c r="A175" s="30" t="s">
        <v>590</v>
      </c>
      <c r="B175" s="1" t="s">
        <v>769</v>
      </c>
      <c r="D175" s="57" t="s">
        <v>849</v>
      </c>
      <c r="G175" s="31">
        <v>4.1999999999999993</v>
      </c>
      <c r="H175" s="10">
        <f>G175/(1-55%)</f>
        <v>9.3333333333333321</v>
      </c>
      <c r="I175" s="10">
        <f>G175/(1-60%)</f>
        <v>10.499999999999998</v>
      </c>
      <c r="J175" t="s">
        <v>3648</v>
      </c>
      <c r="K175" s="58" t="s">
        <v>961</v>
      </c>
    </row>
    <row r="176" spans="1:11" ht="15.75" x14ac:dyDescent="0.25">
      <c r="A176" s="52" t="s">
        <v>591</v>
      </c>
      <c r="B176" s="1" t="s">
        <v>770</v>
      </c>
      <c r="D176" s="59" t="s">
        <v>856</v>
      </c>
      <c r="G176" s="31">
        <v>3.2199999999999998</v>
      </c>
      <c r="H176" s="10">
        <f>G176/(1-55%)</f>
        <v>7.1555555555555559</v>
      </c>
      <c r="I176" s="10">
        <f>G176/(1-60%)</f>
        <v>8.0499999999999989</v>
      </c>
      <c r="J176" t="s">
        <v>3648</v>
      </c>
      <c r="K176" s="58" t="s">
        <v>962</v>
      </c>
    </row>
    <row r="177" spans="1:11" ht="15.75" x14ac:dyDescent="0.25">
      <c r="A177" s="52" t="s">
        <v>592</v>
      </c>
      <c r="B177" s="1" t="s">
        <v>771</v>
      </c>
      <c r="D177" s="59" t="s">
        <v>861</v>
      </c>
      <c r="G177" s="31">
        <v>3.78</v>
      </c>
      <c r="H177" s="10">
        <f>G177/(1-55%)</f>
        <v>8.4</v>
      </c>
      <c r="I177" s="10">
        <f>G177/(1-60%)</f>
        <v>9.4499999999999993</v>
      </c>
      <c r="J177" t="s">
        <v>3648</v>
      </c>
      <c r="K177" s="58" t="s">
        <v>963</v>
      </c>
    </row>
    <row r="178" spans="1:11" ht="15.75" x14ac:dyDescent="0.25">
      <c r="A178" s="30" t="s">
        <v>593</v>
      </c>
      <c r="B178" s="1" t="s">
        <v>772</v>
      </c>
      <c r="D178" s="59" t="s">
        <v>861</v>
      </c>
      <c r="G178" s="31">
        <v>2.5267199999999996</v>
      </c>
      <c r="H178" s="10">
        <f>G178/(1-55%)</f>
        <v>5.6149333333333331</v>
      </c>
      <c r="I178" s="10">
        <f>G178/(1-60%)</f>
        <v>6.3167999999999989</v>
      </c>
      <c r="J178" t="s">
        <v>3648</v>
      </c>
      <c r="K178" s="58" t="s">
        <v>964</v>
      </c>
    </row>
    <row r="179" spans="1:11" ht="15.75" x14ac:dyDescent="0.25">
      <c r="A179" s="52" t="s">
        <v>594</v>
      </c>
      <c r="B179" s="1" t="s">
        <v>773</v>
      </c>
      <c r="D179" s="59" t="s">
        <v>856</v>
      </c>
      <c r="G179" s="31">
        <v>3.36</v>
      </c>
      <c r="H179" s="10">
        <f>G179/(1-55%)</f>
        <v>7.4666666666666668</v>
      </c>
      <c r="I179" s="10">
        <f>G179/(1-60%)</f>
        <v>8.3999999999999986</v>
      </c>
      <c r="J179" t="s">
        <v>3648</v>
      </c>
      <c r="K179" s="58" t="s">
        <v>965</v>
      </c>
    </row>
    <row r="180" spans="1:11" ht="15.75" x14ac:dyDescent="0.25">
      <c r="A180" s="30" t="s">
        <v>595</v>
      </c>
      <c r="B180" s="1" t="s">
        <v>774</v>
      </c>
      <c r="D180" s="63" t="s">
        <v>891</v>
      </c>
      <c r="G180" s="31">
        <v>3.2199999999999998</v>
      </c>
      <c r="H180" s="10">
        <f>G180/(1-55%)</f>
        <v>7.1555555555555559</v>
      </c>
      <c r="I180" s="10">
        <f>G180/(1-60%)</f>
        <v>8.0499999999999989</v>
      </c>
      <c r="J180" t="s">
        <v>3648</v>
      </c>
      <c r="K180" s="58" t="s">
        <v>966</v>
      </c>
    </row>
    <row r="181" spans="1:11" ht="15.75" x14ac:dyDescent="0.25">
      <c r="A181" s="30" t="s">
        <v>596</v>
      </c>
      <c r="B181" s="1" t="s">
        <v>775</v>
      </c>
      <c r="D181" s="57" t="s">
        <v>967</v>
      </c>
      <c r="G181" s="31">
        <v>1.68</v>
      </c>
      <c r="H181" s="10">
        <f>G181/(1-55%)</f>
        <v>3.7333333333333334</v>
      </c>
      <c r="I181" s="10">
        <f>G181/(1-60%)</f>
        <v>4.1999999999999993</v>
      </c>
      <c r="J181" t="s">
        <v>3648</v>
      </c>
      <c r="K181" s="58">
        <v>105</v>
      </c>
    </row>
    <row r="182" spans="1:11" ht="15.75" x14ac:dyDescent="0.25">
      <c r="A182" s="30" t="s">
        <v>597</v>
      </c>
      <c r="B182" s="1" t="s">
        <v>776</v>
      </c>
      <c r="D182" s="57" t="s">
        <v>861</v>
      </c>
      <c r="G182" s="31">
        <v>2.8</v>
      </c>
      <c r="H182" s="10">
        <f>G182/(1-55%)</f>
        <v>6.2222222222222223</v>
      </c>
      <c r="I182" s="10">
        <f>G182/(1-60%)</f>
        <v>6.9999999999999991</v>
      </c>
      <c r="J182" t="s">
        <v>3648</v>
      </c>
      <c r="K182" s="58" t="s">
        <v>968</v>
      </c>
    </row>
    <row r="183" spans="1:11" ht="15.75" x14ac:dyDescent="0.25">
      <c r="A183" s="52" t="s">
        <v>598</v>
      </c>
      <c r="B183" s="1" t="s">
        <v>777</v>
      </c>
      <c r="D183" s="59" t="s">
        <v>856</v>
      </c>
      <c r="G183" s="31">
        <v>3.08</v>
      </c>
      <c r="H183" s="10">
        <f>G183/(1-55%)</f>
        <v>6.844444444444445</v>
      </c>
      <c r="I183" s="10">
        <f>G183/(1-60%)</f>
        <v>7.7</v>
      </c>
      <c r="J183" t="s">
        <v>3648</v>
      </c>
      <c r="K183" s="58" t="s">
        <v>969</v>
      </c>
    </row>
    <row r="184" spans="1:11" ht="15.75" x14ac:dyDescent="0.25">
      <c r="A184" s="30" t="s">
        <v>599</v>
      </c>
      <c r="B184" s="1" t="s">
        <v>778</v>
      </c>
      <c r="D184" s="57" t="s">
        <v>861</v>
      </c>
      <c r="G184" s="31">
        <v>3.78</v>
      </c>
      <c r="H184" s="10">
        <f>G184/(1-55%)</f>
        <v>8.4</v>
      </c>
      <c r="I184" s="10">
        <f>G184/(1-60%)</f>
        <v>9.4499999999999993</v>
      </c>
      <c r="J184" t="s">
        <v>3648</v>
      </c>
      <c r="K184" s="58" t="s">
        <v>970</v>
      </c>
    </row>
    <row r="185" spans="1:11" ht="15.75" x14ac:dyDescent="0.25">
      <c r="A185" s="30" t="s">
        <v>600</v>
      </c>
      <c r="B185" s="1" t="s">
        <v>779</v>
      </c>
      <c r="D185" s="57" t="s">
        <v>874</v>
      </c>
      <c r="G185" s="31">
        <v>2.94</v>
      </c>
      <c r="H185" s="10">
        <f>G185/(1-55%)</f>
        <v>6.5333333333333341</v>
      </c>
      <c r="I185" s="10">
        <f>G185/(1-60%)</f>
        <v>7.35</v>
      </c>
      <c r="J185" t="s">
        <v>3648</v>
      </c>
      <c r="K185" s="58" t="s">
        <v>971</v>
      </c>
    </row>
    <row r="186" spans="1:11" ht="15.75" x14ac:dyDescent="0.25">
      <c r="A186" s="52" t="s">
        <v>601</v>
      </c>
      <c r="B186" s="1" t="s">
        <v>780</v>
      </c>
      <c r="D186" s="59" t="s">
        <v>440</v>
      </c>
      <c r="G186" s="31">
        <v>2.94</v>
      </c>
      <c r="H186" s="10">
        <f>G186/(1-55%)</f>
        <v>6.5333333333333341</v>
      </c>
      <c r="I186" s="10">
        <f>G186/(1-60%)</f>
        <v>7.35</v>
      </c>
      <c r="J186" t="s">
        <v>3648</v>
      </c>
      <c r="K186" s="58" t="s">
        <v>972</v>
      </c>
    </row>
    <row r="187" spans="1:11" ht="15.75" x14ac:dyDescent="0.25">
      <c r="A187" s="52" t="s">
        <v>602</v>
      </c>
      <c r="B187" s="1" t="s">
        <v>781</v>
      </c>
      <c r="D187" s="59" t="s">
        <v>441</v>
      </c>
      <c r="G187" s="31">
        <v>2.6599999999999997</v>
      </c>
      <c r="H187" s="10">
        <f>G187/(1-55%)</f>
        <v>5.9111111111111114</v>
      </c>
      <c r="I187" s="10">
        <f>G187/(1-60%)</f>
        <v>6.6499999999999986</v>
      </c>
      <c r="J187" t="s">
        <v>3648</v>
      </c>
      <c r="K187" s="58" t="s">
        <v>973</v>
      </c>
    </row>
    <row r="188" spans="1:11" ht="15.75" x14ac:dyDescent="0.25">
      <c r="A188" s="52" t="s">
        <v>603</v>
      </c>
      <c r="B188" s="1" t="s">
        <v>782</v>
      </c>
      <c r="D188" s="59" t="s">
        <v>974</v>
      </c>
      <c r="G188" s="31">
        <v>3.2155199999999993</v>
      </c>
      <c r="H188" s="10">
        <f>G188/(1-55%)</f>
        <v>7.1455999999999991</v>
      </c>
      <c r="I188" s="10">
        <f>G188/(1-60%)</f>
        <v>8.0387999999999984</v>
      </c>
      <c r="J188" t="s">
        <v>3648</v>
      </c>
      <c r="K188" s="58" t="s">
        <v>975</v>
      </c>
    </row>
    <row r="189" spans="1:11" ht="15.75" x14ac:dyDescent="0.25">
      <c r="A189" s="52" t="s">
        <v>604</v>
      </c>
      <c r="B189" s="1" t="s">
        <v>783</v>
      </c>
      <c r="D189" s="59" t="s">
        <v>856</v>
      </c>
      <c r="G189" s="31">
        <v>3.2199999999999998</v>
      </c>
      <c r="H189" s="10">
        <f>G189/(1-55%)</f>
        <v>7.1555555555555559</v>
      </c>
      <c r="I189" s="10">
        <f>G189/(1-60%)</f>
        <v>8.0499999999999989</v>
      </c>
      <c r="J189" t="s">
        <v>3648</v>
      </c>
      <c r="K189" s="58" t="s">
        <v>976</v>
      </c>
    </row>
    <row r="190" spans="1:11" ht="15.75" x14ac:dyDescent="0.25">
      <c r="A190" s="52" t="s">
        <v>605</v>
      </c>
      <c r="B190" s="1" t="s">
        <v>784</v>
      </c>
      <c r="D190" s="59" t="s">
        <v>441</v>
      </c>
      <c r="G190" s="31">
        <v>2.2399999999999998</v>
      </c>
      <c r="H190" s="10">
        <f>G190/(1-55%)</f>
        <v>4.9777777777777779</v>
      </c>
      <c r="I190" s="10">
        <f>G190/(1-60%)</f>
        <v>5.5999999999999988</v>
      </c>
      <c r="J190" t="s">
        <v>3648</v>
      </c>
      <c r="K190" s="58" t="s">
        <v>977</v>
      </c>
    </row>
    <row r="191" spans="1:11" ht="15.75" x14ac:dyDescent="0.25">
      <c r="A191" s="52" t="s">
        <v>606</v>
      </c>
      <c r="B191" s="1" t="s">
        <v>785</v>
      </c>
      <c r="D191" s="59" t="s">
        <v>441</v>
      </c>
      <c r="G191" s="31">
        <v>2.94</v>
      </c>
      <c r="H191" s="10">
        <f>G191/(1-55%)</f>
        <v>6.5333333333333341</v>
      </c>
      <c r="I191" s="10">
        <f>G191/(1-60%)</f>
        <v>7.35</v>
      </c>
      <c r="J191" t="s">
        <v>3648</v>
      </c>
      <c r="K191" s="58" t="s">
        <v>978</v>
      </c>
    </row>
    <row r="192" spans="1:11" ht="15.75" x14ac:dyDescent="0.25">
      <c r="A192" s="52" t="s">
        <v>607</v>
      </c>
      <c r="B192" s="1" t="s">
        <v>786</v>
      </c>
      <c r="D192" s="59" t="s">
        <v>441</v>
      </c>
      <c r="G192" s="31">
        <v>3.08</v>
      </c>
      <c r="H192" s="10">
        <f>G192/(1-55%)</f>
        <v>6.844444444444445</v>
      </c>
      <c r="I192" s="10">
        <f>G192/(1-60%)</f>
        <v>7.7</v>
      </c>
      <c r="J192" t="s">
        <v>3648</v>
      </c>
      <c r="K192" s="58" t="s">
        <v>979</v>
      </c>
    </row>
    <row r="193" spans="1:11" ht="15.75" x14ac:dyDescent="0.25">
      <c r="A193" s="30" t="s">
        <v>608</v>
      </c>
      <c r="B193" s="1" t="s">
        <v>787</v>
      </c>
      <c r="D193" s="59" t="s">
        <v>861</v>
      </c>
      <c r="G193" s="31">
        <v>2.38</v>
      </c>
      <c r="H193" s="10">
        <f>G193/(1-55%)</f>
        <v>5.2888888888888888</v>
      </c>
      <c r="I193" s="10">
        <f>G193/(1-60%)</f>
        <v>5.9499999999999993</v>
      </c>
      <c r="J193" t="s">
        <v>3648</v>
      </c>
      <c r="K193" s="58" t="s">
        <v>980</v>
      </c>
    </row>
    <row r="194" spans="1:11" ht="15.75" x14ac:dyDescent="0.25">
      <c r="A194" s="52" t="s">
        <v>609</v>
      </c>
      <c r="B194" s="1" t="s">
        <v>788</v>
      </c>
      <c r="D194" s="59" t="s">
        <v>861</v>
      </c>
      <c r="G194" s="31">
        <v>3.5</v>
      </c>
      <c r="H194" s="10">
        <f>G194/(1-55%)</f>
        <v>7.7777777777777786</v>
      </c>
      <c r="I194" s="10">
        <f>G194/(1-60%)</f>
        <v>8.75</v>
      </c>
      <c r="J194" t="s">
        <v>3648</v>
      </c>
      <c r="K194" s="58" t="s">
        <v>981</v>
      </c>
    </row>
    <row r="195" spans="1:11" ht="15.75" x14ac:dyDescent="0.25">
      <c r="A195" s="30" t="s">
        <v>610</v>
      </c>
      <c r="B195" s="1" t="s">
        <v>689</v>
      </c>
      <c r="D195" s="57" t="s">
        <v>874</v>
      </c>
      <c r="G195" s="31">
        <v>2.6599999999999997</v>
      </c>
      <c r="H195" s="10">
        <f>G195/(1-55%)</f>
        <v>5.9111111111111114</v>
      </c>
      <c r="I195" s="10">
        <f>G195/(1-60%)</f>
        <v>6.6499999999999986</v>
      </c>
      <c r="J195" t="s">
        <v>3648</v>
      </c>
      <c r="K195" s="58" t="s">
        <v>982</v>
      </c>
    </row>
    <row r="196" spans="1:11" ht="15.75" x14ac:dyDescent="0.25">
      <c r="A196" s="30" t="s">
        <v>611</v>
      </c>
      <c r="B196" s="1" t="s">
        <v>690</v>
      </c>
      <c r="D196" s="59" t="s">
        <v>861</v>
      </c>
      <c r="G196" s="31">
        <v>1.9599999999999997</v>
      </c>
      <c r="H196" s="10">
        <f>G196/(1-55%)</f>
        <v>4.3555555555555552</v>
      </c>
      <c r="I196" s="10">
        <f>G196/(1-60%)</f>
        <v>4.8999999999999995</v>
      </c>
      <c r="J196" t="s">
        <v>3648</v>
      </c>
      <c r="K196" s="58" t="s">
        <v>983</v>
      </c>
    </row>
    <row r="197" spans="1:11" ht="15.75" x14ac:dyDescent="0.25">
      <c r="A197" s="52" t="s">
        <v>612</v>
      </c>
      <c r="B197" s="1" t="s">
        <v>789</v>
      </c>
      <c r="D197" s="59" t="s">
        <v>874</v>
      </c>
      <c r="G197" s="31">
        <v>2.6599999999999997</v>
      </c>
      <c r="H197" s="10">
        <f>G197/(1-55%)</f>
        <v>5.9111111111111114</v>
      </c>
      <c r="I197" s="10">
        <f>G197/(1-60%)</f>
        <v>6.6499999999999986</v>
      </c>
      <c r="J197" t="s">
        <v>3648</v>
      </c>
      <c r="K197" s="58" t="s">
        <v>984</v>
      </c>
    </row>
    <row r="198" spans="1:11" ht="15.75" x14ac:dyDescent="0.25">
      <c r="A198" s="30" t="s">
        <v>613</v>
      </c>
      <c r="B198" s="1" t="s">
        <v>790</v>
      </c>
      <c r="D198" s="57" t="s">
        <v>985</v>
      </c>
      <c r="G198" s="31">
        <v>0.97999999999999987</v>
      </c>
      <c r="H198" s="10">
        <f>G198/(1-55%)</f>
        <v>2.1777777777777776</v>
      </c>
      <c r="I198" s="10">
        <f>G198/(1-60%)</f>
        <v>2.4499999999999997</v>
      </c>
      <c r="J198" t="s">
        <v>3648</v>
      </c>
      <c r="K198" s="58" t="s">
        <v>986</v>
      </c>
    </row>
    <row r="199" spans="1:11" ht="15.75" x14ac:dyDescent="0.25">
      <c r="A199" s="30" t="s">
        <v>614</v>
      </c>
      <c r="B199" s="1" t="s">
        <v>791</v>
      </c>
      <c r="D199" s="57" t="s">
        <v>856</v>
      </c>
      <c r="G199" s="31">
        <v>2.52</v>
      </c>
      <c r="H199" s="10">
        <f>G199/(1-55%)</f>
        <v>5.6000000000000005</v>
      </c>
      <c r="I199" s="10">
        <f>G199/(1-60%)</f>
        <v>6.3</v>
      </c>
      <c r="J199" t="s">
        <v>3648</v>
      </c>
      <c r="K199" s="58" t="s">
        <v>987</v>
      </c>
    </row>
    <row r="200" spans="1:11" ht="15.75" x14ac:dyDescent="0.25">
      <c r="A200" s="30" t="s">
        <v>615</v>
      </c>
      <c r="B200" s="1" t="s">
        <v>792</v>
      </c>
      <c r="D200" s="57" t="s">
        <v>988</v>
      </c>
      <c r="G200" s="31">
        <v>2.52</v>
      </c>
      <c r="H200" s="10">
        <f>G200/(1-55%)</f>
        <v>5.6000000000000005</v>
      </c>
      <c r="I200" s="10">
        <f>G200/(1-60%)</f>
        <v>6.3</v>
      </c>
      <c r="J200" t="s">
        <v>3648</v>
      </c>
      <c r="K200" s="58" t="s">
        <v>989</v>
      </c>
    </row>
    <row r="201" spans="1:11" ht="15.75" x14ac:dyDescent="0.25">
      <c r="A201" s="7" t="s">
        <v>616</v>
      </c>
      <c r="B201" s="1" t="s">
        <v>793</v>
      </c>
      <c r="D201" s="62" t="s">
        <v>854</v>
      </c>
      <c r="G201" s="31">
        <v>3.3633599999999992</v>
      </c>
      <c r="H201" s="10">
        <f>G201/(1-55%)</f>
        <v>7.4741333333333326</v>
      </c>
      <c r="I201" s="10">
        <f>G201/(1-60%)</f>
        <v>8.4083999999999968</v>
      </c>
      <c r="J201" t="s">
        <v>3648</v>
      </c>
      <c r="K201" s="58">
        <v>125</v>
      </c>
    </row>
    <row r="202" spans="1:11" ht="15.75" x14ac:dyDescent="0.25">
      <c r="A202" s="7" t="s">
        <v>617</v>
      </c>
      <c r="B202" s="1" t="s">
        <v>794</v>
      </c>
      <c r="D202" s="62" t="s">
        <v>849</v>
      </c>
      <c r="G202" s="31">
        <v>2.94</v>
      </c>
      <c r="H202" s="10">
        <f>G202/(1-55%)</f>
        <v>6.5333333333333341</v>
      </c>
      <c r="I202" s="10">
        <f>G202/(1-60%)</f>
        <v>7.35</v>
      </c>
      <c r="J202" t="s">
        <v>3648</v>
      </c>
      <c r="K202" s="58">
        <v>126</v>
      </c>
    </row>
    <row r="203" spans="1:11" ht="15.75" x14ac:dyDescent="0.25">
      <c r="A203" s="7" t="s">
        <v>618</v>
      </c>
      <c r="B203" s="1" t="s">
        <v>795</v>
      </c>
      <c r="D203" s="62" t="s">
        <v>891</v>
      </c>
      <c r="G203" s="31">
        <v>3.6399999999999997</v>
      </c>
      <c r="H203" s="10">
        <f>G203/(1-55%)</f>
        <v>8.0888888888888886</v>
      </c>
      <c r="I203" s="10">
        <f>G203/(1-60%)</f>
        <v>9.0999999999999979</v>
      </c>
      <c r="J203" t="s">
        <v>3648</v>
      </c>
      <c r="K203" s="58">
        <v>127</v>
      </c>
    </row>
    <row r="204" spans="1:11" ht="15.75" x14ac:dyDescent="0.25">
      <c r="A204" s="7" t="s">
        <v>619</v>
      </c>
      <c r="B204" s="1" t="s">
        <v>796</v>
      </c>
      <c r="D204" s="62" t="s">
        <v>990</v>
      </c>
      <c r="G204" s="31">
        <v>2.38</v>
      </c>
      <c r="H204" s="10">
        <f>G204/(1-55%)</f>
        <v>5.2888888888888888</v>
      </c>
      <c r="I204" s="10">
        <f>G204/(1-60%)</f>
        <v>5.9499999999999993</v>
      </c>
      <c r="J204" t="s">
        <v>3648</v>
      </c>
      <c r="K204" s="58">
        <v>128</v>
      </c>
    </row>
    <row r="205" spans="1:11" ht="15.75" x14ac:dyDescent="0.25">
      <c r="A205" s="7" t="s">
        <v>620</v>
      </c>
      <c r="B205" s="1" t="s">
        <v>797</v>
      </c>
      <c r="D205" s="62" t="s">
        <v>852</v>
      </c>
      <c r="G205" s="31">
        <v>2.2399999999999998</v>
      </c>
      <c r="H205" s="10">
        <f>G205/(1-55%)</f>
        <v>4.9777777777777779</v>
      </c>
      <c r="I205" s="10">
        <f>G205/(1-60%)</f>
        <v>5.5999999999999988</v>
      </c>
      <c r="J205" t="s">
        <v>3648</v>
      </c>
      <c r="K205" s="58">
        <v>129</v>
      </c>
    </row>
    <row r="206" spans="1:11" ht="15.75" x14ac:dyDescent="0.25">
      <c r="A206" s="7" t="s">
        <v>621</v>
      </c>
      <c r="B206" s="1" t="s">
        <v>798</v>
      </c>
      <c r="D206" s="62" t="s">
        <v>849</v>
      </c>
      <c r="G206" s="31">
        <v>2.8</v>
      </c>
      <c r="H206" s="10">
        <f>G206/(1-55%)</f>
        <v>6.2222222222222223</v>
      </c>
      <c r="I206" s="10">
        <f>G206/(1-60%)</f>
        <v>6.9999999999999991</v>
      </c>
      <c r="J206" t="s">
        <v>3648</v>
      </c>
      <c r="K206" s="58">
        <v>130</v>
      </c>
    </row>
    <row r="207" spans="1:11" ht="15.75" x14ac:dyDescent="0.25">
      <c r="A207" s="7" t="s">
        <v>622</v>
      </c>
      <c r="B207" s="1" t="s">
        <v>799</v>
      </c>
      <c r="D207" s="63" t="s">
        <v>856</v>
      </c>
      <c r="G207" s="31">
        <v>2.6599999999999997</v>
      </c>
      <c r="H207" s="10">
        <f>G207/(1-55%)</f>
        <v>5.9111111111111114</v>
      </c>
      <c r="I207" s="10">
        <f>G207/(1-60%)</f>
        <v>6.6499999999999986</v>
      </c>
      <c r="J207" t="s">
        <v>3648</v>
      </c>
      <c r="K207" s="58">
        <v>131</v>
      </c>
    </row>
    <row r="208" spans="1:11" ht="15.75" x14ac:dyDescent="0.25">
      <c r="A208" s="7" t="s">
        <v>623</v>
      </c>
      <c r="B208" s="1" t="s">
        <v>800</v>
      </c>
      <c r="D208" s="62" t="s">
        <v>849</v>
      </c>
      <c r="G208" s="31">
        <v>2.38</v>
      </c>
      <c r="H208" s="10">
        <f>G208/(1-55%)</f>
        <v>5.2888888888888888</v>
      </c>
      <c r="I208" s="10">
        <f>G208/(1-60%)</f>
        <v>5.9499999999999993</v>
      </c>
      <c r="J208" t="s">
        <v>3648</v>
      </c>
      <c r="K208" s="58">
        <v>132</v>
      </c>
    </row>
    <row r="209" spans="1:11" ht="15.75" x14ac:dyDescent="0.25">
      <c r="A209" s="7" t="s">
        <v>624</v>
      </c>
      <c r="B209" s="1" t="s">
        <v>801</v>
      </c>
      <c r="D209" s="62" t="s">
        <v>891</v>
      </c>
      <c r="G209" s="31">
        <v>3.08</v>
      </c>
      <c r="H209" s="10">
        <f>G209/(1-55%)</f>
        <v>6.844444444444445</v>
      </c>
      <c r="I209" s="10">
        <f>G209/(1-60%)</f>
        <v>7.7</v>
      </c>
      <c r="J209" t="s">
        <v>3648</v>
      </c>
      <c r="K209" s="58">
        <v>133</v>
      </c>
    </row>
    <row r="210" spans="1:11" ht="15.75" x14ac:dyDescent="0.25">
      <c r="A210" s="7" t="s">
        <v>625</v>
      </c>
      <c r="B210" s="1" t="s">
        <v>802</v>
      </c>
      <c r="D210" s="62" t="s">
        <v>440</v>
      </c>
      <c r="G210" s="31">
        <v>3.9199999999999995</v>
      </c>
      <c r="H210" s="10">
        <f>G210/(1-55%)</f>
        <v>8.7111111111111104</v>
      </c>
      <c r="I210" s="10">
        <f>G210/(1-60%)</f>
        <v>9.7999999999999989</v>
      </c>
      <c r="J210" t="s">
        <v>3648</v>
      </c>
      <c r="K210" s="58">
        <v>134</v>
      </c>
    </row>
    <row r="211" spans="1:11" ht="15.75" x14ac:dyDescent="0.25">
      <c r="A211" s="7" t="s">
        <v>626</v>
      </c>
      <c r="B211" s="1" t="s">
        <v>803</v>
      </c>
      <c r="D211" s="62" t="s">
        <v>991</v>
      </c>
      <c r="G211" s="31">
        <v>2.52</v>
      </c>
      <c r="H211" s="10">
        <f>G211/(1-55%)</f>
        <v>5.6000000000000005</v>
      </c>
      <c r="I211" s="10">
        <f>G211/(1-60%)</f>
        <v>6.3</v>
      </c>
      <c r="J211" t="s">
        <v>3648</v>
      </c>
      <c r="K211" s="58">
        <v>135</v>
      </c>
    </row>
    <row r="212" spans="1:11" ht="15.75" x14ac:dyDescent="0.25">
      <c r="A212" s="7" t="s">
        <v>627</v>
      </c>
      <c r="B212" s="1" t="s">
        <v>804</v>
      </c>
      <c r="D212" s="62" t="s">
        <v>435</v>
      </c>
      <c r="G212" s="31">
        <v>3.78</v>
      </c>
      <c r="H212" s="10">
        <f>G212/(1-55%)</f>
        <v>8.4</v>
      </c>
      <c r="I212" s="10">
        <f>G212/(1-60%)</f>
        <v>9.4499999999999993</v>
      </c>
      <c r="J212" t="s">
        <v>3648</v>
      </c>
      <c r="K212" s="58">
        <v>136</v>
      </c>
    </row>
    <row r="213" spans="1:11" ht="15.75" x14ac:dyDescent="0.25">
      <c r="A213" s="7" t="s">
        <v>628</v>
      </c>
      <c r="B213" s="1" t="s">
        <v>805</v>
      </c>
      <c r="D213" s="62" t="s">
        <v>861</v>
      </c>
      <c r="G213" s="31">
        <v>2.2399999999999998</v>
      </c>
      <c r="H213" s="10">
        <f>G213/(1-55%)</f>
        <v>4.9777777777777779</v>
      </c>
      <c r="I213" s="10">
        <f>G213/(1-60%)</f>
        <v>5.5999999999999988</v>
      </c>
      <c r="J213" t="s">
        <v>3648</v>
      </c>
      <c r="K213" s="58">
        <v>137</v>
      </c>
    </row>
    <row r="214" spans="1:11" ht="15.75" x14ac:dyDescent="0.25">
      <c r="A214" s="7" t="s">
        <v>629</v>
      </c>
      <c r="B214" s="1" t="s">
        <v>806</v>
      </c>
      <c r="D214" s="62" t="s">
        <v>856</v>
      </c>
      <c r="G214" s="31">
        <v>2.6599999999999997</v>
      </c>
      <c r="H214" s="10">
        <f>G214/(1-55%)</f>
        <v>5.9111111111111114</v>
      </c>
      <c r="I214" s="10">
        <f>G214/(1-60%)</f>
        <v>6.6499999999999986</v>
      </c>
      <c r="J214" t="s">
        <v>3648</v>
      </c>
      <c r="K214" s="58">
        <v>138</v>
      </c>
    </row>
    <row r="215" spans="1:11" ht="15.75" x14ac:dyDescent="0.25">
      <c r="A215" s="7" t="s">
        <v>630</v>
      </c>
      <c r="B215" s="1" t="s">
        <v>807</v>
      </c>
      <c r="D215" s="62" t="s">
        <v>861</v>
      </c>
      <c r="G215" s="31">
        <v>3.08</v>
      </c>
      <c r="H215" s="10">
        <f>G215/(1-55%)</f>
        <v>6.844444444444445</v>
      </c>
      <c r="I215" s="10">
        <f>G215/(1-60%)</f>
        <v>7.7</v>
      </c>
      <c r="J215" t="s">
        <v>3648</v>
      </c>
      <c r="K215" s="58">
        <v>139</v>
      </c>
    </row>
    <row r="216" spans="1:11" ht="15.75" x14ac:dyDescent="0.25">
      <c r="A216" s="30" t="s">
        <v>631</v>
      </c>
      <c r="B216" s="1" t="s">
        <v>808</v>
      </c>
      <c r="D216" s="57" t="s">
        <v>849</v>
      </c>
      <c r="G216" s="31">
        <v>2.8022399999999994</v>
      </c>
      <c r="H216" s="10">
        <f>G216/(1-55%)</f>
        <v>6.227199999999999</v>
      </c>
      <c r="I216" s="10">
        <f>G216/(1-60%)</f>
        <v>7.0055999999999985</v>
      </c>
      <c r="J216" t="s">
        <v>3648</v>
      </c>
      <c r="K216" s="58" t="s">
        <v>992</v>
      </c>
    </row>
    <row r="217" spans="1:11" ht="15.75" x14ac:dyDescent="0.25">
      <c r="A217" s="30" t="s">
        <v>632</v>
      </c>
      <c r="B217" s="1" t="s">
        <v>809</v>
      </c>
      <c r="D217" s="57" t="s">
        <v>849</v>
      </c>
      <c r="G217" s="31">
        <v>5.6</v>
      </c>
      <c r="H217" s="10">
        <f>G217/(1-55%)</f>
        <v>12.444444444444445</v>
      </c>
      <c r="I217" s="10">
        <f>G217/(1-60%)</f>
        <v>13.999999999999998</v>
      </c>
      <c r="J217" t="s">
        <v>3648</v>
      </c>
      <c r="K217" s="58" t="s">
        <v>993</v>
      </c>
    </row>
    <row r="218" spans="1:11" ht="15.75" x14ac:dyDescent="0.25">
      <c r="A218" s="7" t="s">
        <v>633</v>
      </c>
      <c r="B218" s="1" t="s">
        <v>810</v>
      </c>
      <c r="D218" s="62" t="s">
        <v>856</v>
      </c>
      <c r="G218" s="31">
        <v>2.94</v>
      </c>
      <c r="H218" s="10">
        <f>G218/(1-55%)</f>
        <v>6.5333333333333341</v>
      </c>
      <c r="I218" s="10">
        <f>G218/(1-60%)</f>
        <v>7.35</v>
      </c>
      <c r="J218" t="s">
        <v>3648</v>
      </c>
      <c r="K218" s="58">
        <v>142</v>
      </c>
    </row>
    <row r="219" spans="1:11" ht="15.75" x14ac:dyDescent="0.25">
      <c r="A219" s="30" t="s">
        <v>634</v>
      </c>
      <c r="B219" s="1" t="s">
        <v>811</v>
      </c>
      <c r="D219" s="57" t="s">
        <v>874</v>
      </c>
      <c r="G219" s="31">
        <v>2.6599999999999997</v>
      </c>
      <c r="H219" s="10">
        <f>G219/(1-55%)</f>
        <v>5.9111111111111114</v>
      </c>
      <c r="I219" s="10">
        <f>G219/(1-60%)</f>
        <v>6.6499999999999986</v>
      </c>
      <c r="J219" t="s">
        <v>3648</v>
      </c>
      <c r="K219" s="58">
        <v>143</v>
      </c>
    </row>
    <row r="220" spans="1:11" ht="15.75" x14ac:dyDescent="0.25">
      <c r="A220" s="30" t="s">
        <v>635</v>
      </c>
      <c r="B220" s="1" t="s">
        <v>812</v>
      </c>
      <c r="D220" s="57" t="s">
        <v>861</v>
      </c>
      <c r="G220" s="31">
        <v>3.2199999999999998</v>
      </c>
      <c r="H220" s="10">
        <f>G220/(1-55%)</f>
        <v>7.1555555555555559</v>
      </c>
      <c r="I220" s="10">
        <f>G220/(1-60%)</f>
        <v>8.0499999999999989</v>
      </c>
      <c r="J220" t="s">
        <v>3648</v>
      </c>
      <c r="K220" s="58" t="s">
        <v>994</v>
      </c>
    </row>
    <row r="221" spans="1:11" ht="15.75" x14ac:dyDescent="0.25">
      <c r="A221" s="30" t="s">
        <v>636</v>
      </c>
      <c r="B221" s="1" t="s">
        <v>813</v>
      </c>
      <c r="D221" s="57" t="s">
        <v>995</v>
      </c>
      <c r="G221" s="31">
        <v>3.5</v>
      </c>
      <c r="H221" s="10">
        <f>G221/(1-55%)</f>
        <v>7.7777777777777786</v>
      </c>
      <c r="I221" s="10">
        <f>G221/(1-60%)</f>
        <v>8.75</v>
      </c>
      <c r="J221" t="s">
        <v>3648</v>
      </c>
      <c r="K221" s="58" t="s">
        <v>996</v>
      </c>
    </row>
    <row r="222" spans="1:11" ht="15.75" x14ac:dyDescent="0.25">
      <c r="A222" s="30" t="s">
        <v>637</v>
      </c>
      <c r="B222" s="1" t="s">
        <v>814</v>
      </c>
      <c r="D222" s="57" t="s">
        <v>997</v>
      </c>
      <c r="G222" s="31">
        <v>1.9599999999999997</v>
      </c>
      <c r="H222" s="10">
        <f>G222/(1-55%)</f>
        <v>4.3555555555555552</v>
      </c>
      <c r="I222" s="10">
        <f>G222/(1-60%)</f>
        <v>4.8999999999999995</v>
      </c>
      <c r="J222" t="s">
        <v>3648</v>
      </c>
      <c r="K222" s="58" t="s">
        <v>998</v>
      </c>
    </row>
    <row r="223" spans="1:11" ht="15.75" x14ac:dyDescent="0.25">
      <c r="A223" s="30" t="s">
        <v>638</v>
      </c>
      <c r="B223" s="1" t="s">
        <v>815</v>
      </c>
      <c r="D223" s="57" t="s">
        <v>435</v>
      </c>
      <c r="G223" s="31">
        <v>2.94</v>
      </c>
      <c r="H223" s="10">
        <f>G223/(1-55%)</f>
        <v>6.5333333333333341</v>
      </c>
      <c r="I223" s="10">
        <f>G223/(1-60%)</f>
        <v>7.35</v>
      </c>
      <c r="J223" t="s">
        <v>3648</v>
      </c>
      <c r="K223" s="58" t="s">
        <v>999</v>
      </c>
    </row>
    <row r="224" spans="1:11" ht="15.75" x14ac:dyDescent="0.25">
      <c r="A224" s="30" t="s">
        <v>639</v>
      </c>
      <c r="B224" s="1" t="s">
        <v>816</v>
      </c>
      <c r="D224" s="57" t="s">
        <v>1000</v>
      </c>
      <c r="G224" s="31">
        <v>2.38</v>
      </c>
      <c r="H224" s="10">
        <f>G224/(1-55%)</f>
        <v>5.2888888888888888</v>
      </c>
      <c r="I224" s="10">
        <f>G224/(1-60%)</f>
        <v>5.9499999999999993</v>
      </c>
      <c r="J224" t="s">
        <v>3648</v>
      </c>
      <c r="K224" s="58" t="s">
        <v>1001</v>
      </c>
    </row>
    <row r="225" spans="1:11" ht="15.75" x14ac:dyDescent="0.25">
      <c r="A225" s="30" t="s">
        <v>640</v>
      </c>
      <c r="B225" s="1" t="s">
        <v>817</v>
      </c>
      <c r="D225" s="57" t="s">
        <v>441</v>
      </c>
      <c r="G225" s="31">
        <v>2.8</v>
      </c>
      <c r="H225" s="10">
        <f>G225/(1-55%)</f>
        <v>6.2222222222222223</v>
      </c>
      <c r="I225" s="10">
        <f>G225/(1-60%)</f>
        <v>6.9999999999999991</v>
      </c>
      <c r="J225" t="s">
        <v>3648</v>
      </c>
      <c r="K225" s="58" t="s">
        <v>1002</v>
      </c>
    </row>
    <row r="226" spans="1:11" ht="15.75" x14ac:dyDescent="0.25">
      <c r="A226" s="30" t="s">
        <v>641</v>
      </c>
      <c r="B226" s="1" t="s">
        <v>818</v>
      </c>
      <c r="D226" s="57" t="s">
        <v>861</v>
      </c>
      <c r="G226" s="31">
        <v>2.9366399999999997</v>
      </c>
      <c r="H226" s="10">
        <f>G226/(1-55%)</f>
        <v>6.5258666666666665</v>
      </c>
      <c r="I226" s="10">
        <f>G226/(1-60%)</f>
        <v>7.3415999999999988</v>
      </c>
      <c r="J226" t="s">
        <v>3648</v>
      </c>
      <c r="K226" s="58" t="s">
        <v>1003</v>
      </c>
    </row>
    <row r="227" spans="1:11" ht="15.75" x14ac:dyDescent="0.25">
      <c r="A227" s="30" t="s">
        <v>642</v>
      </c>
      <c r="B227" s="1" t="s">
        <v>819</v>
      </c>
      <c r="D227" s="57" t="s">
        <v>874</v>
      </c>
      <c r="G227" s="31">
        <v>2.6599999999999997</v>
      </c>
      <c r="H227" s="10">
        <f>G227/(1-55%)</f>
        <v>5.9111111111111114</v>
      </c>
      <c r="I227" s="10">
        <f>G227/(1-60%)</f>
        <v>6.6499999999999986</v>
      </c>
      <c r="J227" t="s">
        <v>3648</v>
      </c>
      <c r="K227" s="58">
        <v>151</v>
      </c>
    </row>
    <row r="228" spans="1:11" ht="15.75" x14ac:dyDescent="0.25">
      <c r="A228" s="30" t="s">
        <v>643</v>
      </c>
      <c r="B228" s="1" t="s">
        <v>820</v>
      </c>
      <c r="D228" s="57" t="s">
        <v>849</v>
      </c>
      <c r="G228" s="31">
        <v>4.0599999999999996</v>
      </c>
      <c r="H228" s="10">
        <f>G228/(1-55%)</f>
        <v>9.0222222222222221</v>
      </c>
      <c r="I228" s="10">
        <f>G228/(1-60%)</f>
        <v>10.149999999999999</v>
      </c>
      <c r="J228" t="s">
        <v>3648</v>
      </c>
      <c r="K228" s="58">
        <v>152</v>
      </c>
    </row>
    <row r="229" spans="1:11" ht="15.75" x14ac:dyDescent="0.25">
      <c r="A229" s="30" t="s">
        <v>644</v>
      </c>
      <c r="B229" s="1" t="s">
        <v>821</v>
      </c>
      <c r="D229" s="57" t="s">
        <v>432</v>
      </c>
      <c r="G229" s="31">
        <v>4.4799999999999995</v>
      </c>
      <c r="H229" s="10">
        <f>G229/(1-55%)</f>
        <v>9.9555555555555557</v>
      </c>
      <c r="I229" s="10">
        <f>G229/(1-60%)</f>
        <v>11.199999999999998</v>
      </c>
      <c r="J229" t="s">
        <v>3648</v>
      </c>
      <c r="K229" s="58">
        <v>153</v>
      </c>
    </row>
    <row r="230" spans="1:11" ht="15.75" x14ac:dyDescent="0.25">
      <c r="A230" s="34" t="s">
        <v>645</v>
      </c>
      <c r="B230" s="1" t="s">
        <v>822</v>
      </c>
      <c r="D230" s="64" t="s">
        <v>1004</v>
      </c>
      <c r="G230" s="65">
        <v>2.6599999999999997</v>
      </c>
      <c r="H230" s="10">
        <f>G230/(1-55%)</f>
        <v>5.9111111111111114</v>
      </c>
      <c r="I230" s="10">
        <f>G230/(1-60%)</f>
        <v>6.6499999999999986</v>
      </c>
      <c r="J230" t="s">
        <v>3648</v>
      </c>
      <c r="K230" s="58">
        <v>154</v>
      </c>
    </row>
    <row r="231" spans="1:11" ht="15.75" x14ac:dyDescent="0.25">
      <c r="A231" s="54" t="s">
        <v>646</v>
      </c>
      <c r="B231" s="1" t="s">
        <v>823</v>
      </c>
      <c r="D231" s="57" t="s">
        <v>435</v>
      </c>
      <c r="G231" s="66">
        <v>3.78</v>
      </c>
      <c r="H231" s="10">
        <f>G231/(1-55%)</f>
        <v>8.4</v>
      </c>
      <c r="I231" s="10">
        <f>G231/(1-60%)</f>
        <v>9.4499999999999993</v>
      </c>
      <c r="J231" t="s">
        <v>3648</v>
      </c>
      <c r="K231" s="58">
        <v>155</v>
      </c>
    </row>
    <row r="232" spans="1:11" ht="15.75" x14ac:dyDescent="0.25">
      <c r="A232" s="30" t="s">
        <v>647</v>
      </c>
      <c r="B232" s="1" t="s">
        <v>824</v>
      </c>
      <c r="D232" s="67" t="s">
        <v>901</v>
      </c>
      <c r="G232" s="31">
        <v>3.36</v>
      </c>
      <c r="H232" s="10">
        <f>G232/(1-55%)</f>
        <v>7.4666666666666668</v>
      </c>
      <c r="I232" s="10">
        <f>G232/(1-60%)</f>
        <v>8.3999999999999986</v>
      </c>
      <c r="J232" t="s">
        <v>3648</v>
      </c>
      <c r="K232" s="45">
        <v>156</v>
      </c>
    </row>
    <row r="233" spans="1:11" ht="15.75" x14ac:dyDescent="0.25">
      <c r="A233" s="30" t="s">
        <v>648</v>
      </c>
      <c r="B233" s="1" t="s">
        <v>825</v>
      </c>
      <c r="D233" s="57" t="s">
        <v>441</v>
      </c>
      <c r="G233" s="31">
        <v>2.6599999999999997</v>
      </c>
      <c r="H233" s="10">
        <f>G233/(1-55%)</f>
        <v>5.9111111111111114</v>
      </c>
      <c r="I233" s="10">
        <f>G233/(1-60%)</f>
        <v>6.6499999999999986</v>
      </c>
      <c r="J233" t="s">
        <v>3648</v>
      </c>
      <c r="K233" s="45">
        <v>157</v>
      </c>
    </row>
    <row r="234" spans="1:11" ht="15.75" x14ac:dyDescent="0.25">
      <c r="A234" s="30" t="s">
        <v>649</v>
      </c>
      <c r="B234" s="1" t="s">
        <v>826</v>
      </c>
      <c r="D234" s="57" t="s">
        <v>891</v>
      </c>
      <c r="G234" s="31">
        <v>2.52</v>
      </c>
      <c r="H234" s="10">
        <f>G234/(1-55%)</f>
        <v>5.6000000000000005</v>
      </c>
      <c r="I234" s="10">
        <f>G234/(1-60%)</f>
        <v>6.3</v>
      </c>
      <c r="J234" t="s">
        <v>3648</v>
      </c>
      <c r="K234" s="58">
        <v>159</v>
      </c>
    </row>
    <row r="235" spans="1:11" ht="15.75" x14ac:dyDescent="0.25">
      <c r="A235" s="30" t="s">
        <v>650</v>
      </c>
      <c r="B235" s="1" t="s">
        <v>827</v>
      </c>
      <c r="D235" s="57" t="s">
        <v>856</v>
      </c>
      <c r="G235" s="31">
        <v>4.9022399999999999</v>
      </c>
      <c r="H235" s="10">
        <f>G235/(1-55%)</f>
        <v>10.893866666666668</v>
      </c>
      <c r="I235" s="10">
        <f>G235/(1-60%)</f>
        <v>12.255599999999999</v>
      </c>
      <c r="J235" t="s">
        <v>3648</v>
      </c>
      <c r="K235" s="58">
        <v>160</v>
      </c>
    </row>
    <row r="236" spans="1:11" ht="15.75" x14ac:dyDescent="0.25">
      <c r="A236" s="30" t="s">
        <v>651</v>
      </c>
      <c r="B236" s="1" t="s">
        <v>828</v>
      </c>
      <c r="D236" s="30" t="s">
        <v>856</v>
      </c>
      <c r="G236" s="31">
        <v>5.04</v>
      </c>
      <c r="H236" s="10">
        <f>G236/(1-55%)</f>
        <v>11.200000000000001</v>
      </c>
      <c r="I236" s="10">
        <f>G236/(1-60%)</f>
        <v>12.6</v>
      </c>
      <c r="J236" t="s">
        <v>3648</v>
      </c>
      <c r="K236" s="58" t="s">
        <v>1005</v>
      </c>
    </row>
    <row r="237" spans="1:11" ht="15.75" x14ac:dyDescent="0.25">
      <c r="A237" s="30" t="s">
        <v>652</v>
      </c>
      <c r="B237" s="1" t="s">
        <v>829</v>
      </c>
      <c r="D237" s="30" t="s">
        <v>849</v>
      </c>
      <c r="G237" s="31">
        <v>4.1999999999999993</v>
      </c>
      <c r="H237" s="10">
        <f>G237/(1-55%)</f>
        <v>9.3333333333333321</v>
      </c>
      <c r="I237" s="10">
        <f>G237/(1-60%)</f>
        <v>10.499999999999998</v>
      </c>
      <c r="J237" t="s">
        <v>3648</v>
      </c>
      <c r="K237" s="58">
        <v>162</v>
      </c>
    </row>
    <row r="238" spans="1:11" ht="15.75" x14ac:dyDescent="0.25">
      <c r="A238" s="30" t="s">
        <v>653</v>
      </c>
      <c r="B238" s="1" t="s">
        <v>830</v>
      </c>
      <c r="D238" s="30" t="s">
        <v>861</v>
      </c>
      <c r="G238" s="31">
        <v>1.4011199999999997</v>
      </c>
      <c r="H238" s="10">
        <f>G238/(1-55%)</f>
        <v>3.1135999999999995</v>
      </c>
      <c r="I238" s="10">
        <f>G238/(1-60%)</f>
        <v>3.5027999999999992</v>
      </c>
      <c r="J238" t="s">
        <v>3648</v>
      </c>
      <c r="K238" s="58">
        <v>163</v>
      </c>
    </row>
    <row r="239" spans="1:11" ht="15.75" x14ac:dyDescent="0.25">
      <c r="A239" s="30" t="s">
        <v>654</v>
      </c>
      <c r="B239" s="1" t="s">
        <v>831</v>
      </c>
      <c r="D239" s="30" t="s">
        <v>856</v>
      </c>
      <c r="G239" s="31">
        <v>2.38</v>
      </c>
      <c r="H239" s="10">
        <f>G239/(1-55%)</f>
        <v>5.2888888888888888</v>
      </c>
      <c r="I239" s="10">
        <f>G239/(1-60%)</f>
        <v>5.9499999999999993</v>
      </c>
      <c r="J239" t="s">
        <v>3648</v>
      </c>
      <c r="K239" s="58">
        <v>164</v>
      </c>
    </row>
    <row r="240" spans="1:11" ht="15.75" x14ac:dyDescent="0.25">
      <c r="A240" s="30" t="s">
        <v>655</v>
      </c>
      <c r="B240" s="1" t="s">
        <v>832</v>
      </c>
      <c r="D240" s="30" t="s">
        <v>849</v>
      </c>
      <c r="G240" s="31">
        <v>2.94</v>
      </c>
      <c r="H240" s="10">
        <f>G240/(1-55%)</f>
        <v>6.5333333333333341</v>
      </c>
      <c r="I240" s="10">
        <f>G240/(1-60%)</f>
        <v>7.35</v>
      </c>
      <c r="J240" t="s">
        <v>3648</v>
      </c>
      <c r="K240" s="58">
        <v>165</v>
      </c>
    </row>
    <row r="241" spans="1:11" ht="15.75" x14ac:dyDescent="0.25">
      <c r="A241" s="30" t="s">
        <v>656</v>
      </c>
      <c r="B241" s="1" t="s">
        <v>833</v>
      </c>
      <c r="D241" s="30" t="s">
        <v>861</v>
      </c>
      <c r="G241" s="31">
        <v>2.2399999999999998</v>
      </c>
      <c r="H241" s="10">
        <f>G241/(1-55%)</f>
        <v>4.9777777777777779</v>
      </c>
      <c r="I241" s="10">
        <f>G241/(1-60%)</f>
        <v>5.5999999999999988</v>
      </c>
      <c r="J241" t="s">
        <v>3648</v>
      </c>
      <c r="K241" s="58">
        <v>166</v>
      </c>
    </row>
    <row r="242" spans="1:11" ht="15.75" x14ac:dyDescent="0.25">
      <c r="A242" s="30" t="s">
        <v>657</v>
      </c>
      <c r="B242" s="1" t="s">
        <v>834</v>
      </c>
      <c r="D242" s="30"/>
      <c r="G242" s="31">
        <v>3.6399999999999997</v>
      </c>
      <c r="H242" s="10">
        <f>G242/(1-55%)</f>
        <v>8.0888888888888886</v>
      </c>
      <c r="I242" s="10">
        <f>G242/(1-60%)</f>
        <v>9.0999999999999979</v>
      </c>
      <c r="J242" t="s">
        <v>3648</v>
      </c>
      <c r="K242" s="58">
        <v>167</v>
      </c>
    </row>
    <row r="243" spans="1:11" ht="15.75" x14ac:dyDescent="0.25">
      <c r="A243" s="30" t="s">
        <v>658</v>
      </c>
      <c r="B243" s="1" t="s">
        <v>835</v>
      </c>
      <c r="D243" s="30" t="s">
        <v>856</v>
      </c>
      <c r="G243" s="47">
        <v>4.8999999999999995</v>
      </c>
      <c r="H243" s="10">
        <f>G243/(1-55%)</f>
        <v>10.888888888888889</v>
      </c>
      <c r="I243" s="10">
        <f>G243/(1-60%)</f>
        <v>12.249999999999998</v>
      </c>
      <c r="J243" t="s">
        <v>3648</v>
      </c>
      <c r="K243" s="58" t="s">
        <v>1006</v>
      </c>
    </row>
    <row r="244" spans="1:11" ht="15.75" x14ac:dyDescent="0.25">
      <c r="A244" s="55" t="s">
        <v>659</v>
      </c>
      <c r="B244" s="1" t="s">
        <v>836</v>
      </c>
      <c r="D244" s="30" t="s">
        <v>861</v>
      </c>
      <c r="G244" s="47">
        <v>2.5199999999999996</v>
      </c>
      <c r="H244" s="10">
        <f>G244/(1-55%)</f>
        <v>5.6</v>
      </c>
      <c r="I244" s="10">
        <f>G244/(1-60%)</f>
        <v>6.2999999999999989</v>
      </c>
      <c r="J244" t="s">
        <v>3648</v>
      </c>
      <c r="K244" s="58">
        <v>169</v>
      </c>
    </row>
    <row r="245" spans="1:11" ht="15.75" x14ac:dyDescent="0.25">
      <c r="A245" s="56" t="s">
        <v>660</v>
      </c>
      <c r="B245" s="1" t="s">
        <v>837</v>
      </c>
      <c r="D245" s="30" t="s">
        <v>1007</v>
      </c>
      <c r="G245" s="47">
        <v>5.6</v>
      </c>
      <c r="H245" s="10">
        <f>G245/(1-55%)</f>
        <v>12.444444444444445</v>
      </c>
      <c r="I245" s="10">
        <f>G245/(1-60%)</f>
        <v>13.999999999999998</v>
      </c>
      <c r="J245" t="s">
        <v>3648</v>
      </c>
      <c r="K245" s="58">
        <v>170</v>
      </c>
    </row>
    <row r="246" spans="1:11" ht="15.75" x14ac:dyDescent="0.25">
      <c r="A246" s="56" t="s">
        <v>661</v>
      </c>
      <c r="B246" s="1" t="s">
        <v>838</v>
      </c>
      <c r="D246" s="30" t="s">
        <v>1008</v>
      </c>
      <c r="G246" s="47">
        <v>6.3</v>
      </c>
      <c r="H246" s="10">
        <f>G246/(1-55%)</f>
        <v>14.000000000000002</v>
      </c>
      <c r="I246" s="10">
        <f>G246/(1-60%)</f>
        <v>15.749999999999998</v>
      </c>
      <c r="J246" t="s">
        <v>3648</v>
      </c>
      <c r="K246" s="58">
        <v>171</v>
      </c>
    </row>
    <row r="247" spans="1:11" ht="15.75" x14ac:dyDescent="0.25">
      <c r="A247" s="56" t="s">
        <v>662</v>
      </c>
      <c r="B247" s="1" t="s">
        <v>839</v>
      </c>
      <c r="D247" s="30" t="s">
        <v>1009</v>
      </c>
      <c r="G247" s="47">
        <v>4.8999999999999995</v>
      </c>
      <c r="H247" s="10">
        <f>G247/(1-55%)</f>
        <v>10.888888888888889</v>
      </c>
      <c r="I247" s="10">
        <f>G247/(1-60%)</f>
        <v>12.249999999999998</v>
      </c>
      <c r="J247" t="s">
        <v>3648</v>
      </c>
      <c r="K247" s="58" t="s">
        <v>1010</v>
      </c>
    </row>
    <row r="248" spans="1:11" ht="15.75" x14ac:dyDescent="0.25">
      <c r="A248" s="30" t="s">
        <v>663</v>
      </c>
      <c r="B248" s="1" t="s">
        <v>840</v>
      </c>
      <c r="D248" s="30" t="s">
        <v>901</v>
      </c>
      <c r="G248" s="47">
        <v>4.1999999999999993</v>
      </c>
      <c r="H248" s="10">
        <f>G248/(1-55%)</f>
        <v>9.3333333333333321</v>
      </c>
      <c r="I248" s="10">
        <f>G248/(1-60%)</f>
        <v>10.499999999999998</v>
      </c>
      <c r="J248" t="s">
        <v>3648</v>
      </c>
      <c r="K248" s="68">
        <v>173</v>
      </c>
    </row>
    <row r="249" spans="1:11" x14ac:dyDescent="0.25">
      <c r="A249" s="30" t="s">
        <v>664</v>
      </c>
      <c r="B249" s="1" t="s">
        <v>841</v>
      </c>
      <c r="D249" s="30" t="s">
        <v>861</v>
      </c>
      <c r="G249" s="69">
        <v>3.5</v>
      </c>
      <c r="H249" s="10">
        <f>G249/(1-55%)</f>
        <v>7.7777777777777786</v>
      </c>
      <c r="I249" s="10">
        <f>G249/(1-60%)</f>
        <v>8.75</v>
      </c>
      <c r="J249" t="s">
        <v>3648</v>
      </c>
      <c r="K249" s="45">
        <v>174</v>
      </c>
    </row>
    <row r="250" spans="1:11" x14ac:dyDescent="0.25">
      <c r="A250" s="30" t="s">
        <v>665</v>
      </c>
      <c r="B250" s="1" t="s">
        <v>842</v>
      </c>
      <c r="D250" s="30" t="s">
        <v>861</v>
      </c>
      <c r="G250" s="69">
        <v>2.8</v>
      </c>
      <c r="H250" s="10">
        <f>G250/(1-55%)</f>
        <v>6.2222222222222223</v>
      </c>
      <c r="I250" s="10">
        <f>G250/(1-60%)</f>
        <v>6.9999999999999991</v>
      </c>
      <c r="J250" t="s">
        <v>3648</v>
      </c>
      <c r="K250" s="45">
        <v>175</v>
      </c>
    </row>
    <row r="251" spans="1:11" x14ac:dyDescent="0.25">
      <c r="A251" s="30" t="s">
        <v>666</v>
      </c>
      <c r="B251" s="1" t="s">
        <v>843</v>
      </c>
      <c r="D251" s="30" t="s">
        <v>1011</v>
      </c>
      <c r="G251" s="69">
        <v>3.5</v>
      </c>
      <c r="H251" s="10">
        <f>G251/(1-55%)</f>
        <v>7.7777777777777786</v>
      </c>
      <c r="I251" s="10">
        <f>G251/(1-60%)</f>
        <v>8.75</v>
      </c>
      <c r="J251" t="s">
        <v>3648</v>
      </c>
      <c r="K251" s="45">
        <v>177</v>
      </c>
    </row>
    <row r="252" spans="1:11" x14ac:dyDescent="0.25">
      <c r="A252" s="30" t="s">
        <v>667</v>
      </c>
      <c r="B252" s="1" t="s">
        <v>844</v>
      </c>
      <c r="D252" s="30" t="s">
        <v>1012</v>
      </c>
      <c r="G252" s="69">
        <v>4.1999999999999993</v>
      </c>
      <c r="H252" s="10">
        <f>G252/(1-55%)</f>
        <v>9.3333333333333321</v>
      </c>
      <c r="I252" s="10">
        <f>G252/(1-60%)</f>
        <v>10.499999999999998</v>
      </c>
      <c r="J252" t="s">
        <v>3648</v>
      </c>
      <c r="K252" s="45">
        <v>178</v>
      </c>
    </row>
    <row r="253" spans="1:11" x14ac:dyDescent="0.25">
      <c r="A253" s="30" t="s">
        <v>668</v>
      </c>
      <c r="B253" s="1" t="s">
        <v>845</v>
      </c>
      <c r="D253" s="30"/>
      <c r="G253" s="69">
        <v>7</v>
      </c>
      <c r="H253" s="10">
        <f>G253/(1-55%)</f>
        <v>15.555555555555557</v>
      </c>
      <c r="I253" s="10">
        <f>G253/(1-60%)</f>
        <v>17.5</v>
      </c>
      <c r="J253" t="s">
        <v>3648</v>
      </c>
      <c r="K253" s="45">
        <v>179</v>
      </c>
    </row>
    <row r="254" spans="1:11" x14ac:dyDescent="0.25">
      <c r="A254" s="30" t="s">
        <v>669</v>
      </c>
      <c r="B254" s="1" t="s">
        <v>846</v>
      </c>
      <c r="D254" s="30" t="s">
        <v>891</v>
      </c>
      <c r="G254" s="69">
        <v>5.18</v>
      </c>
      <c r="H254" s="10">
        <f>G254/(1-55%)</f>
        <v>11.511111111111111</v>
      </c>
      <c r="I254" s="10">
        <f>G254/(1-60%)</f>
        <v>12.95</v>
      </c>
      <c r="J254" t="s">
        <v>3648</v>
      </c>
      <c r="K254" s="45">
        <v>180</v>
      </c>
    </row>
    <row r="255" spans="1:11" x14ac:dyDescent="0.25">
      <c r="A255" s="30" t="s">
        <v>670</v>
      </c>
      <c r="B255" s="1" t="s">
        <v>847</v>
      </c>
      <c r="D255" s="30" t="s">
        <v>1013</v>
      </c>
      <c r="G255" s="69">
        <v>3.5</v>
      </c>
      <c r="H255" s="10">
        <f>G255/(1-55%)</f>
        <v>7.7777777777777786</v>
      </c>
      <c r="I255" s="10">
        <f>G255/(1-60%)</f>
        <v>8.75</v>
      </c>
      <c r="J255" t="s">
        <v>3648</v>
      </c>
      <c r="K255" s="45">
        <v>185</v>
      </c>
    </row>
    <row r="256" spans="1:11" x14ac:dyDescent="0.25">
      <c r="A256" s="30" t="s">
        <v>671</v>
      </c>
      <c r="B256" s="1" t="s">
        <v>848</v>
      </c>
      <c r="D256" s="30"/>
      <c r="G256" s="69">
        <v>3.5</v>
      </c>
      <c r="H256" s="10">
        <f>G256/(1-55%)</f>
        <v>7.7777777777777786</v>
      </c>
      <c r="I256" s="10">
        <f>G256/(1-60%)</f>
        <v>8.75</v>
      </c>
      <c r="J256" t="s">
        <v>3648</v>
      </c>
      <c r="K256" s="45">
        <v>982</v>
      </c>
    </row>
    <row r="259" spans="1:11" ht="31.5" x14ac:dyDescent="0.5">
      <c r="A259" s="231" t="s">
        <v>1189</v>
      </c>
      <c r="B259" s="230"/>
      <c r="C259" s="230"/>
      <c r="D259" s="230"/>
      <c r="E259" s="230"/>
      <c r="F259" s="230"/>
      <c r="G259" s="230"/>
    </row>
    <row r="260" spans="1:11" ht="17.25" x14ac:dyDescent="0.25">
      <c r="A260" s="40" t="s">
        <v>383</v>
      </c>
      <c r="B260" s="40" t="s">
        <v>384</v>
      </c>
      <c r="C260" s="37" t="s">
        <v>3703</v>
      </c>
      <c r="D260" s="37" t="s">
        <v>3700</v>
      </c>
      <c r="E260" t="s">
        <v>3700</v>
      </c>
      <c r="F260" t="s">
        <v>3700</v>
      </c>
      <c r="G260" t="s">
        <v>3698</v>
      </c>
      <c r="H260" s="38" t="s">
        <v>387</v>
      </c>
      <c r="I260" s="38" t="s">
        <v>388</v>
      </c>
      <c r="K260" s="37"/>
    </row>
    <row r="261" spans="1:11" ht="15.75" x14ac:dyDescent="0.25">
      <c r="A261" s="30" t="s">
        <v>1014</v>
      </c>
      <c r="B261" s="4" t="s">
        <v>1103</v>
      </c>
      <c r="D261" s="62" t="s">
        <v>849</v>
      </c>
      <c r="G261" s="31">
        <v>4.8999999999999995</v>
      </c>
      <c r="H261" s="10">
        <f>G261/(1-55%)</f>
        <v>10.888888888888889</v>
      </c>
      <c r="I261" s="10">
        <f>G261/(1-60%)</f>
        <v>12.249999999999998</v>
      </c>
      <c r="J261" t="s">
        <v>3649</v>
      </c>
      <c r="K261" s="58" t="s">
        <v>1190</v>
      </c>
    </row>
    <row r="262" spans="1:11" ht="15.75" x14ac:dyDescent="0.25">
      <c r="A262" s="30" t="s">
        <v>1015</v>
      </c>
      <c r="B262" s="4" t="s">
        <v>1104</v>
      </c>
      <c r="D262" s="62" t="s">
        <v>432</v>
      </c>
      <c r="G262" s="31">
        <v>7.56</v>
      </c>
      <c r="H262" s="10">
        <f>G262/(1-55%)</f>
        <v>16.8</v>
      </c>
      <c r="I262" s="10">
        <f>G262/(1-60%)</f>
        <v>18.899999999999999</v>
      </c>
      <c r="J262" t="s">
        <v>3649</v>
      </c>
      <c r="K262" s="58" t="s">
        <v>1191</v>
      </c>
    </row>
    <row r="263" spans="1:11" ht="15.75" x14ac:dyDescent="0.25">
      <c r="A263" s="30" t="s">
        <v>1016</v>
      </c>
      <c r="B263" s="4" t="s">
        <v>1105</v>
      </c>
      <c r="D263" s="62" t="s">
        <v>932</v>
      </c>
      <c r="G263" s="31">
        <v>2.8</v>
      </c>
      <c r="H263" s="10">
        <f>G263/(1-55%)</f>
        <v>6.2222222222222223</v>
      </c>
      <c r="I263" s="10">
        <f>G263/(1-60%)</f>
        <v>6.9999999999999991</v>
      </c>
      <c r="J263" t="s">
        <v>3649</v>
      </c>
      <c r="K263" s="58" t="s">
        <v>1192</v>
      </c>
    </row>
    <row r="264" spans="1:11" ht="15.75" x14ac:dyDescent="0.25">
      <c r="A264" s="30" t="s">
        <v>1017</v>
      </c>
      <c r="B264" s="4" t="s">
        <v>1106</v>
      </c>
      <c r="D264" s="62" t="s">
        <v>1193</v>
      </c>
      <c r="G264" s="31">
        <v>10.92</v>
      </c>
      <c r="H264" s="10">
        <f>G264/(1-55%)</f>
        <v>24.266666666666669</v>
      </c>
      <c r="I264" s="10">
        <f>G264/(1-60%)</f>
        <v>27.299999999999997</v>
      </c>
      <c r="J264" t="s">
        <v>3649</v>
      </c>
      <c r="K264" s="58" t="s">
        <v>1194</v>
      </c>
    </row>
    <row r="265" spans="1:11" ht="15.75" x14ac:dyDescent="0.25">
      <c r="A265" s="30" t="s">
        <v>1018</v>
      </c>
      <c r="B265" s="4" t="s">
        <v>1107</v>
      </c>
      <c r="D265" s="62" t="s">
        <v>865</v>
      </c>
      <c r="G265" s="31">
        <v>2.52</v>
      </c>
      <c r="H265" s="10">
        <f>G265/(1-55%)</f>
        <v>5.6000000000000005</v>
      </c>
      <c r="I265" s="10">
        <f>G265/(1-60%)</f>
        <v>6.3</v>
      </c>
      <c r="J265" t="s">
        <v>3649</v>
      </c>
      <c r="K265" s="58" t="s">
        <v>1195</v>
      </c>
    </row>
    <row r="266" spans="1:11" ht="15.75" x14ac:dyDescent="0.25">
      <c r="A266" s="30" t="s">
        <v>1019</v>
      </c>
      <c r="B266" s="4" t="s">
        <v>1108</v>
      </c>
      <c r="D266" s="62" t="s">
        <v>932</v>
      </c>
      <c r="G266" s="31">
        <v>2.52</v>
      </c>
      <c r="H266" s="10">
        <f>G266/(1-55%)</f>
        <v>5.6000000000000005</v>
      </c>
      <c r="I266" s="10">
        <f>G266/(1-60%)</f>
        <v>6.3</v>
      </c>
      <c r="J266" t="s">
        <v>3649</v>
      </c>
      <c r="K266" s="58" t="s">
        <v>1196</v>
      </c>
    </row>
    <row r="267" spans="1:11" ht="15.75" x14ac:dyDescent="0.25">
      <c r="A267" s="30" t="s">
        <v>1020</v>
      </c>
      <c r="B267" s="4" t="s">
        <v>1109</v>
      </c>
      <c r="D267" s="62" t="s">
        <v>932</v>
      </c>
      <c r="G267" s="31">
        <v>2.38</v>
      </c>
      <c r="H267" s="10">
        <f>G267/(1-55%)</f>
        <v>5.2888888888888888</v>
      </c>
      <c r="I267" s="10">
        <f>G267/(1-60%)</f>
        <v>5.9499999999999993</v>
      </c>
      <c r="J267" t="s">
        <v>3649</v>
      </c>
      <c r="K267" s="58" t="s">
        <v>1197</v>
      </c>
    </row>
    <row r="268" spans="1:11" ht="15.75" x14ac:dyDescent="0.25">
      <c r="A268" s="30" t="s">
        <v>1021</v>
      </c>
      <c r="B268" s="4" t="s">
        <v>1108</v>
      </c>
      <c r="D268" s="62" t="s">
        <v>874</v>
      </c>
      <c r="G268" s="31">
        <v>2.52</v>
      </c>
      <c r="H268" s="10">
        <f>G268/(1-55%)</f>
        <v>5.6000000000000005</v>
      </c>
      <c r="I268" s="10">
        <f>G268/(1-60%)</f>
        <v>6.3</v>
      </c>
      <c r="J268" t="s">
        <v>3649</v>
      </c>
      <c r="K268" s="58" t="s">
        <v>1198</v>
      </c>
    </row>
    <row r="269" spans="1:11" ht="15.75" x14ac:dyDescent="0.25">
      <c r="A269" s="30" t="s">
        <v>1022</v>
      </c>
      <c r="B269" s="4" t="s">
        <v>1109</v>
      </c>
      <c r="D269" s="62" t="s">
        <v>874</v>
      </c>
      <c r="G269" s="31">
        <v>2.0999999999999996</v>
      </c>
      <c r="H269" s="10">
        <f>G269/(1-55%)</f>
        <v>4.6666666666666661</v>
      </c>
      <c r="I269" s="10">
        <f>G269/(1-60%)</f>
        <v>5.2499999999999991</v>
      </c>
      <c r="J269" t="s">
        <v>3649</v>
      </c>
      <c r="K269" s="58" t="s">
        <v>1199</v>
      </c>
    </row>
    <row r="270" spans="1:11" ht="15.75" x14ac:dyDescent="0.25">
      <c r="A270" s="30" t="s">
        <v>1023</v>
      </c>
      <c r="B270" s="4" t="s">
        <v>1110</v>
      </c>
      <c r="D270" s="62" t="s">
        <v>849</v>
      </c>
      <c r="G270" s="31">
        <v>2.2399999999999998</v>
      </c>
      <c r="H270" s="10">
        <f>G270/(1-55%)</f>
        <v>4.9777777777777779</v>
      </c>
      <c r="I270" s="10">
        <f>G270/(1-60%)</f>
        <v>5.5999999999999988</v>
      </c>
      <c r="J270" t="s">
        <v>3649</v>
      </c>
      <c r="K270" s="58" t="s">
        <v>1200</v>
      </c>
    </row>
    <row r="271" spans="1:11" ht="15.75" x14ac:dyDescent="0.25">
      <c r="A271" s="30" t="s">
        <v>1024</v>
      </c>
      <c r="B271" s="4" t="s">
        <v>1111</v>
      </c>
      <c r="D271" s="62" t="s">
        <v>849</v>
      </c>
      <c r="G271" s="31">
        <v>2.6599999999999997</v>
      </c>
      <c r="H271" s="10">
        <f>G271/(1-55%)</f>
        <v>5.9111111111111114</v>
      </c>
      <c r="I271" s="10">
        <f>G271/(1-60%)</f>
        <v>6.6499999999999986</v>
      </c>
      <c r="J271" t="s">
        <v>3649</v>
      </c>
      <c r="K271" s="58" t="s">
        <v>1201</v>
      </c>
    </row>
    <row r="272" spans="1:11" ht="15.75" x14ac:dyDescent="0.25">
      <c r="A272" s="30" t="s">
        <v>1025</v>
      </c>
      <c r="B272" s="4" t="s">
        <v>1112</v>
      </c>
      <c r="D272" s="62" t="s">
        <v>865</v>
      </c>
      <c r="G272" s="31">
        <v>3.08</v>
      </c>
      <c r="H272" s="10">
        <f>G272/(1-55%)</f>
        <v>6.844444444444445</v>
      </c>
      <c r="I272" s="10">
        <f>G272/(1-60%)</f>
        <v>7.7</v>
      </c>
      <c r="J272" t="s">
        <v>3649</v>
      </c>
      <c r="K272" s="58" t="s">
        <v>1202</v>
      </c>
    </row>
    <row r="273" spans="1:11" ht="15.75" x14ac:dyDescent="0.25">
      <c r="A273" s="30" t="s">
        <v>1026</v>
      </c>
      <c r="B273" s="4" t="s">
        <v>1113</v>
      </c>
      <c r="D273" s="62" t="s">
        <v>849</v>
      </c>
      <c r="G273" s="31">
        <v>2.2399999999999998</v>
      </c>
      <c r="H273" s="10">
        <f>G273/(1-55%)</f>
        <v>4.9777777777777779</v>
      </c>
      <c r="I273" s="10">
        <f>G273/(1-60%)</f>
        <v>5.5999999999999988</v>
      </c>
      <c r="J273" t="s">
        <v>3649</v>
      </c>
      <c r="K273" s="58" t="s">
        <v>1203</v>
      </c>
    </row>
    <row r="274" spans="1:11" ht="15.75" x14ac:dyDescent="0.25">
      <c r="A274" s="30" t="s">
        <v>1027</v>
      </c>
      <c r="B274" s="4" t="s">
        <v>1114</v>
      </c>
      <c r="D274" s="62" t="s">
        <v>865</v>
      </c>
      <c r="G274" s="31">
        <v>2.52</v>
      </c>
      <c r="H274" s="10">
        <f>G274/(1-55%)</f>
        <v>5.6000000000000005</v>
      </c>
      <c r="I274" s="10">
        <f>G274/(1-60%)</f>
        <v>6.3</v>
      </c>
      <c r="J274" t="s">
        <v>3649</v>
      </c>
      <c r="K274" s="58" t="s">
        <v>1204</v>
      </c>
    </row>
    <row r="275" spans="1:11" ht="15.75" x14ac:dyDescent="0.25">
      <c r="A275" s="30" t="s">
        <v>1028</v>
      </c>
      <c r="B275" s="4" t="s">
        <v>1115</v>
      </c>
      <c r="D275" s="62" t="s">
        <v>932</v>
      </c>
      <c r="G275" s="31">
        <v>2.2399999999999998</v>
      </c>
      <c r="H275" s="10">
        <f>G275/(1-55%)</f>
        <v>4.9777777777777779</v>
      </c>
      <c r="I275" s="10">
        <f>G275/(1-60%)</f>
        <v>5.5999999999999988</v>
      </c>
      <c r="J275" t="s">
        <v>3649</v>
      </c>
      <c r="K275" s="58" t="s">
        <v>1205</v>
      </c>
    </row>
    <row r="276" spans="1:11" ht="15.75" x14ac:dyDescent="0.25">
      <c r="A276" s="30" t="s">
        <v>1029</v>
      </c>
      <c r="B276" s="4" t="s">
        <v>1116</v>
      </c>
      <c r="D276" s="62" t="s">
        <v>932</v>
      </c>
      <c r="G276" s="31">
        <v>2.38</v>
      </c>
      <c r="H276" s="10">
        <f>G276/(1-55%)</f>
        <v>5.2888888888888888</v>
      </c>
      <c r="I276" s="10">
        <f>G276/(1-60%)</f>
        <v>5.9499999999999993</v>
      </c>
      <c r="J276" t="s">
        <v>3649</v>
      </c>
      <c r="K276" s="58" t="s">
        <v>1206</v>
      </c>
    </row>
    <row r="277" spans="1:11" ht="15.75" x14ac:dyDescent="0.25">
      <c r="A277" s="30" t="s">
        <v>1030</v>
      </c>
      <c r="B277" s="4" t="s">
        <v>1117</v>
      </c>
      <c r="D277" s="62" t="s">
        <v>865</v>
      </c>
      <c r="G277" s="31">
        <v>3.08</v>
      </c>
      <c r="H277" s="10">
        <f>G277/(1-55%)</f>
        <v>6.844444444444445</v>
      </c>
      <c r="I277" s="10">
        <f>G277/(1-60%)</f>
        <v>7.7</v>
      </c>
      <c r="J277" t="s">
        <v>3649</v>
      </c>
      <c r="K277" s="58" t="s">
        <v>1207</v>
      </c>
    </row>
    <row r="278" spans="1:11" ht="15.75" x14ac:dyDescent="0.25">
      <c r="A278" s="34" t="s">
        <v>1031</v>
      </c>
      <c r="B278" s="4" t="s">
        <v>1118</v>
      </c>
      <c r="D278" s="73" t="s">
        <v>932</v>
      </c>
      <c r="G278" s="35">
        <v>2.8</v>
      </c>
      <c r="H278" s="10">
        <f>G278/(1-55%)</f>
        <v>6.2222222222222223</v>
      </c>
      <c r="I278" s="10">
        <f>G278/(1-60%)</f>
        <v>6.9999999999999991</v>
      </c>
      <c r="J278" t="s">
        <v>3649</v>
      </c>
      <c r="K278" s="58" t="s">
        <v>1208</v>
      </c>
    </row>
    <row r="279" spans="1:11" ht="15.75" x14ac:dyDescent="0.25">
      <c r="A279" s="30" t="s">
        <v>1032</v>
      </c>
      <c r="B279" s="4" t="s">
        <v>1119</v>
      </c>
      <c r="D279" s="62" t="s">
        <v>1209</v>
      </c>
      <c r="G279" s="31">
        <v>2.8</v>
      </c>
      <c r="H279" s="10">
        <f>G279/(1-55%)</f>
        <v>6.2222222222222223</v>
      </c>
      <c r="I279" s="10">
        <f>G279/(1-60%)</f>
        <v>6.9999999999999991</v>
      </c>
      <c r="J279" t="s">
        <v>3649</v>
      </c>
      <c r="K279" s="58" t="s">
        <v>1210</v>
      </c>
    </row>
    <row r="280" spans="1:11" ht="15.75" x14ac:dyDescent="0.25">
      <c r="A280" s="30" t="s">
        <v>1033</v>
      </c>
      <c r="B280" s="4" t="s">
        <v>1120</v>
      </c>
      <c r="D280" s="62" t="s">
        <v>849</v>
      </c>
      <c r="G280" s="31">
        <v>3.2199999999999998</v>
      </c>
      <c r="H280" s="10">
        <f>G280/(1-55%)</f>
        <v>7.1555555555555559</v>
      </c>
      <c r="I280" s="10">
        <f>G280/(1-60%)</f>
        <v>8.0499999999999989</v>
      </c>
      <c r="J280" t="s">
        <v>3649</v>
      </c>
      <c r="K280" s="58" t="s">
        <v>1211</v>
      </c>
    </row>
    <row r="281" spans="1:11" ht="15.75" x14ac:dyDescent="0.25">
      <c r="A281" s="30" t="s">
        <v>1034</v>
      </c>
      <c r="B281" s="4" t="s">
        <v>1121</v>
      </c>
      <c r="D281" s="62" t="s">
        <v>874</v>
      </c>
      <c r="G281" s="31">
        <v>5.18</v>
      </c>
      <c r="H281" s="10">
        <f>G281/(1-55%)</f>
        <v>11.511111111111111</v>
      </c>
      <c r="I281" s="10">
        <f>G281/(1-60%)</f>
        <v>12.95</v>
      </c>
      <c r="J281" t="s">
        <v>3649</v>
      </c>
      <c r="K281" s="58" t="s">
        <v>1212</v>
      </c>
    </row>
    <row r="282" spans="1:11" ht="15.75" x14ac:dyDescent="0.25">
      <c r="A282" s="30" t="s">
        <v>1035</v>
      </c>
      <c r="B282" s="4" t="s">
        <v>1122</v>
      </c>
      <c r="D282" s="62" t="s">
        <v>849</v>
      </c>
      <c r="G282" s="31">
        <v>3.2199999999999998</v>
      </c>
      <c r="H282" s="10">
        <f>G282/(1-55%)</f>
        <v>7.1555555555555559</v>
      </c>
      <c r="I282" s="10">
        <f>G282/(1-60%)</f>
        <v>8.0499999999999989</v>
      </c>
      <c r="J282" t="s">
        <v>3649</v>
      </c>
      <c r="K282" s="58" t="s">
        <v>1213</v>
      </c>
    </row>
    <row r="283" spans="1:11" ht="15.75" x14ac:dyDescent="0.25">
      <c r="A283" s="30" t="s">
        <v>1036</v>
      </c>
      <c r="B283" s="4" t="s">
        <v>1123</v>
      </c>
      <c r="D283" s="62" t="s">
        <v>849</v>
      </c>
      <c r="G283" s="31">
        <v>3.08</v>
      </c>
      <c r="H283" s="10">
        <f>G283/(1-55%)</f>
        <v>6.844444444444445</v>
      </c>
      <c r="I283" s="10">
        <f>G283/(1-60%)</f>
        <v>7.7</v>
      </c>
      <c r="J283" t="s">
        <v>3649</v>
      </c>
      <c r="K283" s="58" t="s">
        <v>1214</v>
      </c>
    </row>
    <row r="284" spans="1:11" ht="15.75" x14ac:dyDescent="0.25">
      <c r="A284" s="30" t="s">
        <v>1037</v>
      </c>
      <c r="B284" s="4" t="s">
        <v>1124</v>
      </c>
      <c r="D284" s="62" t="s">
        <v>865</v>
      </c>
      <c r="G284" s="31">
        <v>2.94</v>
      </c>
      <c r="H284" s="10">
        <f>G284/(1-55%)</f>
        <v>6.5333333333333341</v>
      </c>
      <c r="I284" s="10">
        <f>G284/(1-60%)</f>
        <v>7.35</v>
      </c>
      <c r="J284" t="s">
        <v>3649</v>
      </c>
      <c r="K284" s="58" t="s">
        <v>1215</v>
      </c>
    </row>
    <row r="285" spans="1:11" ht="15.75" x14ac:dyDescent="0.25">
      <c r="A285" s="30" t="s">
        <v>1038</v>
      </c>
      <c r="B285" s="4" t="s">
        <v>1125</v>
      </c>
      <c r="D285" s="62" t="s">
        <v>1216</v>
      </c>
      <c r="G285" s="31">
        <v>2.38</v>
      </c>
      <c r="H285" s="10">
        <f>G285/(1-55%)</f>
        <v>5.2888888888888888</v>
      </c>
      <c r="I285" s="10">
        <f>G285/(1-60%)</f>
        <v>5.9499999999999993</v>
      </c>
      <c r="J285" t="s">
        <v>3649</v>
      </c>
      <c r="K285" s="58" t="s">
        <v>1217</v>
      </c>
    </row>
    <row r="286" spans="1:11" ht="15.75" x14ac:dyDescent="0.25">
      <c r="A286" s="30" t="s">
        <v>1039</v>
      </c>
      <c r="B286" s="4" t="s">
        <v>1126</v>
      </c>
      <c r="D286" s="62" t="s">
        <v>432</v>
      </c>
      <c r="G286" s="31">
        <v>6.3</v>
      </c>
      <c r="H286" s="10">
        <f>G286/(1-55%)</f>
        <v>14.000000000000002</v>
      </c>
      <c r="I286" s="10">
        <f>G286/(1-60%)</f>
        <v>15.749999999999998</v>
      </c>
      <c r="J286" t="s">
        <v>3649</v>
      </c>
      <c r="K286" s="58" t="s">
        <v>1218</v>
      </c>
    </row>
    <row r="287" spans="1:11" ht="15.75" x14ac:dyDescent="0.25">
      <c r="A287" s="30" t="s">
        <v>1040</v>
      </c>
      <c r="B287" s="4" t="s">
        <v>1127</v>
      </c>
      <c r="D287" s="62" t="s">
        <v>932</v>
      </c>
      <c r="G287" s="31">
        <v>2.2399999999999998</v>
      </c>
      <c r="H287" s="10">
        <f>G287/(1-55%)</f>
        <v>4.9777777777777779</v>
      </c>
      <c r="I287" s="10">
        <f>G287/(1-60%)</f>
        <v>5.5999999999999988</v>
      </c>
      <c r="J287" t="s">
        <v>3649</v>
      </c>
      <c r="K287" s="58" t="s">
        <v>1219</v>
      </c>
    </row>
    <row r="288" spans="1:11" ht="15.75" x14ac:dyDescent="0.25">
      <c r="A288" s="30" t="s">
        <v>1041</v>
      </c>
      <c r="B288" s="4" t="s">
        <v>1128</v>
      </c>
      <c r="D288" s="62" t="s">
        <v>861</v>
      </c>
      <c r="G288" s="31">
        <v>5.18</v>
      </c>
      <c r="H288" s="10">
        <f>G288/(1-55%)</f>
        <v>11.511111111111111</v>
      </c>
      <c r="I288" s="10">
        <f>G288/(1-60%)</f>
        <v>12.95</v>
      </c>
      <c r="J288" t="s">
        <v>3649</v>
      </c>
      <c r="K288" s="58" t="s">
        <v>1220</v>
      </c>
    </row>
    <row r="289" spans="1:11" ht="15.75" x14ac:dyDescent="0.25">
      <c r="A289" s="30" t="s">
        <v>1042</v>
      </c>
      <c r="B289" s="4" t="s">
        <v>1129</v>
      </c>
      <c r="D289" s="62" t="s">
        <v>861</v>
      </c>
      <c r="G289" s="31">
        <v>2.94</v>
      </c>
      <c r="H289" s="10">
        <f>G289/(1-55%)</f>
        <v>6.5333333333333341</v>
      </c>
      <c r="I289" s="10">
        <f>G289/(1-60%)</f>
        <v>7.35</v>
      </c>
      <c r="J289" t="s">
        <v>3649</v>
      </c>
      <c r="K289" s="58" t="s">
        <v>1221</v>
      </c>
    </row>
    <row r="290" spans="1:11" ht="15.75" x14ac:dyDescent="0.25">
      <c r="A290" s="30" t="s">
        <v>1043</v>
      </c>
      <c r="B290" s="4" t="s">
        <v>1130</v>
      </c>
      <c r="D290" s="62" t="s">
        <v>865</v>
      </c>
      <c r="G290" s="31">
        <v>2.94</v>
      </c>
      <c r="H290" s="10">
        <f>G290/(1-55%)</f>
        <v>6.5333333333333341</v>
      </c>
      <c r="I290" s="10">
        <f>G290/(1-60%)</f>
        <v>7.35</v>
      </c>
      <c r="J290" t="s">
        <v>3649</v>
      </c>
      <c r="K290" s="58" t="s">
        <v>1222</v>
      </c>
    </row>
    <row r="291" spans="1:11" ht="15.75" x14ac:dyDescent="0.25">
      <c r="A291" s="30" t="s">
        <v>1044</v>
      </c>
      <c r="B291" s="4" t="s">
        <v>1131</v>
      </c>
      <c r="D291" s="62" t="s">
        <v>849</v>
      </c>
      <c r="G291" s="31">
        <v>5.4667199999999996</v>
      </c>
      <c r="H291" s="10">
        <f>G291/(1-55%)</f>
        <v>12.148266666666666</v>
      </c>
      <c r="I291" s="10">
        <f>G291/(1-60%)</f>
        <v>13.666799999999999</v>
      </c>
      <c r="J291" t="s">
        <v>3649</v>
      </c>
      <c r="K291" s="58" t="s">
        <v>1223</v>
      </c>
    </row>
    <row r="292" spans="1:11" ht="15.75" x14ac:dyDescent="0.25">
      <c r="A292" s="30" t="s">
        <v>1045</v>
      </c>
      <c r="B292" s="4" t="s">
        <v>1132</v>
      </c>
      <c r="D292" s="62" t="s">
        <v>865</v>
      </c>
      <c r="G292" s="31">
        <v>2.94</v>
      </c>
      <c r="H292" s="10">
        <f>G292/(1-55%)</f>
        <v>6.5333333333333341</v>
      </c>
      <c r="I292" s="10">
        <f>G292/(1-60%)</f>
        <v>7.35</v>
      </c>
      <c r="J292" t="s">
        <v>3649</v>
      </c>
      <c r="K292" s="58" t="s">
        <v>1224</v>
      </c>
    </row>
    <row r="293" spans="1:11" ht="15.75" x14ac:dyDescent="0.25">
      <c r="A293" s="30" t="s">
        <v>1046</v>
      </c>
      <c r="B293" s="4" t="s">
        <v>1133</v>
      </c>
      <c r="D293" s="62" t="s">
        <v>849</v>
      </c>
      <c r="G293" s="31">
        <v>5.6</v>
      </c>
      <c r="H293" s="10">
        <f>G293/(1-55%)</f>
        <v>12.444444444444445</v>
      </c>
      <c r="I293" s="10">
        <f>G293/(1-60%)</f>
        <v>13.999999999999998</v>
      </c>
      <c r="J293" t="s">
        <v>3649</v>
      </c>
      <c r="K293" s="58" t="s">
        <v>1225</v>
      </c>
    </row>
    <row r="294" spans="1:11" ht="15.75" x14ac:dyDescent="0.25">
      <c r="A294" s="30" t="s">
        <v>1047</v>
      </c>
      <c r="B294" s="4" t="s">
        <v>1134</v>
      </c>
      <c r="D294" s="62" t="s">
        <v>1013</v>
      </c>
      <c r="G294" s="31">
        <v>14.139999999999999</v>
      </c>
      <c r="H294" s="10">
        <f>G294/(1-55%)</f>
        <v>31.422222222222224</v>
      </c>
      <c r="I294" s="10">
        <f>G294/(1-60%)</f>
        <v>35.349999999999994</v>
      </c>
      <c r="J294" t="s">
        <v>3649</v>
      </c>
      <c r="K294" s="58" t="s">
        <v>1226</v>
      </c>
    </row>
    <row r="295" spans="1:11" ht="15.75" x14ac:dyDescent="0.25">
      <c r="A295" s="30" t="s">
        <v>1048</v>
      </c>
      <c r="B295" s="4" t="s">
        <v>1135</v>
      </c>
      <c r="D295" s="62" t="s">
        <v>440</v>
      </c>
      <c r="G295" s="31">
        <v>10.92</v>
      </c>
      <c r="H295" s="10">
        <f>G295/(1-55%)</f>
        <v>24.266666666666669</v>
      </c>
      <c r="I295" s="10">
        <f>G295/(1-60%)</f>
        <v>27.299999999999997</v>
      </c>
      <c r="J295" t="s">
        <v>3649</v>
      </c>
      <c r="K295" s="58" t="s">
        <v>1227</v>
      </c>
    </row>
    <row r="296" spans="1:11" ht="15.75" x14ac:dyDescent="0.25">
      <c r="A296" s="30" t="s">
        <v>1049</v>
      </c>
      <c r="B296" s="4" t="s">
        <v>1136</v>
      </c>
      <c r="D296" s="62" t="s">
        <v>932</v>
      </c>
      <c r="G296" s="31">
        <v>2.38</v>
      </c>
      <c r="H296" s="10">
        <f>G296/(1-55%)</f>
        <v>5.2888888888888888</v>
      </c>
      <c r="I296" s="10">
        <f>G296/(1-60%)</f>
        <v>5.9499999999999993</v>
      </c>
      <c r="J296" t="s">
        <v>3649</v>
      </c>
      <c r="K296" s="58" t="s">
        <v>1228</v>
      </c>
    </row>
    <row r="297" spans="1:11" ht="15.75" x14ac:dyDescent="0.25">
      <c r="A297" s="30" t="s">
        <v>1050</v>
      </c>
      <c r="B297" s="4" t="s">
        <v>1137</v>
      </c>
      <c r="D297" s="62" t="s">
        <v>1013</v>
      </c>
      <c r="G297" s="31">
        <v>3.2199999999999998</v>
      </c>
      <c r="H297" s="10">
        <f>G297/(1-55%)</f>
        <v>7.1555555555555559</v>
      </c>
      <c r="I297" s="10">
        <f>G297/(1-60%)</f>
        <v>8.0499999999999989</v>
      </c>
      <c r="J297" t="s">
        <v>3649</v>
      </c>
      <c r="K297" s="58" t="s">
        <v>1229</v>
      </c>
    </row>
    <row r="298" spans="1:11" ht="15.75" x14ac:dyDescent="0.25">
      <c r="A298" s="30" t="s">
        <v>1051</v>
      </c>
      <c r="B298" s="4" t="s">
        <v>1138</v>
      </c>
      <c r="D298" s="62" t="s">
        <v>932</v>
      </c>
      <c r="G298" s="31">
        <v>2.2399999999999998</v>
      </c>
      <c r="H298" s="10">
        <f>G298/(1-55%)</f>
        <v>4.9777777777777779</v>
      </c>
      <c r="I298" s="10">
        <f>G298/(1-60%)</f>
        <v>5.5999999999999988</v>
      </c>
      <c r="J298" t="s">
        <v>3649</v>
      </c>
      <c r="K298" s="58" t="s">
        <v>1230</v>
      </c>
    </row>
    <row r="299" spans="1:11" ht="15.75" x14ac:dyDescent="0.25">
      <c r="A299" s="30" t="s">
        <v>1052</v>
      </c>
      <c r="B299" s="4" t="s">
        <v>1139</v>
      </c>
      <c r="D299" s="62" t="s">
        <v>874</v>
      </c>
      <c r="G299" s="31">
        <v>2.94</v>
      </c>
      <c r="H299" s="10">
        <f>G299/(1-55%)</f>
        <v>6.5333333333333341</v>
      </c>
      <c r="I299" s="10">
        <f>G299/(1-60%)</f>
        <v>7.35</v>
      </c>
      <c r="J299" t="s">
        <v>3649</v>
      </c>
      <c r="K299" s="58" t="s">
        <v>1231</v>
      </c>
    </row>
    <row r="300" spans="1:11" ht="15.75" x14ac:dyDescent="0.25">
      <c r="A300" s="30" t="s">
        <v>1053</v>
      </c>
      <c r="B300" s="4" t="s">
        <v>1140</v>
      </c>
      <c r="D300" s="62" t="s">
        <v>874</v>
      </c>
      <c r="G300" s="31">
        <v>2.6599999999999997</v>
      </c>
      <c r="H300" s="10">
        <f>G300/(1-55%)</f>
        <v>5.9111111111111114</v>
      </c>
      <c r="I300" s="10">
        <f>G300/(1-60%)</f>
        <v>6.6499999999999986</v>
      </c>
      <c r="J300" t="s">
        <v>3649</v>
      </c>
      <c r="K300" s="58" t="s">
        <v>1232</v>
      </c>
    </row>
    <row r="301" spans="1:11" ht="15.75" x14ac:dyDescent="0.25">
      <c r="A301" s="30" t="s">
        <v>1054</v>
      </c>
      <c r="B301" s="4" t="s">
        <v>1141</v>
      </c>
      <c r="D301" s="62" t="s">
        <v>441</v>
      </c>
      <c r="G301" s="31">
        <v>3.2199999999999998</v>
      </c>
      <c r="H301" s="10">
        <f>G301/(1-55%)</f>
        <v>7.1555555555555559</v>
      </c>
      <c r="I301" s="10">
        <f>G301/(1-60%)</f>
        <v>8.0499999999999989</v>
      </c>
      <c r="J301" t="s">
        <v>3649</v>
      </c>
      <c r="K301" s="58" t="s">
        <v>1233</v>
      </c>
    </row>
    <row r="302" spans="1:11" ht="15.75" x14ac:dyDescent="0.25">
      <c r="A302" s="30" t="s">
        <v>1055</v>
      </c>
      <c r="B302" s="4" t="s">
        <v>1142</v>
      </c>
      <c r="D302" s="62" t="s">
        <v>849</v>
      </c>
      <c r="G302" s="31">
        <v>4.4799999999999995</v>
      </c>
      <c r="H302" s="10">
        <f>G302/(1-55%)</f>
        <v>9.9555555555555557</v>
      </c>
      <c r="I302" s="10">
        <f>G302/(1-60%)</f>
        <v>11.199999999999998</v>
      </c>
      <c r="J302" t="s">
        <v>3649</v>
      </c>
      <c r="K302" s="58" t="s">
        <v>1234</v>
      </c>
    </row>
    <row r="303" spans="1:11" ht="15.75" x14ac:dyDescent="0.25">
      <c r="A303" s="30" t="s">
        <v>1056</v>
      </c>
      <c r="B303" s="4" t="s">
        <v>1143</v>
      </c>
      <c r="D303" s="62" t="s">
        <v>849</v>
      </c>
      <c r="G303" s="31">
        <v>2.6599999999999997</v>
      </c>
      <c r="H303" s="10">
        <f>G303/(1-55%)</f>
        <v>5.9111111111111114</v>
      </c>
      <c r="I303" s="10">
        <f>G303/(1-60%)</f>
        <v>6.6499999999999986</v>
      </c>
      <c r="J303" t="s">
        <v>3649</v>
      </c>
      <c r="K303" s="58" t="s">
        <v>1235</v>
      </c>
    </row>
    <row r="304" spans="1:11" ht="15.75" x14ac:dyDescent="0.25">
      <c r="A304" s="30" t="s">
        <v>1057</v>
      </c>
      <c r="B304" s="4" t="s">
        <v>1144</v>
      </c>
      <c r="D304" s="62" t="s">
        <v>849</v>
      </c>
      <c r="G304" s="31">
        <v>3.08</v>
      </c>
      <c r="H304" s="10">
        <f>G304/(1-55%)</f>
        <v>6.844444444444445</v>
      </c>
      <c r="I304" s="10">
        <f>G304/(1-60%)</f>
        <v>7.7</v>
      </c>
      <c r="J304" t="s">
        <v>3649</v>
      </c>
      <c r="K304" s="58" t="s">
        <v>1236</v>
      </c>
    </row>
    <row r="305" spans="1:11" ht="15.75" x14ac:dyDescent="0.25">
      <c r="A305" s="30" t="s">
        <v>1058</v>
      </c>
      <c r="B305" s="4" t="s">
        <v>1145</v>
      </c>
      <c r="D305" s="62" t="s">
        <v>849</v>
      </c>
      <c r="G305" s="31">
        <v>2.6599999999999997</v>
      </c>
      <c r="H305" s="10">
        <f>G305/(1-55%)</f>
        <v>5.9111111111111114</v>
      </c>
      <c r="I305" s="10">
        <f>G305/(1-60%)</f>
        <v>6.6499999999999986</v>
      </c>
      <c r="J305" t="s">
        <v>3649</v>
      </c>
      <c r="K305" s="58" t="s">
        <v>1237</v>
      </c>
    </row>
    <row r="306" spans="1:11" ht="15.75" x14ac:dyDescent="0.25">
      <c r="A306" s="30" t="s">
        <v>1059</v>
      </c>
      <c r="B306" s="4" t="s">
        <v>1146</v>
      </c>
      <c r="D306" s="62" t="s">
        <v>861</v>
      </c>
      <c r="G306" s="31">
        <v>3.36</v>
      </c>
      <c r="H306" s="10">
        <f>G306/(1-55%)</f>
        <v>7.4666666666666668</v>
      </c>
      <c r="I306" s="10">
        <f>G306/(1-60%)</f>
        <v>8.3999999999999986</v>
      </c>
      <c r="J306" t="s">
        <v>3649</v>
      </c>
      <c r="K306" s="58" t="s">
        <v>1238</v>
      </c>
    </row>
    <row r="307" spans="1:11" ht="15.75" x14ac:dyDescent="0.25">
      <c r="A307" s="30" t="s">
        <v>1060</v>
      </c>
      <c r="B307" s="4" t="s">
        <v>1147</v>
      </c>
      <c r="D307" s="62" t="s">
        <v>861</v>
      </c>
      <c r="G307" s="31">
        <v>2.6599999999999997</v>
      </c>
      <c r="H307" s="10">
        <f>G307/(1-55%)</f>
        <v>5.9111111111111114</v>
      </c>
      <c r="I307" s="10">
        <f>G307/(1-60%)</f>
        <v>6.6499999999999986</v>
      </c>
      <c r="J307" t="s">
        <v>3649</v>
      </c>
      <c r="K307" s="58" t="s">
        <v>1239</v>
      </c>
    </row>
    <row r="308" spans="1:11" ht="15.75" x14ac:dyDescent="0.25">
      <c r="A308" s="30" t="s">
        <v>1061</v>
      </c>
      <c r="B308" s="4" t="s">
        <v>1148</v>
      </c>
      <c r="D308" s="62" t="s">
        <v>874</v>
      </c>
      <c r="G308" s="31">
        <v>3.36</v>
      </c>
      <c r="H308" s="10">
        <f>G308/(1-55%)</f>
        <v>7.4666666666666668</v>
      </c>
      <c r="I308" s="10">
        <f>G308/(1-60%)</f>
        <v>8.3999999999999986</v>
      </c>
      <c r="J308" t="s">
        <v>3649</v>
      </c>
      <c r="K308" s="58" t="s">
        <v>1240</v>
      </c>
    </row>
    <row r="309" spans="1:11" ht="15.75" x14ac:dyDescent="0.25">
      <c r="A309" s="30" t="s">
        <v>1062</v>
      </c>
      <c r="B309" s="4" t="s">
        <v>1149</v>
      </c>
      <c r="D309" s="62" t="s">
        <v>932</v>
      </c>
      <c r="G309" s="31">
        <v>2.94</v>
      </c>
      <c r="H309" s="10">
        <f>G309/(1-55%)</f>
        <v>6.5333333333333341</v>
      </c>
      <c r="I309" s="10">
        <f>G309/(1-60%)</f>
        <v>7.35</v>
      </c>
      <c r="J309" t="s">
        <v>3649</v>
      </c>
      <c r="K309" s="58" t="s">
        <v>1241</v>
      </c>
    </row>
    <row r="310" spans="1:11" ht="15.75" x14ac:dyDescent="0.25">
      <c r="A310" s="30" t="s">
        <v>1063</v>
      </c>
      <c r="B310" s="4" t="s">
        <v>1150</v>
      </c>
      <c r="D310" s="62" t="s">
        <v>932</v>
      </c>
      <c r="G310" s="31">
        <v>2.94</v>
      </c>
      <c r="H310" s="10">
        <f>G310/(1-55%)</f>
        <v>6.5333333333333341</v>
      </c>
      <c r="I310" s="10">
        <f>G310/(1-60%)</f>
        <v>7.35</v>
      </c>
      <c r="J310" t="s">
        <v>3649</v>
      </c>
      <c r="K310" s="58" t="s">
        <v>1242</v>
      </c>
    </row>
    <row r="311" spans="1:11" ht="15.75" x14ac:dyDescent="0.25">
      <c r="A311" s="30" t="s">
        <v>1064</v>
      </c>
      <c r="B311" s="4" t="s">
        <v>1149</v>
      </c>
      <c r="D311" s="74" t="s">
        <v>874</v>
      </c>
      <c r="G311" s="31">
        <v>2.94</v>
      </c>
      <c r="H311" s="10">
        <f>G311/(1-55%)</f>
        <v>6.5333333333333341</v>
      </c>
      <c r="I311" s="10">
        <f>G311/(1-60%)</f>
        <v>7.35</v>
      </c>
      <c r="J311" t="s">
        <v>3649</v>
      </c>
      <c r="K311" s="58" t="s">
        <v>1243</v>
      </c>
    </row>
    <row r="312" spans="1:11" ht="15.75" x14ac:dyDescent="0.25">
      <c r="A312" s="30" t="s">
        <v>1065</v>
      </c>
      <c r="B312" s="4" t="s">
        <v>1151</v>
      </c>
      <c r="D312" s="62" t="s">
        <v>849</v>
      </c>
      <c r="G312" s="31">
        <v>6.02</v>
      </c>
      <c r="H312" s="10">
        <f>G312/(1-55%)</f>
        <v>13.377777777777778</v>
      </c>
      <c r="I312" s="10">
        <f>G312/(1-60%)</f>
        <v>15.049999999999999</v>
      </c>
      <c r="J312" t="s">
        <v>3649</v>
      </c>
      <c r="K312" s="58" t="s">
        <v>1244</v>
      </c>
    </row>
    <row r="313" spans="1:11" ht="15.75" x14ac:dyDescent="0.25">
      <c r="A313" s="30" t="s">
        <v>1066</v>
      </c>
      <c r="B313" s="4" t="s">
        <v>1152</v>
      </c>
      <c r="D313" s="62" t="s">
        <v>441</v>
      </c>
      <c r="G313" s="31">
        <v>6.4399999999999995</v>
      </c>
      <c r="H313" s="10">
        <f>G313/(1-55%)</f>
        <v>14.311111111111112</v>
      </c>
      <c r="I313" s="10">
        <f>G313/(1-60%)</f>
        <v>16.099999999999998</v>
      </c>
      <c r="J313" t="s">
        <v>3649</v>
      </c>
      <c r="K313" s="58" t="s">
        <v>1245</v>
      </c>
    </row>
    <row r="314" spans="1:11" ht="15.75" x14ac:dyDescent="0.25">
      <c r="A314" s="30" t="s">
        <v>1067</v>
      </c>
      <c r="B314" s="4" t="s">
        <v>1153</v>
      </c>
      <c r="D314" s="62" t="s">
        <v>440</v>
      </c>
      <c r="G314" s="31">
        <v>6.8543999999999992</v>
      </c>
      <c r="H314" s="10">
        <f>G314/(1-55%)</f>
        <v>15.231999999999999</v>
      </c>
      <c r="I314" s="10">
        <f>G314/(1-60%)</f>
        <v>17.135999999999996</v>
      </c>
      <c r="J314" t="s">
        <v>3649</v>
      </c>
      <c r="K314" s="58" t="s">
        <v>1246</v>
      </c>
    </row>
    <row r="315" spans="1:11" ht="15.75" x14ac:dyDescent="0.25">
      <c r="A315" s="30" t="s">
        <v>1068</v>
      </c>
      <c r="B315" s="4" t="s">
        <v>1154</v>
      </c>
      <c r="D315" s="62" t="s">
        <v>861</v>
      </c>
      <c r="G315" s="31">
        <v>2.52</v>
      </c>
      <c r="H315" s="10">
        <f>G315/(1-55%)</f>
        <v>5.6000000000000005</v>
      </c>
      <c r="I315" s="10">
        <f>G315/(1-60%)</f>
        <v>6.3</v>
      </c>
      <c r="J315" t="s">
        <v>3649</v>
      </c>
      <c r="K315" s="58" t="s">
        <v>1247</v>
      </c>
    </row>
    <row r="316" spans="1:11" ht="15.75" x14ac:dyDescent="0.25">
      <c r="A316" s="30" t="s">
        <v>1069</v>
      </c>
      <c r="B316" s="4" t="s">
        <v>1155</v>
      </c>
      <c r="D316" s="62" t="s">
        <v>874</v>
      </c>
      <c r="G316" s="31">
        <v>2.94</v>
      </c>
      <c r="H316" s="10">
        <f>G316/(1-55%)</f>
        <v>6.5333333333333341</v>
      </c>
      <c r="I316" s="10">
        <f>G316/(1-60%)</f>
        <v>7.35</v>
      </c>
      <c r="J316" t="s">
        <v>3649</v>
      </c>
      <c r="K316" s="58" t="s">
        <v>1248</v>
      </c>
    </row>
    <row r="317" spans="1:11" ht="15.75" x14ac:dyDescent="0.25">
      <c r="A317" s="30" t="s">
        <v>1070</v>
      </c>
      <c r="B317" s="4" t="s">
        <v>1156</v>
      </c>
      <c r="D317" s="62" t="s">
        <v>865</v>
      </c>
      <c r="G317" s="31">
        <v>2.2399999999999998</v>
      </c>
      <c r="H317" s="10">
        <f>G317/(1-55%)</f>
        <v>4.9777777777777779</v>
      </c>
      <c r="I317" s="10">
        <f>G317/(1-60%)</f>
        <v>5.5999999999999988</v>
      </c>
      <c r="J317" t="s">
        <v>3649</v>
      </c>
      <c r="K317" s="58" t="s">
        <v>1249</v>
      </c>
    </row>
    <row r="318" spans="1:11" ht="15.75" x14ac:dyDescent="0.25">
      <c r="A318" s="30" t="s">
        <v>1071</v>
      </c>
      <c r="B318" s="4" t="s">
        <v>1157</v>
      </c>
      <c r="D318" s="62" t="s">
        <v>1250</v>
      </c>
      <c r="G318" s="31">
        <v>4.1999999999999993</v>
      </c>
      <c r="H318" s="10">
        <f>G318/(1-55%)</f>
        <v>9.3333333333333321</v>
      </c>
      <c r="I318" s="10">
        <f>G318/(1-60%)</f>
        <v>10.499999999999998</v>
      </c>
      <c r="J318" t="s">
        <v>3649</v>
      </c>
      <c r="K318" s="58" t="s">
        <v>1251</v>
      </c>
    </row>
    <row r="319" spans="1:11" ht="15.75" x14ac:dyDescent="0.25">
      <c r="A319" s="30" t="s">
        <v>1072</v>
      </c>
      <c r="B319" s="4" t="s">
        <v>1158</v>
      </c>
      <c r="D319" s="62" t="s">
        <v>1252</v>
      </c>
      <c r="G319" s="31">
        <v>4.8999999999999995</v>
      </c>
      <c r="H319" s="10">
        <f>G319/(1-55%)</f>
        <v>10.888888888888889</v>
      </c>
      <c r="I319" s="10">
        <f>G319/(1-60%)</f>
        <v>12.249999999999998</v>
      </c>
      <c r="J319" t="s">
        <v>3649</v>
      </c>
      <c r="K319" s="58" t="s">
        <v>1253</v>
      </c>
    </row>
    <row r="320" spans="1:11" ht="15.75" x14ac:dyDescent="0.25">
      <c r="A320" s="30" t="s">
        <v>1073</v>
      </c>
      <c r="B320" s="4" t="s">
        <v>1159</v>
      </c>
      <c r="D320" s="62" t="s">
        <v>440</v>
      </c>
      <c r="G320" s="31">
        <v>11.76</v>
      </c>
      <c r="H320" s="10">
        <f>G320/(1-55%)</f>
        <v>26.133333333333336</v>
      </c>
      <c r="I320" s="10">
        <f>G320/(1-60%)</f>
        <v>29.4</v>
      </c>
      <c r="J320" t="s">
        <v>3649</v>
      </c>
      <c r="K320" s="58" t="s">
        <v>1254</v>
      </c>
    </row>
    <row r="321" spans="1:11" ht="15.75" x14ac:dyDescent="0.25">
      <c r="A321" s="30" t="s">
        <v>1074</v>
      </c>
      <c r="B321" s="4" t="s">
        <v>1160</v>
      </c>
      <c r="D321" s="62" t="s">
        <v>440</v>
      </c>
      <c r="G321" s="31">
        <v>4.34</v>
      </c>
      <c r="H321" s="10">
        <f>G321/(1-55%)</f>
        <v>9.6444444444444457</v>
      </c>
      <c r="I321" s="10">
        <f>G321/(1-60%)</f>
        <v>10.85</v>
      </c>
      <c r="J321" t="s">
        <v>3649</v>
      </c>
      <c r="K321" s="58" t="s">
        <v>1255</v>
      </c>
    </row>
    <row r="322" spans="1:11" ht="15.75" x14ac:dyDescent="0.25">
      <c r="A322" s="30" t="s">
        <v>1075</v>
      </c>
      <c r="B322" s="4" t="s">
        <v>1161</v>
      </c>
      <c r="D322" s="62" t="s">
        <v>861</v>
      </c>
      <c r="G322" s="31">
        <v>2.6599999999999997</v>
      </c>
      <c r="H322" s="10">
        <f>G322/(1-55%)</f>
        <v>5.9111111111111114</v>
      </c>
      <c r="I322" s="10">
        <f>G322/(1-60%)</f>
        <v>6.6499999999999986</v>
      </c>
      <c r="J322" t="s">
        <v>3649</v>
      </c>
      <c r="K322" s="58" t="s">
        <v>1256</v>
      </c>
    </row>
    <row r="323" spans="1:11" ht="15.75" x14ac:dyDescent="0.25">
      <c r="A323" s="30" t="s">
        <v>1076</v>
      </c>
      <c r="B323" s="4" t="s">
        <v>1162</v>
      </c>
      <c r="D323" s="62" t="s">
        <v>441</v>
      </c>
      <c r="G323" s="31">
        <v>6.72</v>
      </c>
      <c r="H323" s="10">
        <f>G323/(1-55%)</f>
        <v>14.933333333333334</v>
      </c>
      <c r="I323" s="10">
        <f>G323/(1-60%)</f>
        <v>16.799999999999997</v>
      </c>
      <c r="J323" t="s">
        <v>3649</v>
      </c>
      <c r="K323" s="58" t="s">
        <v>1257</v>
      </c>
    </row>
    <row r="324" spans="1:11" ht="15.75" x14ac:dyDescent="0.25">
      <c r="A324" s="30" t="s">
        <v>1077</v>
      </c>
      <c r="B324" s="4" t="s">
        <v>1163</v>
      </c>
      <c r="D324" s="62" t="s">
        <v>856</v>
      </c>
      <c r="G324" s="31">
        <v>3.2199999999999998</v>
      </c>
      <c r="H324" s="10">
        <f>G324/(1-55%)</f>
        <v>7.1555555555555559</v>
      </c>
      <c r="I324" s="10">
        <f>G324/(1-60%)</f>
        <v>8.0499999999999989</v>
      </c>
      <c r="J324" t="s">
        <v>3649</v>
      </c>
      <c r="K324" s="58" t="s">
        <v>1258</v>
      </c>
    </row>
    <row r="325" spans="1:11" ht="15.75" x14ac:dyDescent="0.25">
      <c r="A325" s="30" t="s">
        <v>1078</v>
      </c>
      <c r="B325" s="4" t="s">
        <v>1164</v>
      </c>
      <c r="D325" s="62" t="s">
        <v>861</v>
      </c>
      <c r="G325" s="31">
        <v>3.08</v>
      </c>
      <c r="H325" s="10">
        <f>G325/(1-55%)</f>
        <v>6.844444444444445</v>
      </c>
      <c r="I325" s="10">
        <f>G325/(1-60%)</f>
        <v>7.7</v>
      </c>
      <c r="J325" t="s">
        <v>3649</v>
      </c>
      <c r="K325" s="58" t="s">
        <v>1259</v>
      </c>
    </row>
    <row r="326" spans="1:11" ht="15.75" x14ac:dyDescent="0.25">
      <c r="A326" s="30" t="s">
        <v>1079</v>
      </c>
      <c r="B326" s="4" t="s">
        <v>1165</v>
      </c>
      <c r="D326" s="62" t="s">
        <v>441</v>
      </c>
      <c r="G326" s="31">
        <v>3.08</v>
      </c>
      <c r="H326" s="10">
        <f>G326/(1-55%)</f>
        <v>6.844444444444445</v>
      </c>
      <c r="I326" s="10">
        <f>G326/(1-60%)</f>
        <v>7.7</v>
      </c>
      <c r="J326" t="s">
        <v>3649</v>
      </c>
      <c r="K326" s="58" t="s">
        <v>1260</v>
      </c>
    </row>
    <row r="327" spans="1:11" ht="15.75" x14ac:dyDescent="0.25">
      <c r="A327" s="30" t="s">
        <v>1080</v>
      </c>
      <c r="B327" s="4" t="s">
        <v>1166</v>
      </c>
      <c r="D327" s="62" t="s">
        <v>865</v>
      </c>
      <c r="G327" s="31">
        <v>3.08</v>
      </c>
      <c r="H327" s="10">
        <f>G327/(1-55%)</f>
        <v>6.844444444444445</v>
      </c>
      <c r="I327" s="10">
        <f>G327/(1-60%)</f>
        <v>7.7</v>
      </c>
      <c r="J327" t="s">
        <v>3649</v>
      </c>
      <c r="K327" s="75">
        <v>666</v>
      </c>
    </row>
    <row r="328" spans="1:11" ht="15.75" x14ac:dyDescent="0.25">
      <c r="A328" s="30" t="s">
        <v>1081</v>
      </c>
      <c r="B328" s="4" t="s">
        <v>1167</v>
      </c>
      <c r="D328" s="62" t="s">
        <v>861</v>
      </c>
      <c r="G328" s="31">
        <v>4.0599999999999996</v>
      </c>
      <c r="H328" s="10">
        <f>G328/(1-55%)</f>
        <v>9.0222222222222221</v>
      </c>
      <c r="I328" s="10">
        <f>G328/(1-60%)</f>
        <v>10.149999999999999</v>
      </c>
      <c r="J328" t="s">
        <v>3649</v>
      </c>
      <c r="K328" s="75">
        <v>667</v>
      </c>
    </row>
    <row r="329" spans="1:11" ht="15.75" x14ac:dyDescent="0.25">
      <c r="A329" s="30" t="s">
        <v>1082</v>
      </c>
      <c r="B329" s="4" t="s">
        <v>1168</v>
      </c>
      <c r="D329" s="62" t="s">
        <v>1261</v>
      </c>
      <c r="G329" s="31">
        <v>3.2199999999999998</v>
      </c>
      <c r="H329" s="10">
        <f>G329/(1-55%)</f>
        <v>7.1555555555555559</v>
      </c>
      <c r="I329" s="10">
        <f>G329/(1-60%)</f>
        <v>8.0499999999999989</v>
      </c>
      <c r="J329" t="s">
        <v>3649</v>
      </c>
      <c r="K329" s="75">
        <v>668</v>
      </c>
    </row>
    <row r="330" spans="1:11" ht="15.75" x14ac:dyDescent="0.25">
      <c r="A330" s="30" t="s">
        <v>1083</v>
      </c>
      <c r="B330" s="4" t="s">
        <v>1169</v>
      </c>
      <c r="D330" s="62" t="s">
        <v>1262</v>
      </c>
      <c r="G330" s="31">
        <v>3.36</v>
      </c>
      <c r="H330" s="10">
        <f>G330/(1-55%)</f>
        <v>7.4666666666666668</v>
      </c>
      <c r="I330" s="10">
        <f>G330/(1-60%)</f>
        <v>8.3999999999999986</v>
      </c>
      <c r="J330" t="s">
        <v>3649</v>
      </c>
      <c r="K330" s="75">
        <v>669</v>
      </c>
    </row>
    <row r="331" spans="1:11" ht="15.75" x14ac:dyDescent="0.25">
      <c r="A331" s="30" t="s">
        <v>1084</v>
      </c>
      <c r="B331" s="4" t="s">
        <v>1170</v>
      </c>
      <c r="D331" s="62" t="s">
        <v>1263</v>
      </c>
      <c r="G331" s="31">
        <v>3.36</v>
      </c>
      <c r="H331" s="10">
        <f>G331/(1-55%)</f>
        <v>7.4666666666666668</v>
      </c>
      <c r="I331" s="10">
        <f>G331/(1-60%)</f>
        <v>8.3999999999999986</v>
      </c>
      <c r="J331" t="s">
        <v>3649</v>
      </c>
      <c r="K331" s="75">
        <v>670</v>
      </c>
    </row>
    <row r="332" spans="1:11" ht="15.75" x14ac:dyDescent="0.25">
      <c r="A332" s="30" t="s">
        <v>1085</v>
      </c>
      <c r="B332" s="4" t="s">
        <v>1171</v>
      </c>
      <c r="D332" s="62" t="s">
        <v>1013</v>
      </c>
      <c r="G332" s="31">
        <v>6.86</v>
      </c>
      <c r="H332" s="10">
        <f>G332/(1-55%)</f>
        <v>15.244444444444447</v>
      </c>
      <c r="I332" s="10">
        <f>G332/(1-60%)</f>
        <v>17.149999999999999</v>
      </c>
      <c r="J332" t="s">
        <v>3649</v>
      </c>
      <c r="K332" s="75">
        <v>671</v>
      </c>
    </row>
    <row r="333" spans="1:11" ht="15.75" x14ac:dyDescent="0.25">
      <c r="A333" s="30" t="s">
        <v>1086</v>
      </c>
      <c r="B333" s="4" t="s">
        <v>1172</v>
      </c>
      <c r="D333" s="62" t="s">
        <v>849</v>
      </c>
      <c r="G333" s="31">
        <v>5.18</v>
      </c>
      <c r="H333" s="10">
        <f>G333/(1-55%)</f>
        <v>11.511111111111111</v>
      </c>
      <c r="I333" s="10">
        <f>G333/(1-60%)</f>
        <v>12.95</v>
      </c>
      <c r="J333" t="s">
        <v>3649</v>
      </c>
      <c r="K333" s="58" t="s">
        <v>1264</v>
      </c>
    </row>
    <row r="334" spans="1:11" ht="15.75" x14ac:dyDescent="0.25">
      <c r="A334" s="30" t="s">
        <v>1087</v>
      </c>
      <c r="B334" s="4" t="s">
        <v>1173</v>
      </c>
      <c r="D334" s="62" t="s">
        <v>849</v>
      </c>
      <c r="G334" s="31">
        <v>3.08</v>
      </c>
      <c r="H334" s="10">
        <f>G334/(1-55%)</f>
        <v>6.844444444444445</v>
      </c>
      <c r="I334" s="10">
        <f>G334/(1-60%)</f>
        <v>7.7</v>
      </c>
      <c r="J334" t="s">
        <v>3649</v>
      </c>
      <c r="K334" s="58" t="s">
        <v>1265</v>
      </c>
    </row>
    <row r="335" spans="1:11" ht="15.75" x14ac:dyDescent="0.25">
      <c r="A335" s="30" t="s">
        <v>1088</v>
      </c>
      <c r="B335" s="4" t="s">
        <v>1174</v>
      </c>
      <c r="D335" s="62" t="s">
        <v>1266</v>
      </c>
      <c r="G335" s="31">
        <v>2.94</v>
      </c>
      <c r="H335" s="10">
        <f>G335/(1-55%)</f>
        <v>6.5333333333333341</v>
      </c>
      <c r="I335" s="10">
        <f>G335/(1-60%)</f>
        <v>7.35</v>
      </c>
      <c r="J335" t="s">
        <v>3649</v>
      </c>
      <c r="K335" s="58" t="s">
        <v>1267</v>
      </c>
    </row>
    <row r="336" spans="1:11" ht="15.75" x14ac:dyDescent="0.25">
      <c r="A336" s="30" t="s">
        <v>1089</v>
      </c>
      <c r="B336" s="4" t="s">
        <v>1175</v>
      </c>
      <c r="D336" s="62" t="s">
        <v>432</v>
      </c>
      <c r="G336" s="31">
        <v>3.78</v>
      </c>
      <c r="H336" s="10">
        <f>G336/(1-55%)</f>
        <v>8.4</v>
      </c>
      <c r="I336" s="10">
        <f>G336/(1-60%)</f>
        <v>9.4499999999999993</v>
      </c>
      <c r="J336" t="s">
        <v>3649</v>
      </c>
      <c r="K336" s="58" t="s">
        <v>1268</v>
      </c>
    </row>
    <row r="337" spans="1:11" ht="15.75" x14ac:dyDescent="0.25">
      <c r="A337" s="30" t="s">
        <v>1090</v>
      </c>
      <c r="B337" s="4" t="s">
        <v>1176</v>
      </c>
      <c r="D337" s="62" t="s">
        <v>932</v>
      </c>
      <c r="G337" s="31">
        <v>3.2255999999999996</v>
      </c>
      <c r="H337" s="10">
        <f>G337/(1-55%)</f>
        <v>7.1680000000000001</v>
      </c>
      <c r="I337" s="10">
        <f>G337/(1-60%)</f>
        <v>8.0639999999999983</v>
      </c>
      <c r="J337" t="s">
        <v>3649</v>
      </c>
      <c r="K337" s="58" t="s">
        <v>1269</v>
      </c>
    </row>
    <row r="338" spans="1:11" ht="15.75" x14ac:dyDescent="0.25">
      <c r="A338" s="30" t="s">
        <v>1091</v>
      </c>
      <c r="B338" s="4" t="s">
        <v>1177</v>
      </c>
      <c r="D338" s="62" t="s">
        <v>441</v>
      </c>
      <c r="G338" s="31">
        <v>4.4799999999999995</v>
      </c>
      <c r="H338" s="10">
        <f>G338/(1-55%)</f>
        <v>9.9555555555555557</v>
      </c>
      <c r="I338" s="10">
        <f>G338/(1-60%)</f>
        <v>11.199999999999998</v>
      </c>
      <c r="J338" t="s">
        <v>3649</v>
      </c>
      <c r="K338" s="58" t="s">
        <v>1270</v>
      </c>
    </row>
    <row r="339" spans="1:11" ht="15.75" x14ac:dyDescent="0.25">
      <c r="A339" s="30" t="s">
        <v>1092</v>
      </c>
      <c r="B339" s="4" t="s">
        <v>1178</v>
      </c>
      <c r="D339" s="62" t="s">
        <v>856</v>
      </c>
      <c r="G339" s="31">
        <v>2.6599999999999997</v>
      </c>
      <c r="H339" s="10">
        <f>G339/(1-55%)</f>
        <v>5.9111111111111114</v>
      </c>
      <c r="I339" s="10">
        <f>G339/(1-60%)</f>
        <v>6.6499999999999986</v>
      </c>
      <c r="J339" t="s">
        <v>3649</v>
      </c>
      <c r="K339" s="58" t="s">
        <v>1271</v>
      </c>
    </row>
    <row r="340" spans="1:11" ht="15.75" x14ac:dyDescent="0.25">
      <c r="A340" s="70" t="s">
        <v>1093</v>
      </c>
      <c r="B340" s="4" t="s">
        <v>1179</v>
      </c>
      <c r="D340" s="76" t="s">
        <v>849</v>
      </c>
      <c r="G340" s="35">
        <v>3.36</v>
      </c>
      <c r="H340" s="10">
        <f>G340/(1-55%)</f>
        <v>7.4666666666666668</v>
      </c>
      <c r="I340" s="10">
        <f>G340/(1-60%)</f>
        <v>8.3999999999999986</v>
      </c>
      <c r="J340" t="s">
        <v>3649</v>
      </c>
      <c r="K340" s="58">
        <v>681</v>
      </c>
    </row>
    <row r="341" spans="1:11" ht="15.75" x14ac:dyDescent="0.25">
      <c r="A341" s="71" t="s">
        <v>1094</v>
      </c>
      <c r="B341" s="4" t="s">
        <v>1180</v>
      </c>
      <c r="D341" s="62" t="s">
        <v>861</v>
      </c>
      <c r="G341" s="31">
        <v>2.52</v>
      </c>
      <c r="H341" s="10">
        <f>G341/(1-55%)</f>
        <v>5.6000000000000005</v>
      </c>
      <c r="I341" s="10">
        <f>G341/(1-60%)</f>
        <v>6.3</v>
      </c>
      <c r="J341" t="s">
        <v>3649</v>
      </c>
      <c r="K341" s="58" t="s">
        <v>1272</v>
      </c>
    </row>
    <row r="342" spans="1:11" ht="15.75" x14ac:dyDescent="0.25">
      <c r="A342" s="72" t="s">
        <v>1095</v>
      </c>
      <c r="B342" s="4" t="s">
        <v>1181</v>
      </c>
      <c r="D342" s="62" t="s">
        <v>874</v>
      </c>
      <c r="G342" s="31">
        <v>2.38</v>
      </c>
      <c r="H342" s="10">
        <f>G342/(1-55%)</f>
        <v>5.2888888888888888</v>
      </c>
      <c r="I342" s="10">
        <f>G342/(1-60%)</f>
        <v>5.9499999999999993</v>
      </c>
      <c r="J342" t="s">
        <v>3649</v>
      </c>
      <c r="K342" s="58" t="s">
        <v>1273</v>
      </c>
    </row>
    <row r="343" spans="1:11" ht="15.75" x14ac:dyDescent="0.25">
      <c r="A343" s="72" t="s">
        <v>1096</v>
      </c>
      <c r="B343" s="4" t="s">
        <v>1182</v>
      </c>
      <c r="D343" s="62" t="s">
        <v>849</v>
      </c>
      <c r="G343" s="31">
        <v>7</v>
      </c>
      <c r="H343" s="10">
        <f>G343/(1-55%)</f>
        <v>15.555555555555557</v>
      </c>
      <c r="I343" s="10">
        <f>G343/(1-60%)</f>
        <v>17.5</v>
      </c>
      <c r="J343" t="s">
        <v>3649</v>
      </c>
      <c r="K343" s="58" t="s">
        <v>1274</v>
      </c>
    </row>
    <row r="344" spans="1:11" ht="15.75" x14ac:dyDescent="0.25">
      <c r="A344" s="72" t="s">
        <v>1097</v>
      </c>
      <c r="B344" s="4" t="s">
        <v>1183</v>
      </c>
      <c r="D344" s="62" t="s">
        <v>901</v>
      </c>
      <c r="G344" s="31">
        <v>16.799999999999997</v>
      </c>
      <c r="H344" s="10">
        <f>G344/(1-55%)</f>
        <v>37.333333333333329</v>
      </c>
      <c r="I344" s="10">
        <f>G344/(1-60%)</f>
        <v>41.999999999999993</v>
      </c>
      <c r="J344" t="s">
        <v>3649</v>
      </c>
      <c r="K344" s="58" t="s">
        <v>1275</v>
      </c>
    </row>
    <row r="345" spans="1:11" ht="15.75" x14ac:dyDescent="0.25">
      <c r="A345" s="30" t="s">
        <v>1098</v>
      </c>
      <c r="B345" s="4" t="s">
        <v>1184</v>
      </c>
      <c r="D345" s="62" t="s">
        <v>856</v>
      </c>
      <c r="G345" s="77">
        <v>5.88</v>
      </c>
      <c r="H345" s="10">
        <f>G345/(1-55%)</f>
        <v>13.066666666666668</v>
      </c>
      <c r="I345" s="10">
        <f>G345/(1-60%)</f>
        <v>14.7</v>
      </c>
      <c r="J345" t="s">
        <v>3649</v>
      </c>
      <c r="K345" s="58" t="s">
        <v>1276</v>
      </c>
    </row>
    <row r="346" spans="1:11" ht="15.75" x14ac:dyDescent="0.25">
      <c r="A346" s="30" t="s">
        <v>1099</v>
      </c>
      <c r="B346" s="4" t="s">
        <v>1185</v>
      </c>
      <c r="D346" s="62" t="s">
        <v>849</v>
      </c>
      <c r="G346" s="77">
        <v>21</v>
      </c>
      <c r="H346" s="10">
        <f>G346/(1-55%)</f>
        <v>46.666666666666671</v>
      </c>
      <c r="I346" s="10">
        <f>G346/(1-60%)</f>
        <v>52.5</v>
      </c>
      <c r="J346" t="s">
        <v>3649</v>
      </c>
      <c r="K346" s="58" t="s">
        <v>1277</v>
      </c>
    </row>
    <row r="347" spans="1:11" ht="15.75" x14ac:dyDescent="0.25">
      <c r="A347" s="30" t="s">
        <v>1100</v>
      </c>
      <c r="B347" s="4" t="s">
        <v>1186</v>
      </c>
      <c r="D347" s="78"/>
      <c r="G347" s="77">
        <v>28</v>
      </c>
      <c r="H347" s="10">
        <f>G347/(1-55%)</f>
        <v>62.222222222222229</v>
      </c>
      <c r="I347" s="10">
        <f>G347/(1-60%)</f>
        <v>70</v>
      </c>
      <c r="J347" t="s">
        <v>3649</v>
      </c>
      <c r="K347" s="68">
        <v>688</v>
      </c>
    </row>
    <row r="348" spans="1:11" ht="15.75" x14ac:dyDescent="0.25">
      <c r="A348" s="30" t="s">
        <v>1101</v>
      </c>
      <c r="B348" s="4" t="s">
        <v>1187</v>
      </c>
      <c r="D348" s="78" t="s">
        <v>1278</v>
      </c>
      <c r="G348" s="77">
        <v>4.1999999999999993</v>
      </c>
      <c r="H348" s="10">
        <f>G348/(1-55%)</f>
        <v>9.3333333333333321</v>
      </c>
      <c r="I348" s="10">
        <f>G348/(1-60%)</f>
        <v>10.499999999999998</v>
      </c>
      <c r="J348" t="s">
        <v>3649</v>
      </c>
      <c r="K348" s="68">
        <v>689</v>
      </c>
    </row>
    <row r="349" spans="1:11" ht="15.75" x14ac:dyDescent="0.25">
      <c r="A349" s="30" t="s">
        <v>1102</v>
      </c>
      <c r="B349" s="4" t="s">
        <v>1188</v>
      </c>
      <c r="D349" s="78" t="s">
        <v>861</v>
      </c>
      <c r="G349" s="77">
        <v>4.8999999999999995</v>
      </c>
      <c r="H349" s="10">
        <f>G349/(1-55%)</f>
        <v>10.888888888888889</v>
      </c>
      <c r="I349" s="10">
        <f>G349/(1-60%)</f>
        <v>12.249999999999998</v>
      </c>
      <c r="J349" t="s">
        <v>3649</v>
      </c>
      <c r="K349" s="68">
        <v>690</v>
      </c>
    </row>
    <row r="352" spans="1:11" ht="31.5" x14ac:dyDescent="0.5">
      <c r="A352" s="231" t="s">
        <v>1279</v>
      </c>
      <c r="B352" s="230"/>
      <c r="C352" s="230"/>
      <c r="D352" s="230"/>
      <c r="E352" s="230"/>
      <c r="F352" s="230"/>
      <c r="G352" s="230"/>
    </row>
    <row r="353" spans="1:11" ht="17.25" x14ac:dyDescent="0.25">
      <c r="A353" s="40" t="s">
        <v>383</v>
      </c>
      <c r="B353" s="40" t="s">
        <v>384</v>
      </c>
      <c r="C353" s="37" t="s">
        <v>3704</v>
      </c>
      <c r="D353" s="80" t="s">
        <v>3700</v>
      </c>
      <c r="E353" s="81" t="s">
        <v>3700</v>
      </c>
      <c r="F353" s="37" t="s">
        <v>3700</v>
      </c>
      <c r="G353" s="246" t="s">
        <v>3698</v>
      </c>
      <c r="H353" s="38" t="s">
        <v>387</v>
      </c>
      <c r="I353" s="38" t="s">
        <v>388</v>
      </c>
    </row>
    <row r="354" spans="1:11" ht="15.75" x14ac:dyDescent="0.25">
      <c r="A354" s="30" t="s">
        <v>1283</v>
      </c>
      <c r="B354" s="4" t="s">
        <v>1302</v>
      </c>
      <c r="D354" s="30" t="s">
        <v>1209</v>
      </c>
      <c r="G354" s="31">
        <v>0.7</v>
      </c>
      <c r="H354" s="10">
        <f>G354/(1-55%)</f>
        <v>1.5555555555555556</v>
      </c>
      <c r="I354" s="10">
        <f>G354/(1-60%)</f>
        <v>1.7499999999999998</v>
      </c>
      <c r="J354" t="s">
        <v>3650</v>
      </c>
      <c r="K354" s="68">
        <v>829</v>
      </c>
    </row>
    <row r="355" spans="1:11" ht="15.75" x14ac:dyDescent="0.25">
      <c r="A355" s="30" t="s">
        <v>1284</v>
      </c>
      <c r="B355" s="4" t="s">
        <v>1303</v>
      </c>
      <c r="D355" s="30" t="s">
        <v>874</v>
      </c>
      <c r="G355" s="31">
        <v>0.42</v>
      </c>
      <c r="H355" s="10">
        <f>G355/(1-55%)</f>
        <v>0.93333333333333335</v>
      </c>
      <c r="I355" s="10">
        <f>G355/(1-60%)</f>
        <v>1.0499999999999998</v>
      </c>
      <c r="J355" t="s">
        <v>3650</v>
      </c>
      <c r="K355" s="45">
        <v>855</v>
      </c>
    </row>
    <row r="356" spans="1:11" ht="15.75" x14ac:dyDescent="0.25">
      <c r="A356" s="30" t="s">
        <v>1285</v>
      </c>
      <c r="B356" s="4" t="s">
        <v>1303</v>
      </c>
      <c r="D356" s="30" t="s">
        <v>861</v>
      </c>
      <c r="G356" s="31">
        <v>0.55776000000000003</v>
      </c>
      <c r="H356" s="10">
        <f>G356/(1-55%)</f>
        <v>1.2394666666666669</v>
      </c>
      <c r="I356" s="10">
        <f>G356/(1-60%)</f>
        <v>1.3944000000000001</v>
      </c>
      <c r="J356" t="s">
        <v>3650</v>
      </c>
      <c r="K356" s="45">
        <v>848</v>
      </c>
    </row>
    <row r="357" spans="1:11" ht="15.75" x14ac:dyDescent="0.25">
      <c r="A357" s="30" t="s">
        <v>1286</v>
      </c>
      <c r="B357" s="4" t="s">
        <v>1304</v>
      </c>
      <c r="D357" s="30" t="s">
        <v>1280</v>
      </c>
      <c r="G357" s="31">
        <v>0.55776000000000003</v>
      </c>
      <c r="H357" s="10">
        <f>G357/(1-55%)</f>
        <v>1.2394666666666669</v>
      </c>
      <c r="I357" s="10">
        <f>G357/(1-60%)</f>
        <v>1.3944000000000001</v>
      </c>
      <c r="J357" t="s">
        <v>3650</v>
      </c>
      <c r="K357" s="45">
        <v>833</v>
      </c>
    </row>
    <row r="358" spans="1:11" ht="15.75" x14ac:dyDescent="0.25">
      <c r="A358" s="30" t="s">
        <v>1287</v>
      </c>
      <c r="B358" s="4" t="s">
        <v>1303</v>
      </c>
      <c r="D358" s="30" t="s">
        <v>849</v>
      </c>
      <c r="G358" s="31">
        <v>0.7</v>
      </c>
      <c r="H358" s="10">
        <f>G358/(1-55%)</f>
        <v>1.5555555555555556</v>
      </c>
      <c r="I358" s="10">
        <f>G358/(1-60%)</f>
        <v>1.7499999999999998</v>
      </c>
      <c r="J358" t="s">
        <v>3650</v>
      </c>
      <c r="K358" s="45">
        <v>853</v>
      </c>
    </row>
    <row r="359" spans="1:11" ht="15.75" x14ac:dyDescent="0.25">
      <c r="A359" s="30" t="s">
        <v>1288</v>
      </c>
      <c r="B359" s="4" t="s">
        <v>1303</v>
      </c>
      <c r="D359" s="30" t="s">
        <v>856</v>
      </c>
      <c r="G359" s="31">
        <v>0.84</v>
      </c>
      <c r="H359" s="10">
        <f>G359/(1-55%)</f>
        <v>1.8666666666666667</v>
      </c>
      <c r="I359" s="10">
        <f>G359/(1-60%)</f>
        <v>2.0999999999999996</v>
      </c>
      <c r="J359" t="s">
        <v>3650</v>
      </c>
      <c r="K359" s="45">
        <v>854</v>
      </c>
    </row>
    <row r="360" spans="1:11" ht="15.75" x14ac:dyDescent="0.25">
      <c r="A360" s="30" t="s">
        <v>1289</v>
      </c>
      <c r="B360" s="4" t="s">
        <v>1303</v>
      </c>
      <c r="D360" s="30" t="s">
        <v>441</v>
      </c>
      <c r="G360" s="31">
        <v>0.7</v>
      </c>
      <c r="H360" s="10">
        <f>G360/(1-55%)</f>
        <v>1.5555555555555556</v>
      </c>
      <c r="I360" s="10">
        <f>G360/(1-60%)</f>
        <v>1.7499999999999998</v>
      </c>
      <c r="J360" t="s">
        <v>3650</v>
      </c>
      <c r="K360" s="45">
        <v>849</v>
      </c>
    </row>
    <row r="361" spans="1:11" ht="15.75" x14ac:dyDescent="0.25">
      <c r="A361" s="30" t="s">
        <v>1290</v>
      </c>
      <c r="B361" s="4" t="s">
        <v>1303</v>
      </c>
      <c r="D361" s="30" t="s">
        <v>891</v>
      </c>
      <c r="G361" s="31">
        <v>0.7</v>
      </c>
      <c r="H361" s="10">
        <f>G361/(1-55%)</f>
        <v>1.5555555555555556</v>
      </c>
      <c r="I361" s="10">
        <f>G361/(1-60%)</f>
        <v>1.7499999999999998</v>
      </c>
      <c r="J361" t="s">
        <v>3650</v>
      </c>
      <c r="K361" s="45">
        <v>846</v>
      </c>
    </row>
    <row r="362" spans="1:11" ht="15.75" x14ac:dyDescent="0.25">
      <c r="A362" s="30" t="s">
        <v>1291</v>
      </c>
      <c r="B362" s="4" t="s">
        <v>1303</v>
      </c>
      <c r="D362" s="30" t="s">
        <v>440</v>
      </c>
      <c r="G362" s="31">
        <v>0.97999999999999987</v>
      </c>
      <c r="H362" s="10">
        <f>G362/(1-55%)</f>
        <v>2.1777777777777776</v>
      </c>
      <c r="I362" s="10">
        <f>G362/(1-60%)</f>
        <v>2.4499999999999997</v>
      </c>
      <c r="J362" t="s">
        <v>3650</v>
      </c>
      <c r="K362" s="45">
        <v>852</v>
      </c>
    </row>
    <row r="363" spans="1:11" ht="15.75" x14ac:dyDescent="0.25">
      <c r="A363" s="30" t="s">
        <v>1292</v>
      </c>
      <c r="B363" s="4" t="s">
        <v>1303</v>
      </c>
      <c r="D363" s="30" t="s">
        <v>1013</v>
      </c>
      <c r="G363" s="31">
        <v>1.1199999999999999</v>
      </c>
      <c r="H363" s="10">
        <f>G363/(1-55%)</f>
        <v>2.4888888888888889</v>
      </c>
      <c r="I363" s="10">
        <f>G363/(1-60%)</f>
        <v>2.7999999999999994</v>
      </c>
      <c r="J363" t="s">
        <v>3650</v>
      </c>
      <c r="K363" s="45">
        <v>856</v>
      </c>
    </row>
    <row r="364" spans="1:11" ht="15.75" x14ac:dyDescent="0.25">
      <c r="A364" s="30" t="s">
        <v>1293</v>
      </c>
      <c r="B364" s="4" t="s">
        <v>1303</v>
      </c>
      <c r="D364" s="30" t="s">
        <v>901</v>
      </c>
      <c r="G364" s="31">
        <v>1.4</v>
      </c>
      <c r="H364" s="10">
        <f>G364/(1-55%)</f>
        <v>3.1111111111111112</v>
      </c>
      <c r="I364" s="10">
        <f>G364/(1-60%)</f>
        <v>3.4999999999999996</v>
      </c>
      <c r="J364" t="s">
        <v>3650</v>
      </c>
      <c r="K364" s="45">
        <v>857</v>
      </c>
    </row>
    <row r="365" spans="1:11" ht="15.75" x14ac:dyDescent="0.25">
      <c r="A365" s="30" t="s">
        <v>1294</v>
      </c>
      <c r="B365" s="4" t="s">
        <v>1303</v>
      </c>
      <c r="D365" s="30" t="s">
        <v>433</v>
      </c>
      <c r="G365" s="31">
        <v>1.68</v>
      </c>
      <c r="H365" s="10">
        <f>G365/(1-55%)</f>
        <v>3.7333333333333334</v>
      </c>
      <c r="I365" s="10">
        <f>G365/(1-60%)</f>
        <v>4.1999999999999993</v>
      </c>
      <c r="J365" t="s">
        <v>3650</v>
      </c>
      <c r="K365" s="45">
        <v>861</v>
      </c>
    </row>
    <row r="366" spans="1:11" ht="15.75" x14ac:dyDescent="0.25">
      <c r="A366" s="30" t="s">
        <v>1295</v>
      </c>
      <c r="B366" s="4" t="s">
        <v>1303</v>
      </c>
      <c r="D366" s="30" t="s">
        <v>432</v>
      </c>
      <c r="G366" s="31">
        <v>1.4</v>
      </c>
      <c r="H366" s="10">
        <f>G366/(1-55%)</f>
        <v>3.1111111111111112</v>
      </c>
      <c r="I366" s="10">
        <f>G366/(1-60%)</f>
        <v>3.4999999999999996</v>
      </c>
      <c r="J366" t="s">
        <v>3650</v>
      </c>
      <c r="K366" s="45">
        <v>858</v>
      </c>
    </row>
    <row r="367" spans="1:11" ht="15.75" x14ac:dyDescent="0.25">
      <c r="A367" s="30" t="s">
        <v>1296</v>
      </c>
      <c r="B367" s="4" t="s">
        <v>1303</v>
      </c>
      <c r="D367" s="30" t="s">
        <v>1281</v>
      </c>
      <c r="G367" s="31">
        <v>1.4</v>
      </c>
      <c r="H367" s="10">
        <f>G367/(1-55%)</f>
        <v>3.1111111111111112</v>
      </c>
      <c r="I367" s="10">
        <f>G367/(1-60%)</f>
        <v>3.4999999999999996</v>
      </c>
      <c r="J367" t="s">
        <v>3650</v>
      </c>
      <c r="K367" s="45"/>
    </row>
    <row r="368" spans="1:11" ht="15.75" x14ac:dyDescent="0.25">
      <c r="A368" s="30" t="s">
        <v>1297</v>
      </c>
      <c r="B368" s="4" t="s">
        <v>1305</v>
      </c>
      <c r="D368" s="30" t="s">
        <v>1282</v>
      </c>
      <c r="G368" s="31">
        <v>0.42</v>
      </c>
      <c r="H368" s="10">
        <f>G368/(1-55%)</f>
        <v>0.93333333333333335</v>
      </c>
      <c r="I368" s="10">
        <f>G368/(1-60%)</f>
        <v>1.0499999999999998</v>
      </c>
      <c r="J368" t="s">
        <v>3650</v>
      </c>
      <c r="K368" s="45"/>
    </row>
    <row r="369" spans="1:11" ht="15.75" x14ac:dyDescent="0.25">
      <c r="A369" s="30" t="s">
        <v>1298</v>
      </c>
      <c r="B369" s="4" t="s">
        <v>1306</v>
      </c>
      <c r="D369" s="30" t="s">
        <v>1261</v>
      </c>
      <c r="G369" s="31">
        <v>0.7</v>
      </c>
      <c r="H369" s="10">
        <f>G369/(1-55%)</f>
        <v>1.5555555555555556</v>
      </c>
      <c r="I369" s="10">
        <f>G369/(1-60%)</f>
        <v>1.7499999999999998</v>
      </c>
      <c r="J369" t="s">
        <v>3650</v>
      </c>
      <c r="K369" s="45"/>
    </row>
    <row r="370" spans="1:11" ht="15.75" x14ac:dyDescent="0.25">
      <c r="A370" s="30" t="s">
        <v>1299</v>
      </c>
      <c r="B370" s="4" t="s">
        <v>1307</v>
      </c>
      <c r="D370" s="30" t="s">
        <v>932</v>
      </c>
      <c r="G370" s="31">
        <v>0.42</v>
      </c>
      <c r="H370" s="10">
        <f>G370/(1-55%)</f>
        <v>0.93333333333333335</v>
      </c>
      <c r="I370" s="10">
        <f>G370/(1-60%)</f>
        <v>1.0499999999999998</v>
      </c>
      <c r="J370" t="s">
        <v>3650</v>
      </c>
      <c r="K370" s="45">
        <v>851</v>
      </c>
    </row>
    <row r="371" spans="1:11" ht="15.75" x14ac:dyDescent="0.25">
      <c r="A371" s="30" t="s">
        <v>1300</v>
      </c>
      <c r="B371" s="4" t="s">
        <v>1308</v>
      </c>
      <c r="D371" s="30" t="s">
        <v>440</v>
      </c>
      <c r="G371" s="79">
        <v>0</v>
      </c>
      <c r="H371" s="10">
        <f>G371/(1-55%)</f>
        <v>0</v>
      </c>
      <c r="I371" s="10">
        <f>G371/(1-60%)</f>
        <v>0</v>
      </c>
      <c r="J371" t="s">
        <v>3650</v>
      </c>
      <c r="K371" s="45"/>
    </row>
    <row r="372" spans="1:11" ht="15.75" x14ac:dyDescent="0.25">
      <c r="A372" s="30" t="s">
        <v>1301</v>
      </c>
      <c r="B372" s="4" t="s">
        <v>1309</v>
      </c>
      <c r="D372" s="30" t="s">
        <v>441</v>
      </c>
      <c r="G372" s="79">
        <v>0</v>
      </c>
      <c r="H372" s="10">
        <f>G372/(1-55%)</f>
        <v>0</v>
      </c>
      <c r="I372" s="10">
        <f>G372/(1-60%)</f>
        <v>0</v>
      </c>
      <c r="J372" t="s">
        <v>3650</v>
      </c>
      <c r="K372" s="45"/>
    </row>
    <row r="375" spans="1:11" ht="31.5" x14ac:dyDescent="0.5">
      <c r="A375" s="231" t="s">
        <v>1310</v>
      </c>
      <c r="B375" s="230"/>
      <c r="C375" s="230"/>
      <c r="D375" s="230"/>
      <c r="E375" s="230"/>
      <c r="F375" s="230"/>
      <c r="G375" s="230"/>
    </row>
    <row r="376" spans="1:11" ht="17.25" x14ac:dyDescent="0.25">
      <c r="A376" s="40" t="s">
        <v>383</v>
      </c>
      <c r="B376" s="40" t="s">
        <v>384</v>
      </c>
      <c r="C376" s="37" t="s">
        <v>3703</v>
      </c>
      <c r="D376" s="36" t="s">
        <v>3700</v>
      </c>
      <c r="E376" s="81" t="s">
        <v>3700</v>
      </c>
      <c r="F376" t="s">
        <v>3700</v>
      </c>
      <c r="G376" t="s">
        <v>3705</v>
      </c>
      <c r="H376" s="37" t="s">
        <v>387</v>
      </c>
      <c r="I376" s="37" t="s">
        <v>388</v>
      </c>
    </row>
    <row r="377" spans="1:11" ht="15.75" x14ac:dyDescent="0.25">
      <c r="A377" s="82" t="s">
        <v>1311</v>
      </c>
      <c r="B377" s="4" t="s">
        <v>1353</v>
      </c>
      <c r="D377" s="83" t="s">
        <v>1209</v>
      </c>
      <c r="G377" s="84">
        <v>1.2599999999999998</v>
      </c>
      <c r="H377" s="10">
        <f>G377/(1-55%)</f>
        <v>2.8</v>
      </c>
      <c r="I377" s="10">
        <f>G377/(1-60%)</f>
        <v>3.1499999999999995</v>
      </c>
      <c r="J377" t="s">
        <v>3651</v>
      </c>
      <c r="K377" s="85">
        <v>7000</v>
      </c>
    </row>
    <row r="378" spans="1:11" ht="15.75" x14ac:dyDescent="0.25">
      <c r="A378" s="82" t="s">
        <v>1312</v>
      </c>
      <c r="B378" s="4" t="s">
        <v>1354</v>
      </c>
      <c r="D378" s="83" t="s">
        <v>874</v>
      </c>
      <c r="G378" s="84">
        <v>1.4</v>
      </c>
      <c r="H378" s="10">
        <f>G378/(1-55%)</f>
        <v>3.1111111111111112</v>
      </c>
      <c r="I378" s="10">
        <f>G378/(1-60%)</f>
        <v>3.4999999999999996</v>
      </c>
      <c r="J378" t="s">
        <v>3651</v>
      </c>
      <c r="K378" s="85">
        <v>7004</v>
      </c>
    </row>
    <row r="379" spans="1:11" ht="15.75" x14ac:dyDescent="0.25">
      <c r="A379" s="82" t="s">
        <v>1313</v>
      </c>
      <c r="B379" s="4" t="s">
        <v>1355</v>
      </c>
      <c r="D379" s="83" t="s">
        <v>861</v>
      </c>
      <c r="G379" s="84">
        <v>1.68</v>
      </c>
      <c r="H379" s="10">
        <f>G379/(1-55%)</f>
        <v>3.7333333333333334</v>
      </c>
      <c r="I379" s="10">
        <f>G379/(1-60%)</f>
        <v>4.1999999999999993</v>
      </c>
      <c r="J379" t="s">
        <v>3651</v>
      </c>
      <c r="K379" s="85">
        <v>7005</v>
      </c>
    </row>
    <row r="380" spans="1:11" ht="15.75" x14ac:dyDescent="0.25">
      <c r="A380" s="82" t="s">
        <v>1314</v>
      </c>
      <c r="B380" s="4" t="s">
        <v>1356</v>
      </c>
      <c r="D380" s="83" t="s">
        <v>1209</v>
      </c>
      <c r="G380" s="84">
        <v>0.97999999999999987</v>
      </c>
      <c r="H380" s="10">
        <f>G380/(1-55%)</f>
        <v>2.1777777777777776</v>
      </c>
      <c r="I380" s="10">
        <f>G380/(1-60%)</f>
        <v>2.4499999999999997</v>
      </c>
      <c r="J380" t="s">
        <v>3651</v>
      </c>
      <c r="K380" s="85">
        <v>7006</v>
      </c>
    </row>
    <row r="381" spans="1:11" ht="15.75" x14ac:dyDescent="0.25">
      <c r="A381" s="82" t="s">
        <v>1315</v>
      </c>
      <c r="B381" s="4" t="s">
        <v>1357</v>
      </c>
      <c r="D381" s="83" t="s">
        <v>861</v>
      </c>
      <c r="G381" s="84">
        <v>0.84</v>
      </c>
      <c r="H381" s="10">
        <f>G381/(1-55%)</f>
        <v>1.8666666666666667</v>
      </c>
      <c r="I381" s="10">
        <f>G381/(1-60%)</f>
        <v>2.0999999999999996</v>
      </c>
      <c r="J381" t="s">
        <v>3651</v>
      </c>
      <c r="K381" s="85">
        <v>7007</v>
      </c>
    </row>
    <row r="382" spans="1:11" ht="15.75" x14ac:dyDescent="0.25">
      <c r="A382" s="82" t="s">
        <v>1316</v>
      </c>
      <c r="B382" s="4" t="s">
        <v>1358</v>
      </c>
      <c r="D382" s="83" t="s">
        <v>861</v>
      </c>
      <c r="G382" s="84">
        <v>1.68</v>
      </c>
      <c r="H382" s="10">
        <f>G382/(1-55%)</f>
        <v>3.7333333333333334</v>
      </c>
      <c r="I382" s="10">
        <f>G382/(1-60%)</f>
        <v>4.1999999999999993</v>
      </c>
      <c r="J382" t="s">
        <v>3651</v>
      </c>
      <c r="K382" s="85">
        <v>7003</v>
      </c>
    </row>
    <row r="383" spans="1:11" ht="15.75" x14ac:dyDescent="0.25">
      <c r="A383" s="82" t="s">
        <v>1317</v>
      </c>
      <c r="B383" s="4" t="s">
        <v>1359</v>
      </c>
      <c r="D383" s="83" t="s">
        <v>849</v>
      </c>
      <c r="G383" s="84">
        <v>1.68</v>
      </c>
      <c r="H383" s="10">
        <f>G383/(1-55%)</f>
        <v>3.7333333333333334</v>
      </c>
      <c r="I383" s="10">
        <f>G383/(1-60%)</f>
        <v>4.1999999999999993</v>
      </c>
      <c r="J383" t="s">
        <v>3651</v>
      </c>
      <c r="K383" s="85">
        <v>7001</v>
      </c>
    </row>
    <row r="384" spans="1:11" ht="15.75" x14ac:dyDescent="0.25">
      <c r="A384" s="82" t="s">
        <v>1318</v>
      </c>
      <c r="B384" s="4" t="s">
        <v>1360</v>
      </c>
      <c r="D384" s="83" t="s">
        <v>861</v>
      </c>
      <c r="G384" s="84">
        <v>1.68</v>
      </c>
      <c r="H384" s="10">
        <f>G384/(1-55%)</f>
        <v>3.7333333333333334</v>
      </c>
      <c r="I384" s="10">
        <f>G384/(1-60%)</f>
        <v>4.1999999999999993</v>
      </c>
      <c r="J384" t="s">
        <v>3651</v>
      </c>
      <c r="K384" s="85">
        <v>7002</v>
      </c>
    </row>
    <row r="385" spans="1:11" ht="15.75" x14ac:dyDescent="0.25">
      <c r="A385" s="82" t="s">
        <v>1319</v>
      </c>
      <c r="B385" s="4" t="s">
        <v>1361</v>
      </c>
      <c r="D385" s="83" t="s">
        <v>849</v>
      </c>
      <c r="G385" s="84">
        <v>3.08</v>
      </c>
      <c r="H385" s="10">
        <f>G385/(1-55%)</f>
        <v>6.844444444444445</v>
      </c>
      <c r="I385" s="10">
        <f>G385/(1-60%)</f>
        <v>7.7</v>
      </c>
      <c r="J385" t="s">
        <v>3651</v>
      </c>
      <c r="K385" s="85">
        <v>7008</v>
      </c>
    </row>
    <row r="386" spans="1:11" ht="15.75" x14ac:dyDescent="0.25">
      <c r="A386" s="82" t="s">
        <v>1320</v>
      </c>
      <c r="B386" s="4" t="s">
        <v>1362</v>
      </c>
      <c r="D386" s="83" t="s">
        <v>1395</v>
      </c>
      <c r="G386" s="86">
        <v>0.6</v>
      </c>
      <c r="H386" s="10">
        <f>G386/(1-55%)</f>
        <v>1.3333333333333335</v>
      </c>
      <c r="I386" s="10">
        <f>G386/(1-60%)</f>
        <v>1.4999999999999998</v>
      </c>
      <c r="J386" t="s">
        <v>3651</v>
      </c>
      <c r="K386" s="85">
        <v>7009</v>
      </c>
    </row>
    <row r="387" spans="1:11" ht="15.75" x14ac:dyDescent="0.25">
      <c r="A387" s="82" t="s">
        <v>1321</v>
      </c>
      <c r="B387" s="4" t="s">
        <v>1363</v>
      </c>
      <c r="D387" s="83" t="s">
        <v>861</v>
      </c>
      <c r="G387" s="84">
        <v>0.84</v>
      </c>
      <c r="H387" s="10">
        <f>G387/(1-55%)</f>
        <v>1.8666666666666667</v>
      </c>
      <c r="I387" s="10">
        <f>G387/(1-60%)</f>
        <v>2.0999999999999996</v>
      </c>
      <c r="J387" t="s">
        <v>3651</v>
      </c>
      <c r="K387" s="85">
        <v>7010</v>
      </c>
    </row>
    <row r="388" spans="1:11" ht="15.75" x14ac:dyDescent="0.25">
      <c r="A388" s="82" t="s">
        <v>1322</v>
      </c>
      <c r="B388" s="4" t="s">
        <v>1364</v>
      </c>
      <c r="D388" s="83" t="s">
        <v>1209</v>
      </c>
      <c r="G388" s="84">
        <v>1.54</v>
      </c>
      <c r="H388" s="10">
        <f>G388/(1-55%)</f>
        <v>3.4222222222222225</v>
      </c>
      <c r="I388" s="10">
        <f>G388/(1-60%)</f>
        <v>3.85</v>
      </c>
      <c r="J388" t="s">
        <v>3651</v>
      </c>
      <c r="K388" s="85">
        <v>7011</v>
      </c>
    </row>
    <row r="389" spans="1:11" ht="15.75" x14ac:dyDescent="0.25">
      <c r="A389" s="82" t="s">
        <v>1323</v>
      </c>
      <c r="B389" s="4" t="s">
        <v>1365</v>
      </c>
      <c r="D389" s="83" t="s">
        <v>1396</v>
      </c>
      <c r="G389" s="84">
        <v>0.84</v>
      </c>
      <c r="H389" s="10">
        <f>G389/(1-55%)</f>
        <v>1.8666666666666667</v>
      </c>
      <c r="I389" s="10">
        <f>G389/(1-60%)</f>
        <v>2.0999999999999996</v>
      </c>
      <c r="J389" t="s">
        <v>3651</v>
      </c>
      <c r="K389" s="85">
        <v>7012</v>
      </c>
    </row>
    <row r="390" spans="1:11" ht="15.75" x14ac:dyDescent="0.25">
      <c r="A390" s="82" t="s">
        <v>1324</v>
      </c>
      <c r="B390" s="4" t="s">
        <v>1366</v>
      </c>
      <c r="D390" s="83" t="s">
        <v>849</v>
      </c>
      <c r="G390" s="84">
        <v>0.84</v>
      </c>
      <c r="H390" s="10">
        <f>G390/(1-55%)</f>
        <v>1.8666666666666667</v>
      </c>
      <c r="I390" s="10">
        <f>G390/(1-60%)</f>
        <v>2.0999999999999996</v>
      </c>
      <c r="J390" t="s">
        <v>3651</v>
      </c>
      <c r="K390" s="85">
        <v>7013</v>
      </c>
    </row>
    <row r="391" spans="1:11" ht="15.75" x14ac:dyDescent="0.25">
      <c r="A391" s="82" t="s">
        <v>1325</v>
      </c>
      <c r="B391" s="4" t="s">
        <v>1367</v>
      </c>
      <c r="D391" s="83" t="s">
        <v>432</v>
      </c>
      <c r="G391" s="84">
        <v>1.1199999999999999</v>
      </c>
      <c r="H391" s="10">
        <f>G391/(1-55%)</f>
        <v>2.4888888888888889</v>
      </c>
      <c r="I391" s="10">
        <f>G391/(1-60%)</f>
        <v>2.7999999999999994</v>
      </c>
      <c r="J391" t="s">
        <v>3651</v>
      </c>
      <c r="K391" s="85">
        <v>7014</v>
      </c>
    </row>
    <row r="392" spans="1:11" ht="15.75" x14ac:dyDescent="0.25">
      <c r="A392" s="82" t="s">
        <v>1326</v>
      </c>
      <c r="B392" s="4" t="s">
        <v>1368</v>
      </c>
      <c r="D392" s="83" t="s">
        <v>1397</v>
      </c>
      <c r="G392" s="84">
        <v>1.26</v>
      </c>
      <c r="H392" s="10">
        <f>G392/(1-55%)</f>
        <v>2.8000000000000003</v>
      </c>
      <c r="I392" s="10">
        <f>G392/(1-60%)</f>
        <v>3.15</v>
      </c>
      <c r="J392" t="s">
        <v>3651</v>
      </c>
      <c r="K392" s="85">
        <v>7015</v>
      </c>
    </row>
    <row r="393" spans="1:11" ht="15.75" x14ac:dyDescent="0.25">
      <c r="A393" s="82" t="s">
        <v>1327</v>
      </c>
      <c r="B393" s="4" t="s">
        <v>1369</v>
      </c>
      <c r="D393" s="83" t="s">
        <v>1395</v>
      </c>
      <c r="G393" s="84">
        <v>0.84</v>
      </c>
      <c r="H393" s="10">
        <f>G393/(1-55%)</f>
        <v>1.8666666666666667</v>
      </c>
      <c r="I393" s="10">
        <f>G393/(1-60%)</f>
        <v>2.0999999999999996</v>
      </c>
      <c r="J393" t="s">
        <v>3651</v>
      </c>
      <c r="K393" s="85">
        <v>7016</v>
      </c>
    </row>
    <row r="394" spans="1:11" ht="15.75" x14ac:dyDescent="0.25">
      <c r="A394" s="82" t="s">
        <v>1328</v>
      </c>
      <c r="B394" s="4" t="s">
        <v>1370</v>
      </c>
      <c r="D394" s="82">
        <v>21.1</v>
      </c>
      <c r="G394" s="84">
        <v>0.84</v>
      </c>
      <c r="H394" s="10">
        <f>G394/(1-55%)</f>
        <v>1.8666666666666667</v>
      </c>
      <c r="I394" s="10">
        <f>G394/(1-60%)</f>
        <v>2.0999999999999996</v>
      </c>
      <c r="J394" t="s">
        <v>3651</v>
      </c>
      <c r="K394" s="85">
        <v>7017</v>
      </c>
    </row>
    <row r="395" spans="1:11" ht="15.75" x14ac:dyDescent="0.25">
      <c r="A395" s="82" t="s">
        <v>1329</v>
      </c>
      <c r="B395" s="4" t="s">
        <v>1371</v>
      </c>
      <c r="D395" s="83" t="s">
        <v>1209</v>
      </c>
      <c r="G395" s="84">
        <v>1.26</v>
      </c>
      <c r="H395" s="10">
        <f>G395/(1-55%)</f>
        <v>2.8000000000000003</v>
      </c>
      <c r="I395" s="10">
        <f>G395/(1-60%)</f>
        <v>3.15</v>
      </c>
      <c r="J395" t="s">
        <v>3651</v>
      </c>
      <c r="K395" s="85">
        <v>7018</v>
      </c>
    </row>
    <row r="396" spans="1:11" ht="15.75" x14ac:dyDescent="0.25">
      <c r="A396" s="82" t="s">
        <v>1330</v>
      </c>
      <c r="B396" s="4" t="s">
        <v>1372</v>
      </c>
      <c r="D396" s="83" t="s">
        <v>1209</v>
      </c>
      <c r="G396" s="84">
        <v>0.84</v>
      </c>
      <c r="H396" s="10">
        <f>G396/(1-55%)</f>
        <v>1.8666666666666667</v>
      </c>
      <c r="I396" s="10">
        <f>G396/(1-60%)</f>
        <v>2.0999999999999996</v>
      </c>
      <c r="J396" t="s">
        <v>3651</v>
      </c>
      <c r="K396" s="87">
        <v>7019</v>
      </c>
    </row>
    <row r="397" spans="1:11" ht="15.75" x14ac:dyDescent="0.25">
      <c r="A397" s="82" t="s">
        <v>1331</v>
      </c>
      <c r="B397" s="4" t="s">
        <v>1373</v>
      </c>
      <c r="D397" s="83" t="s">
        <v>856</v>
      </c>
      <c r="G397" s="84">
        <v>0.97999999999999987</v>
      </c>
      <c r="H397" s="10">
        <f>G397/(1-55%)</f>
        <v>2.1777777777777776</v>
      </c>
      <c r="I397" s="10">
        <f>G397/(1-60%)</f>
        <v>2.4499999999999997</v>
      </c>
      <c r="J397" t="s">
        <v>3651</v>
      </c>
      <c r="K397" s="87">
        <v>7020</v>
      </c>
    </row>
    <row r="398" spans="1:11" ht="15.75" x14ac:dyDescent="0.25">
      <c r="A398" s="82" t="s">
        <v>1332</v>
      </c>
      <c r="B398" s="4" t="s">
        <v>1374</v>
      </c>
      <c r="D398" s="83" t="s">
        <v>1007</v>
      </c>
      <c r="G398" s="84">
        <v>2.38</v>
      </c>
      <c r="H398" s="10">
        <f>G398/(1-55%)</f>
        <v>5.2888888888888888</v>
      </c>
      <c r="I398" s="10">
        <f>G398/(1-60%)</f>
        <v>5.9499999999999993</v>
      </c>
      <c r="J398" t="s">
        <v>3651</v>
      </c>
      <c r="K398" s="87">
        <v>7021</v>
      </c>
    </row>
    <row r="399" spans="1:11" ht="15.75" x14ac:dyDescent="0.25">
      <c r="A399" s="82" t="s">
        <v>1333</v>
      </c>
      <c r="B399" s="4" t="s">
        <v>1375</v>
      </c>
      <c r="D399" s="83" t="s">
        <v>1398</v>
      </c>
      <c r="G399" s="84">
        <v>2.0999999999999996</v>
      </c>
      <c r="H399" s="10">
        <f>G399/(1-55%)</f>
        <v>4.6666666666666661</v>
      </c>
      <c r="I399" s="10">
        <f>G399/(1-60%)</f>
        <v>5.2499999999999991</v>
      </c>
      <c r="J399" t="s">
        <v>3651</v>
      </c>
      <c r="K399" s="87">
        <v>7022</v>
      </c>
    </row>
    <row r="400" spans="1:11" ht="15.75" x14ac:dyDescent="0.25">
      <c r="A400" s="82" t="s">
        <v>1334</v>
      </c>
      <c r="B400" s="4" t="s">
        <v>1376</v>
      </c>
      <c r="D400" s="83" t="s">
        <v>1398</v>
      </c>
      <c r="G400" s="84">
        <v>0.84</v>
      </c>
      <c r="H400" s="10">
        <f>G400/(1-55%)</f>
        <v>1.8666666666666667</v>
      </c>
      <c r="I400" s="10">
        <f>G400/(1-60%)</f>
        <v>2.0999999999999996</v>
      </c>
      <c r="J400" t="s">
        <v>3651</v>
      </c>
      <c r="K400" s="87">
        <v>7023</v>
      </c>
    </row>
    <row r="401" spans="1:11" ht="15.75" x14ac:dyDescent="0.25">
      <c r="A401" s="82" t="s">
        <v>1335</v>
      </c>
      <c r="B401" s="4" t="s">
        <v>1377</v>
      </c>
      <c r="D401" s="83" t="s">
        <v>1399</v>
      </c>
      <c r="G401" s="84">
        <v>2.0999999999999996</v>
      </c>
      <c r="H401" s="10">
        <f>G401/(1-55%)</f>
        <v>4.6666666666666661</v>
      </c>
      <c r="I401" s="10">
        <f>G401/(1-60%)</f>
        <v>5.2499999999999991</v>
      </c>
      <c r="J401" t="s">
        <v>3651</v>
      </c>
      <c r="K401" s="87">
        <v>7024</v>
      </c>
    </row>
    <row r="402" spans="1:11" ht="15.75" x14ac:dyDescent="0.25">
      <c r="A402" s="82" t="s">
        <v>1336</v>
      </c>
      <c r="B402" s="4" t="s">
        <v>1378</v>
      </c>
      <c r="D402" s="83" t="s">
        <v>1400</v>
      </c>
      <c r="G402" s="84">
        <v>2.8</v>
      </c>
      <c r="H402" s="10">
        <f>G402/(1-55%)</f>
        <v>6.2222222222222223</v>
      </c>
      <c r="I402" s="10">
        <f>G402/(1-60%)</f>
        <v>6.9999999999999991</v>
      </c>
      <c r="J402" t="s">
        <v>3651</v>
      </c>
      <c r="K402" s="87">
        <v>7025</v>
      </c>
    </row>
    <row r="403" spans="1:11" ht="15.75" x14ac:dyDescent="0.25">
      <c r="A403" s="82" t="s">
        <v>1337</v>
      </c>
      <c r="B403" s="4" t="s">
        <v>1379</v>
      </c>
      <c r="D403" s="83" t="s">
        <v>932</v>
      </c>
      <c r="G403" s="84">
        <v>2.0999999999999996</v>
      </c>
      <c r="H403" s="10">
        <f>G403/(1-55%)</f>
        <v>4.6666666666666661</v>
      </c>
      <c r="I403" s="10">
        <f>G403/(1-60%)</f>
        <v>5.2499999999999991</v>
      </c>
      <c r="J403" t="s">
        <v>3651</v>
      </c>
      <c r="K403" s="87">
        <v>7026</v>
      </c>
    </row>
    <row r="404" spans="1:11" ht="15.75" x14ac:dyDescent="0.25">
      <c r="A404" s="82" t="s">
        <v>1338</v>
      </c>
      <c r="B404" s="4" t="s">
        <v>1380</v>
      </c>
      <c r="D404" s="83" t="s">
        <v>1266</v>
      </c>
      <c r="G404" s="84">
        <v>2.8</v>
      </c>
      <c r="H404" s="10">
        <f>G404/(1-55%)</f>
        <v>6.2222222222222223</v>
      </c>
      <c r="I404" s="10">
        <f>G404/(1-60%)</f>
        <v>6.9999999999999991</v>
      </c>
      <c r="J404" t="s">
        <v>3651</v>
      </c>
      <c r="K404" s="87">
        <v>7027</v>
      </c>
    </row>
    <row r="405" spans="1:11" ht="15.75" x14ac:dyDescent="0.25">
      <c r="A405" s="82" t="s">
        <v>1339</v>
      </c>
      <c r="B405" s="4" t="s">
        <v>1381</v>
      </c>
      <c r="D405" s="83" t="s">
        <v>967</v>
      </c>
      <c r="G405" s="84">
        <v>1.68</v>
      </c>
      <c r="H405" s="10">
        <f>G405/(1-55%)</f>
        <v>3.7333333333333334</v>
      </c>
      <c r="I405" s="10">
        <f>G405/(1-60%)</f>
        <v>4.1999999999999993</v>
      </c>
      <c r="J405" t="s">
        <v>3651</v>
      </c>
      <c r="K405" s="87">
        <v>7028</v>
      </c>
    </row>
    <row r="406" spans="1:11" ht="15.75" x14ac:dyDescent="0.25">
      <c r="A406" s="82" t="s">
        <v>1340</v>
      </c>
      <c r="B406" s="4" t="s">
        <v>1382</v>
      </c>
      <c r="D406" s="83" t="s">
        <v>874</v>
      </c>
      <c r="G406" s="84">
        <v>3.5</v>
      </c>
      <c r="H406" s="10">
        <f>G406/(1-55%)</f>
        <v>7.7777777777777786</v>
      </c>
      <c r="I406" s="10">
        <f>G406/(1-60%)</f>
        <v>8.75</v>
      </c>
      <c r="J406" t="s">
        <v>3651</v>
      </c>
      <c r="K406" s="87">
        <v>7029</v>
      </c>
    </row>
    <row r="407" spans="1:11" ht="15.75" x14ac:dyDescent="0.25">
      <c r="A407" s="82" t="s">
        <v>1341</v>
      </c>
      <c r="B407" s="4" t="s">
        <v>1383</v>
      </c>
      <c r="D407" s="83" t="s">
        <v>1008</v>
      </c>
      <c r="G407" s="84">
        <v>3.5</v>
      </c>
      <c r="H407" s="10">
        <f>G407/(1-55%)</f>
        <v>7.7777777777777786</v>
      </c>
      <c r="I407" s="10">
        <f>G407/(1-60%)</f>
        <v>8.75</v>
      </c>
      <c r="J407" t="s">
        <v>3651</v>
      </c>
      <c r="K407" s="87">
        <v>7030</v>
      </c>
    </row>
    <row r="408" spans="1:11" ht="15.75" x14ac:dyDescent="0.25">
      <c r="A408" s="82" t="s">
        <v>1342</v>
      </c>
      <c r="B408" s="4" t="s">
        <v>1384</v>
      </c>
      <c r="D408" s="83" t="s">
        <v>1008</v>
      </c>
      <c r="G408" s="84">
        <v>2.8</v>
      </c>
      <c r="H408" s="10">
        <f>G408/(1-55%)</f>
        <v>6.2222222222222223</v>
      </c>
      <c r="I408" s="10">
        <f>G408/(1-60%)</f>
        <v>6.9999999999999991</v>
      </c>
      <c r="J408" t="s">
        <v>3651</v>
      </c>
      <c r="K408" s="87">
        <v>7031</v>
      </c>
    </row>
    <row r="409" spans="1:11" ht="15.75" x14ac:dyDescent="0.25">
      <c r="A409" s="82" t="s">
        <v>1343</v>
      </c>
      <c r="B409" s="4" t="s">
        <v>1385</v>
      </c>
      <c r="D409" s="83" t="s">
        <v>849</v>
      </c>
      <c r="G409" s="84">
        <v>3.5</v>
      </c>
      <c r="H409" s="10">
        <f>G409/(1-55%)</f>
        <v>7.7777777777777786</v>
      </c>
      <c r="I409" s="10">
        <f>G409/(1-60%)</f>
        <v>8.75</v>
      </c>
      <c r="J409" t="s">
        <v>3651</v>
      </c>
      <c r="K409" s="87">
        <v>7032</v>
      </c>
    </row>
    <row r="410" spans="1:11" ht="15.75" x14ac:dyDescent="0.25">
      <c r="A410" s="82" t="s">
        <v>1344</v>
      </c>
      <c r="B410" s="4" t="s">
        <v>1386</v>
      </c>
      <c r="D410" s="83" t="s">
        <v>1401</v>
      </c>
      <c r="G410" s="84">
        <v>2.0999999999999996</v>
      </c>
      <c r="H410" s="10">
        <f>G410/(1-55%)</f>
        <v>4.6666666666666661</v>
      </c>
      <c r="I410" s="10">
        <f>G410/(1-60%)</f>
        <v>5.2499999999999991</v>
      </c>
      <c r="J410" t="s">
        <v>3651</v>
      </c>
      <c r="K410" s="87">
        <v>7033</v>
      </c>
    </row>
    <row r="411" spans="1:11" ht="15.75" x14ac:dyDescent="0.25">
      <c r="A411" s="82" t="s">
        <v>1345</v>
      </c>
      <c r="B411" s="4" t="s">
        <v>1387</v>
      </c>
      <c r="D411" s="83" t="s">
        <v>1402</v>
      </c>
      <c r="G411" s="84">
        <v>2.0999999999999996</v>
      </c>
      <c r="H411" s="10">
        <f>G411/(1-55%)</f>
        <v>4.6666666666666661</v>
      </c>
      <c r="I411" s="10">
        <f>G411/(1-60%)</f>
        <v>5.2499999999999991</v>
      </c>
      <c r="J411" t="s">
        <v>3651</v>
      </c>
      <c r="K411" s="87">
        <v>7034</v>
      </c>
    </row>
    <row r="412" spans="1:11" ht="15.75" x14ac:dyDescent="0.25">
      <c r="A412" s="82" t="s">
        <v>1346</v>
      </c>
      <c r="B412" s="4" t="s">
        <v>1388</v>
      </c>
      <c r="D412" s="83" t="s">
        <v>1398</v>
      </c>
      <c r="G412" s="84">
        <v>5.6</v>
      </c>
      <c r="H412" s="10">
        <f>G412/(1-55%)</f>
        <v>12.444444444444445</v>
      </c>
      <c r="I412" s="10">
        <f>G412/(1-60%)</f>
        <v>13.999999999999998</v>
      </c>
      <c r="J412" t="s">
        <v>3651</v>
      </c>
      <c r="K412" s="87">
        <v>7035</v>
      </c>
    </row>
    <row r="413" spans="1:11" ht="15.75" x14ac:dyDescent="0.25">
      <c r="A413" s="82" t="s">
        <v>1347</v>
      </c>
      <c r="B413" s="4" t="s">
        <v>1389</v>
      </c>
      <c r="D413" s="83" t="s">
        <v>1398</v>
      </c>
      <c r="G413" s="84">
        <v>7</v>
      </c>
      <c r="H413" s="10">
        <f>G413/(1-55%)</f>
        <v>15.555555555555557</v>
      </c>
      <c r="I413" s="10">
        <f>G413/(1-60%)</f>
        <v>17.5</v>
      </c>
      <c r="J413" t="s">
        <v>3651</v>
      </c>
      <c r="K413" s="88">
        <v>7036</v>
      </c>
    </row>
    <row r="414" spans="1:11" ht="15.75" x14ac:dyDescent="0.25">
      <c r="A414" s="82" t="s">
        <v>1348</v>
      </c>
      <c r="B414" s="4" t="s">
        <v>1390</v>
      </c>
      <c r="D414" s="83" t="s">
        <v>1403</v>
      </c>
      <c r="G414" s="89">
        <v>3.5</v>
      </c>
      <c r="H414" s="10">
        <f>G414/(1-55%)</f>
        <v>7.7777777777777786</v>
      </c>
      <c r="I414" s="10">
        <f>G414/(1-60%)</f>
        <v>8.75</v>
      </c>
      <c r="J414" t="s">
        <v>3651</v>
      </c>
      <c r="K414" s="87">
        <v>7037</v>
      </c>
    </row>
    <row r="415" spans="1:11" ht="15.75" x14ac:dyDescent="0.25">
      <c r="A415" s="82" t="s">
        <v>1349</v>
      </c>
      <c r="B415" s="4" t="s">
        <v>1391</v>
      </c>
      <c r="D415" s="83" t="s">
        <v>932</v>
      </c>
      <c r="G415" s="89">
        <v>2.0999999999999996</v>
      </c>
      <c r="H415" s="10">
        <f>G415/(1-55%)</f>
        <v>4.6666666666666661</v>
      </c>
      <c r="I415" s="10">
        <f>G415/(1-60%)</f>
        <v>5.2499999999999991</v>
      </c>
      <c r="J415" t="s">
        <v>3651</v>
      </c>
      <c r="K415" s="87">
        <v>7038</v>
      </c>
    </row>
    <row r="416" spans="1:11" ht="15.75" x14ac:dyDescent="0.25">
      <c r="A416" s="82" t="s">
        <v>1350</v>
      </c>
      <c r="B416" s="4" t="s">
        <v>1392</v>
      </c>
      <c r="D416" s="83" t="s">
        <v>861</v>
      </c>
      <c r="G416" s="89">
        <v>1.4</v>
      </c>
      <c r="H416" s="10">
        <f>G416/(1-55%)</f>
        <v>3.1111111111111112</v>
      </c>
      <c r="I416" s="10">
        <f>G416/(1-60%)</f>
        <v>3.4999999999999996</v>
      </c>
      <c r="J416" t="s">
        <v>3651</v>
      </c>
      <c r="K416" s="87">
        <v>7039</v>
      </c>
    </row>
    <row r="417" spans="1:11" ht="15.75" x14ac:dyDescent="0.25">
      <c r="A417" s="82" t="s">
        <v>1351</v>
      </c>
      <c r="B417" s="4" t="s">
        <v>1393</v>
      </c>
      <c r="D417" s="83" t="s">
        <v>1209</v>
      </c>
      <c r="G417" s="89">
        <v>1.68</v>
      </c>
      <c r="H417" s="10">
        <f>G417/(1-55%)</f>
        <v>3.7333333333333334</v>
      </c>
      <c r="I417" s="10">
        <f>G417/(1-60%)</f>
        <v>4.1999999999999993</v>
      </c>
      <c r="J417" t="s">
        <v>3651</v>
      </c>
      <c r="K417" s="87">
        <v>7040</v>
      </c>
    </row>
    <row r="418" spans="1:11" ht="15.75" x14ac:dyDescent="0.25">
      <c r="A418" s="82" t="s">
        <v>1352</v>
      </c>
      <c r="B418" s="4" t="s">
        <v>1394</v>
      </c>
      <c r="D418" s="83" t="s">
        <v>901</v>
      </c>
      <c r="G418" s="89">
        <v>2.8</v>
      </c>
      <c r="H418" s="10">
        <f>G418/(1-55%)</f>
        <v>6.2222222222222223</v>
      </c>
      <c r="I418" s="10">
        <f>G418/(1-60%)</f>
        <v>6.9999999999999991</v>
      </c>
      <c r="J418" t="s">
        <v>3651</v>
      </c>
      <c r="K418" s="87">
        <v>7041</v>
      </c>
    </row>
    <row r="421" spans="1:11" ht="31.5" x14ac:dyDescent="0.5">
      <c r="A421" s="231" t="s">
        <v>1404</v>
      </c>
      <c r="B421" s="230"/>
      <c r="C421" s="230"/>
      <c r="D421" s="230"/>
      <c r="E421" s="230"/>
      <c r="F421" s="230"/>
      <c r="G421" s="49"/>
    </row>
    <row r="422" spans="1:11" ht="17.25" x14ac:dyDescent="0.25">
      <c r="A422" s="40" t="s">
        <v>383</v>
      </c>
      <c r="B422" s="40" t="s">
        <v>384</v>
      </c>
      <c r="C422" s="37" t="s">
        <v>3703</v>
      </c>
      <c r="D422" s="37" t="s">
        <v>3700</v>
      </c>
      <c r="E422" t="s">
        <v>3700</v>
      </c>
      <c r="F422" t="s">
        <v>3700</v>
      </c>
      <c r="G422" t="s">
        <v>3698</v>
      </c>
      <c r="H422" s="37" t="s">
        <v>387</v>
      </c>
      <c r="I422" s="37" t="s">
        <v>388</v>
      </c>
    </row>
    <row r="423" spans="1:11" ht="15.75" x14ac:dyDescent="0.25">
      <c r="A423" s="30" t="s">
        <v>1405</v>
      </c>
      <c r="B423" s="4" t="s">
        <v>1421</v>
      </c>
      <c r="D423" s="30" t="s">
        <v>1209</v>
      </c>
      <c r="G423" s="47">
        <v>0.4</v>
      </c>
      <c r="H423" s="10">
        <f>G423/(1-55%)</f>
        <v>0.88888888888888906</v>
      </c>
      <c r="I423" s="10">
        <f>G423/(1-60%)</f>
        <v>1</v>
      </c>
      <c r="J423" t="s">
        <v>3652</v>
      </c>
    </row>
    <row r="424" spans="1:11" ht="15.75" x14ac:dyDescent="0.25">
      <c r="A424" s="30" t="s">
        <v>1406</v>
      </c>
      <c r="B424" s="4" t="s">
        <v>1421</v>
      </c>
      <c r="D424" s="30" t="s">
        <v>874</v>
      </c>
      <c r="G424" s="47">
        <v>0.4</v>
      </c>
      <c r="H424" s="10">
        <f>G424/(1-55%)</f>
        <v>0.88888888888888906</v>
      </c>
      <c r="I424" s="10">
        <f>G424/(1-60%)</f>
        <v>1</v>
      </c>
      <c r="J424" t="s">
        <v>3652</v>
      </c>
    </row>
    <row r="425" spans="1:11" ht="15.75" x14ac:dyDescent="0.25">
      <c r="A425" s="30" t="s">
        <v>1407</v>
      </c>
      <c r="B425" s="4" t="s">
        <v>1421</v>
      </c>
      <c r="D425" s="30" t="s">
        <v>932</v>
      </c>
      <c r="G425" s="47">
        <v>0.4</v>
      </c>
      <c r="H425" s="10">
        <f>G425/(1-55%)</f>
        <v>0.88888888888888906</v>
      </c>
      <c r="I425" s="10">
        <f>G425/(1-60%)</f>
        <v>1</v>
      </c>
      <c r="J425" t="s">
        <v>3652</v>
      </c>
    </row>
    <row r="426" spans="1:11" ht="15.75" x14ac:dyDescent="0.25">
      <c r="A426" s="30" t="s">
        <v>1408</v>
      </c>
      <c r="B426" s="4" t="s">
        <v>1421</v>
      </c>
      <c r="D426" s="30" t="s">
        <v>861</v>
      </c>
      <c r="G426" s="47">
        <v>0.4</v>
      </c>
      <c r="H426" s="10">
        <f>G426/(1-55%)</f>
        <v>0.88888888888888906</v>
      </c>
      <c r="I426" s="10">
        <f>G426/(1-60%)</f>
        <v>1</v>
      </c>
      <c r="J426" t="s">
        <v>3652</v>
      </c>
    </row>
    <row r="427" spans="1:11" ht="15.75" x14ac:dyDescent="0.25">
      <c r="A427" s="30" t="s">
        <v>1409</v>
      </c>
      <c r="B427" s="4" t="s">
        <v>1421</v>
      </c>
      <c r="D427" s="30" t="s">
        <v>856</v>
      </c>
      <c r="G427" s="47">
        <v>0.4</v>
      </c>
      <c r="H427" s="10">
        <f>G427/(1-55%)</f>
        <v>0.88888888888888906</v>
      </c>
      <c r="I427" s="10">
        <f>G427/(1-60%)</f>
        <v>1</v>
      </c>
      <c r="J427" t="s">
        <v>3652</v>
      </c>
    </row>
    <row r="428" spans="1:11" ht="15.75" x14ac:dyDescent="0.25">
      <c r="A428" s="30" t="s">
        <v>1410</v>
      </c>
      <c r="B428" s="4" t="s">
        <v>1421</v>
      </c>
      <c r="D428" s="30" t="s">
        <v>849</v>
      </c>
      <c r="G428" s="47">
        <v>0.4</v>
      </c>
      <c r="H428" s="10">
        <f>G428/(1-55%)</f>
        <v>0.88888888888888906</v>
      </c>
      <c r="I428" s="10">
        <f>G428/(1-60%)</f>
        <v>1</v>
      </c>
      <c r="J428" t="s">
        <v>3652</v>
      </c>
    </row>
    <row r="429" spans="1:11" ht="15.75" x14ac:dyDescent="0.25">
      <c r="A429" s="30" t="s">
        <v>1411</v>
      </c>
      <c r="B429" s="4" t="s">
        <v>1421</v>
      </c>
      <c r="D429" s="30" t="s">
        <v>441</v>
      </c>
      <c r="G429" s="47">
        <v>0.4</v>
      </c>
      <c r="H429" s="10">
        <f>G429/(1-55%)</f>
        <v>0.88888888888888906</v>
      </c>
      <c r="I429" s="10">
        <f>G429/(1-60%)</f>
        <v>1</v>
      </c>
      <c r="J429" t="s">
        <v>3652</v>
      </c>
    </row>
    <row r="430" spans="1:11" ht="15.75" x14ac:dyDescent="0.25">
      <c r="A430" s="30" t="s">
        <v>1412</v>
      </c>
      <c r="B430" s="4" t="s">
        <v>1421</v>
      </c>
      <c r="D430" s="30" t="s">
        <v>432</v>
      </c>
      <c r="G430" s="47">
        <v>0.5</v>
      </c>
      <c r="H430" s="10">
        <f>G430/(1-55%)</f>
        <v>1.1111111111111112</v>
      </c>
      <c r="I430" s="10">
        <f>G430/(1-60%)</f>
        <v>1.25</v>
      </c>
      <c r="J430" t="s">
        <v>3652</v>
      </c>
    </row>
    <row r="431" spans="1:11" ht="15.75" x14ac:dyDescent="0.25">
      <c r="A431" s="30" t="s">
        <v>1413</v>
      </c>
      <c r="B431" s="4" t="s">
        <v>1421</v>
      </c>
      <c r="D431" s="30" t="s">
        <v>901</v>
      </c>
      <c r="G431" s="47">
        <v>0.5</v>
      </c>
      <c r="H431" s="10">
        <f>G431/(1-55%)</f>
        <v>1.1111111111111112</v>
      </c>
      <c r="I431" s="10">
        <f>G431/(1-60%)</f>
        <v>1.25</v>
      </c>
      <c r="J431" t="s">
        <v>3652</v>
      </c>
    </row>
    <row r="432" spans="1:11" ht="15.75" x14ac:dyDescent="0.25">
      <c r="A432" s="30" t="s">
        <v>1414</v>
      </c>
      <c r="B432" s="4" t="s">
        <v>1421</v>
      </c>
      <c r="D432" s="30" t="s">
        <v>440</v>
      </c>
      <c r="G432" s="47">
        <v>0.5</v>
      </c>
      <c r="H432" s="10">
        <f>G432/(1-55%)</f>
        <v>1.1111111111111112</v>
      </c>
      <c r="I432" s="10">
        <f>G432/(1-60%)</f>
        <v>1.25</v>
      </c>
      <c r="J432" t="s">
        <v>3652</v>
      </c>
    </row>
    <row r="433" spans="1:10" ht="15.75" x14ac:dyDescent="0.25">
      <c r="A433" s="30" t="s">
        <v>1415</v>
      </c>
      <c r="B433" s="4" t="s">
        <v>1421</v>
      </c>
      <c r="D433" s="30" t="s">
        <v>891</v>
      </c>
      <c r="G433" s="47">
        <v>0.5</v>
      </c>
      <c r="H433" s="10">
        <f>G433/(1-55%)</f>
        <v>1.1111111111111112</v>
      </c>
      <c r="I433" s="10">
        <f>G433/(1-60%)</f>
        <v>1.25</v>
      </c>
      <c r="J433" t="s">
        <v>3652</v>
      </c>
    </row>
    <row r="434" spans="1:10" ht="15.75" x14ac:dyDescent="0.25">
      <c r="A434" s="30" t="s">
        <v>1416</v>
      </c>
      <c r="B434" s="4" t="s">
        <v>1421</v>
      </c>
      <c r="D434" s="30" t="s">
        <v>1013</v>
      </c>
      <c r="G434" s="47">
        <v>0.5</v>
      </c>
      <c r="H434" s="10">
        <f>G434/(1-55%)</f>
        <v>1.1111111111111112</v>
      </c>
      <c r="I434" s="10">
        <f>G434/(1-60%)</f>
        <v>1.25</v>
      </c>
      <c r="J434" t="s">
        <v>3652</v>
      </c>
    </row>
    <row r="435" spans="1:10" ht="15.75" x14ac:dyDescent="0.25">
      <c r="A435" s="30" t="s">
        <v>1417</v>
      </c>
      <c r="B435" s="4" t="s">
        <v>1421</v>
      </c>
      <c r="D435" s="30" t="s">
        <v>1281</v>
      </c>
      <c r="G435" s="47">
        <v>0.5</v>
      </c>
      <c r="H435" s="10">
        <f>G435/(1-55%)</f>
        <v>1.1111111111111112</v>
      </c>
      <c r="I435" s="10">
        <f>G435/(1-60%)</f>
        <v>1.25</v>
      </c>
      <c r="J435" t="s">
        <v>3652</v>
      </c>
    </row>
    <row r="436" spans="1:10" ht="15.75" x14ac:dyDescent="0.25">
      <c r="A436" s="30" t="s">
        <v>1418</v>
      </c>
      <c r="B436" s="4" t="s">
        <v>1421</v>
      </c>
      <c r="D436" s="30" t="s">
        <v>1282</v>
      </c>
      <c r="G436" s="47">
        <v>0.4</v>
      </c>
      <c r="H436" s="10">
        <f>G436/(1-55%)</f>
        <v>0.88888888888888906</v>
      </c>
      <c r="I436" s="10">
        <f>G436/(1-60%)</f>
        <v>1</v>
      </c>
      <c r="J436" t="s">
        <v>3652</v>
      </c>
    </row>
    <row r="437" spans="1:10" ht="15.75" x14ac:dyDescent="0.25">
      <c r="A437" s="30" t="s">
        <v>1419</v>
      </c>
      <c r="B437" s="4" t="s">
        <v>1421</v>
      </c>
      <c r="D437" s="30" t="s">
        <v>1261</v>
      </c>
      <c r="G437" s="47">
        <v>0.4</v>
      </c>
      <c r="H437" s="10">
        <f>G437/(1-55%)</f>
        <v>0.88888888888888906</v>
      </c>
      <c r="I437" s="10">
        <f>G437/(1-60%)</f>
        <v>1</v>
      </c>
      <c r="J437" t="s">
        <v>3652</v>
      </c>
    </row>
    <row r="438" spans="1:10" ht="15.75" x14ac:dyDescent="0.25">
      <c r="A438" s="30" t="s">
        <v>1420</v>
      </c>
      <c r="B438" s="4" t="s">
        <v>1421</v>
      </c>
      <c r="D438" s="30" t="s">
        <v>1422</v>
      </c>
      <c r="G438" s="47">
        <v>0.5</v>
      </c>
      <c r="H438" s="10">
        <f>G438/(1-55%)</f>
        <v>1.1111111111111112</v>
      </c>
      <c r="I438" s="10">
        <f>G438/(1-60%)</f>
        <v>1.25</v>
      </c>
      <c r="J438" t="s">
        <v>3652</v>
      </c>
    </row>
    <row r="441" spans="1:10" ht="31.5" x14ac:dyDescent="0.5">
      <c r="A441" s="231" t="s">
        <v>1423</v>
      </c>
      <c r="B441" s="230"/>
      <c r="C441" s="230"/>
      <c r="D441" s="230"/>
      <c r="E441" s="230"/>
      <c r="F441" s="49"/>
    </row>
    <row r="442" spans="1:10" ht="17.25" x14ac:dyDescent="0.25">
      <c r="A442" s="40" t="s">
        <v>383</v>
      </c>
      <c r="B442" s="40" t="s">
        <v>384</v>
      </c>
      <c r="C442" s="37" t="s">
        <v>3703</v>
      </c>
      <c r="D442" t="s">
        <v>3700</v>
      </c>
      <c r="E442" t="s">
        <v>3700</v>
      </c>
      <c r="F442" t="s">
        <v>3700</v>
      </c>
      <c r="G442" t="s">
        <v>3698</v>
      </c>
      <c r="H442" s="37" t="s">
        <v>387</v>
      </c>
      <c r="I442" s="37" t="s">
        <v>388</v>
      </c>
    </row>
    <row r="443" spans="1:10" ht="15.75" x14ac:dyDescent="0.25">
      <c r="A443" s="29" t="s">
        <v>1424</v>
      </c>
      <c r="B443" s="4" t="s">
        <v>1428</v>
      </c>
      <c r="F443" s="4"/>
      <c r="G443" s="31">
        <v>30</v>
      </c>
      <c r="H443" s="10">
        <f>G443/(1-55%)</f>
        <v>66.666666666666671</v>
      </c>
      <c r="I443" s="10">
        <f>G443/(1-60%)</f>
        <v>75</v>
      </c>
      <c r="J443" s="4" t="s">
        <v>3653</v>
      </c>
    </row>
    <row r="444" spans="1:10" ht="15.75" x14ac:dyDescent="0.25">
      <c r="A444" s="29" t="s">
        <v>1425</v>
      </c>
      <c r="B444" s="4" t="s">
        <v>1429</v>
      </c>
      <c r="F444" s="4"/>
      <c r="G444" s="79">
        <v>0</v>
      </c>
      <c r="H444" s="10">
        <f>G444/(1-55%)</f>
        <v>0</v>
      </c>
      <c r="I444" s="10">
        <f>G444/(1-60%)</f>
        <v>0</v>
      </c>
      <c r="J444" s="4" t="s">
        <v>3653</v>
      </c>
    </row>
    <row r="445" spans="1:10" ht="15.75" x14ac:dyDescent="0.25">
      <c r="A445" s="29" t="s">
        <v>1426</v>
      </c>
      <c r="B445" s="4" t="s">
        <v>1430</v>
      </c>
      <c r="F445" s="4"/>
      <c r="G445" s="31">
        <v>23</v>
      </c>
      <c r="H445" s="10">
        <f>G445/(1-55%)</f>
        <v>51.111111111111114</v>
      </c>
      <c r="I445" s="10">
        <f>G445/(1-60%)</f>
        <v>57.5</v>
      </c>
      <c r="J445" s="4" t="s">
        <v>3653</v>
      </c>
    </row>
    <row r="446" spans="1:10" ht="15.75" x14ac:dyDescent="0.25">
      <c r="A446" s="29" t="s">
        <v>1427</v>
      </c>
      <c r="B446" s="4" t="s">
        <v>1431</v>
      </c>
      <c r="F446" s="4"/>
      <c r="G446" s="31">
        <v>21.5</v>
      </c>
      <c r="H446" s="10">
        <f>G446/(1-55%)</f>
        <v>47.777777777777786</v>
      </c>
      <c r="I446" s="10">
        <f>G446/(1-60%)</f>
        <v>53.75</v>
      </c>
      <c r="J446" s="4" t="s">
        <v>3653</v>
      </c>
    </row>
    <row r="449" spans="1:10" ht="31.5" x14ac:dyDescent="0.5">
      <c r="A449" s="231" t="s">
        <v>1432</v>
      </c>
      <c r="B449" s="230"/>
      <c r="C449" s="230"/>
      <c r="D449" s="230"/>
      <c r="E449" s="230"/>
    </row>
    <row r="450" spans="1:10" ht="17.25" x14ac:dyDescent="0.25">
      <c r="A450" s="40" t="s">
        <v>383</v>
      </c>
      <c r="B450" s="40" t="s">
        <v>384</v>
      </c>
      <c r="C450" s="37" t="s">
        <v>3703</v>
      </c>
      <c r="D450" t="s">
        <v>3700</v>
      </c>
      <c r="E450" t="s">
        <v>3700</v>
      </c>
      <c r="F450" t="s">
        <v>3700</v>
      </c>
      <c r="G450" t="s">
        <v>3698</v>
      </c>
      <c r="H450" s="37" t="s">
        <v>387</v>
      </c>
      <c r="I450" s="37" t="s">
        <v>388</v>
      </c>
    </row>
    <row r="451" spans="1:10" ht="15.75" x14ac:dyDescent="0.25">
      <c r="A451" s="90" t="s">
        <v>1433</v>
      </c>
      <c r="B451" s="1" t="s">
        <v>1437</v>
      </c>
      <c r="F451" s="1"/>
      <c r="G451" s="31">
        <v>6</v>
      </c>
      <c r="H451" s="10">
        <f>G451/(1-55%)</f>
        <v>13.333333333333334</v>
      </c>
      <c r="I451" s="10">
        <f>G451/(1-60%)</f>
        <v>15</v>
      </c>
      <c r="J451" s="1" t="s">
        <v>3654</v>
      </c>
    </row>
    <row r="452" spans="1:10" ht="15.75" x14ac:dyDescent="0.25">
      <c r="A452" s="90" t="s">
        <v>1434</v>
      </c>
      <c r="B452" s="1" t="s">
        <v>1438</v>
      </c>
      <c r="F452" s="1"/>
      <c r="G452" s="31">
        <v>6.6</v>
      </c>
      <c r="H452" s="10">
        <f>G452/(1-55%)</f>
        <v>14.666666666666668</v>
      </c>
      <c r="I452" s="10">
        <f>G452/(1-60%)</f>
        <v>16.499999999999996</v>
      </c>
      <c r="J452" s="1" t="s">
        <v>3654</v>
      </c>
    </row>
    <row r="453" spans="1:10" ht="15.75" x14ac:dyDescent="0.25">
      <c r="A453" s="90" t="s">
        <v>1435</v>
      </c>
      <c r="B453" s="1" t="s">
        <v>1439</v>
      </c>
      <c r="F453" s="1"/>
      <c r="G453" s="31">
        <v>7.2</v>
      </c>
      <c r="H453" s="10">
        <f>G453/(1-55%)</f>
        <v>16.000000000000004</v>
      </c>
      <c r="I453" s="10">
        <f>G453/(1-60%)</f>
        <v>18</v>
      </c>
      <c r="J453" s="1" t="s">
        <v>3654</v>
      </c>
    </row>
    <row r="454" spans="1:10" ht="15.75" x14ac:dyDescent="0.25">
      <c r="A454" s="91" t="s">
        <v>1436</v>
      </c>
      <c r="B454" s="1" t="s">
        <v>1440</v>
      </c>
      <c r="F454" s="1"/>
      <c r="G454" s="35">
        <v>7.8</v>
      </c>
      <c r="H454" s="10">
        <f>G454/(1-55%)</f>
        <v>17.333333333333336</v>
      </c>
      <c r="I454" s="10">
        <f>G454/(1-60%)</f>
        <v>19.5</v>
      </c>
      <c r="J454" s="1" t="s">
        <v>3654</v>
      </c>
    </row>
    <row r="457" spans="1:10" ht="31.5" x14ac:dyDescent="0.5">
      <c r="A457" s="231" t="s">
        <v>1441</v>
      </c>
      <c r="B457" s="230"/>
      <c r="C457" s="230"/>
      <c r="D457" s="230"/>
      <c r="E457" s="230"/>
      <c r="F457" s="230"/>
    </row>
    <row r="458" spans="1:10" ht="14.45" customHeight="1" x14ac:dyDescent="0.25">
      <c r="A458" s="40" t="s">
        <v>383</v>
      </c>
      <c r="B458" s="40" t="s">
        <v>384</v>
      </c>
      <c r="C458" s="37" t="s">
        <v>385</v>
      </c>
      <c r="D458" s="37" t="s">
        <v>3700</v>
      </c>
      <c r="E458" t="s">
        <v>3700</v>
      </c>
      <c r="F458" t="s">
        <v>3700</v>
      </c>
      <c r="G458" t="s">
        <v>3698</v>
      </c>
      <c r="H458" s="37" t="s">
        <v>387</v>
      </c>
      <c r="I458" s="38" t="s">
        <v>388</v>
      </c>
    </row>
    <row r="459" spans="1:10" ht="14.45" customHeight="1" x14ac:dyDescent="0.25">
      <c r="A459" s="91" t="s">
        <v>1442</v>
      </c>
      <c r="B459" s="93" t="s">
        <v>1498</v>
      </c>
      <c r="C459" s="98" t="s">
        <v>144</v>
      </c>
      <c r="G459" s="35">
        <v>7.5</v>
      </c>
      <c r="H459" s="106">
        <f>G459/(1-55%)</f>
        <v>16.666666666666668</v>
      </c>
      <c r="I459" s="106">
        <f>G459/(1-60%)</f>
        <v>18.75</v>
      </c>
      <c r="J459" t="s">
        <v>3655</v>
      </c>
    </row>
    <row r="460" spans="1:10" ht="14.45" customHeight="1" x14ac:dyDescent="0.25">
      <c r="A460" s="91">
        <v>5286</v>
      </c>
      <c r="B460" s="94" t="s">
        <v>1499</v>
      </c>
      <c r="C460" s="98" t="s">
        <v>144</v>
      </c>
      <c r="G460" s="35">
        <v>1.2</v>
      </c>
      <c r="H460" s="106">
        <f>G460/(1-55%)</f>
        <v>2.666666666666667</v>
      </c>
      <c r="I460" s="106">
        <f>G460/(1-60%)</f>
        <v>2.9999999999999996</v>
      </c>
      <c r="J460" t="s">
        <v>3655</v>
      </c>
    </row>
    <row r="461" spans="1:10" ht="14.45" customHeight="1" x14ac:dyDescent="0.25">
      <c r="A461" s="91">
        <v>5483</v>
      </c>
      <c r="B461" s="94" t="s">
        <v>1500</v>
      </c>
      <c r="C461" s="98" t="s">
        <v>143</v>
      </c>
      <c r="G461" s="35">
        <v>4.2</v>
      </c>
      <c r="H461" s="106">
        <f>G461/(1-55%)</f>
        <v>9.3333333333333339</v>
      </c>
      <c r="I461" s="106">
        <f>G461/(1-60%)</f>
        <v>10.5</v>
      </c>
      <c r="J461" t="s">
        <v>3655</v>
      </c>
    </row>
    <row r="462" spans="1:10" ht="14.45" customHeight="1" x14ac:dyDescent="0.25">
      <c r="A462" s="91">
        <v>5500</v>
      </c>
      <c r="B462" s="94" t="s">
        <v>1501</v>
      </c>
      <c r="C462" s="98" t="s">
        <v>144</v>
      </c>
      <c r="G462" s="35">
        <v>1.2</v>
      </c>
      <c r="H462" s="106">
        <f>G462/(1-55%)</f>
        <v>2.666666666666667</v>
      </c>
      <c r="I462" s="106">
        <f>G462/(1-60%)</f>
        <v>2.9999999999999996</v>
      </c>
      <c r="J462" t="s">
        <v>3655</v>
      </c>
    </row>
    <row r="463" spans="1:10" ht="14.45" customHeight="1" x14ac:dyDescent="0.25">
      <c r="A463" s="91">
        <v>5503</v>
      </c>
      <c r="B463" s="94" t="s">
        <v>1502</v>
      </c>
      <c r="C463" s="34" t="s">
        <v>144</v>
      </c>
      <c r="G463" s="35">
        <v>2.4</v>
      </c>
      <c r="H463" s="106">
        <f>G463/(1-55%)</f>
        <v>5.3333333333333339</v>
      </c>
      <c r="I463" s="106">
        <f>G463/(1-60%)</f>
        <v>5.9999999999999991</v>
      </c>
      <c r="J463" t="s">
        <v>3655</v>
      </c>
    </row>
    <row r="464" spans="1:10" ht="14.45" customHeight="1" x14ac:dyDescent="0.25">
      <c r="A464" s="91">
        <v>5510</v>
      </c>
      <c r="B464" s="94" t="s">
        <v>1503</v>
      </c>
      <c r="C464" s="98" t="s">
        <v>143</v>
      </c>
      <c r="G464" s="35">
        <v>2.9</v>
      </c>
      <c r="H464" s="106">
        <f>G464/(1-55%)</f>
        <v>6.4444444444444446</v>
      </c>
      <c r="I464" s="106">
        <f>G464/(1-60%)</f>
        <v>7.2499999999999991</v>
      </c>
      <c r="J464" t="s">
        <v>3655</v>
      </c>
    </row>
    <row r="465" spans="1:10" ht="14.45" customHeight="1" x14ac:dyDescent="0.25">
      <c r="A465" s="91">
        <v>5516</v>
      </c>
      <c r="B465" s="94" t="s">
        <v>1504</v>
      </c>
      <c r="C465" s="98" t="s">
        <v>143</v>
      </c>
      <c r="G465" s="35">
        <v>2.6999999999999997</v>
      </c>
      <c r="H465" s="106">
        <f>G465/(1-55%)</f>
        <v>6</v>
      </c>
      <c r="I465" s="106">
        <f>G465/(1-60%)</f>
        <v>6.7499999999999991</v>
      </c>
      <c r="J465" t="s">
        <v>3655</v>
      </c>
    </row>
    <row r="466" spans="1:10" ht="14.45" customHeight="1" x14ac:dyDescent="0.25">
      <c r="A466" s="91">
        <v>5527</v>
      </c>
      <c r="B466" s="94" t="s">
        <v>1505</v>
      </c>
      <c r="C466" s="98" t="s">
        <v>143</v>
      </c>
      <c r="G466" s="35">
        <v>3</v>
      </c>
      <c r="H466" s="106">
        <f>G466/(1-55%)</f>
        <v>6.666666666666667</v>
      </c>
      <c r="I466" s="106">
        <f>G466/(1-60%)</f>
        <v>7.5</v>
      </c>
      <c r="J466" t="s">
        <v>3655</v>
      </c>
    </row>
    <row r="467" spans="1:10" ht="14.45" customHeight="1" x14ac:dyDescent="0.25">
      <c r="A467" s="91">
        <v>5529</v>
      </c>
      <c r="B467" s="4" t="s">
        <v>1506</v>
      </c>
      <c r="C467" s="98" t="s">
        <v>143</v>
      </c>
      <c r="G467" s="35">
        <v>2.9</v>
      </c>
      <c r="H467" s="106">
        <f>G467/(1-55%)</f>
        <v>6.4444444444444446</v>
      </c>
      <c r="I467" s="106">
        <f>G467/(1-60%)</f>
        <v>7.2499999999999991</v>
      </c>
      <c r="J467" t="s">
        <v>3655</v>
      </c>
    </row>
    <row r="468" spans="1:10" ht="14.45" customHeight="1" x14ac:dyDescent="0.25">
      <c r="A468" s="91">
        <v>5533</v>
      </c>
      <c r="B468" s="4" t="s">
        <v>1507</v>
      </c>
      <c r="C468" s="98" t="s">
        <v>143</v>
      </c>
      <c r="G468" s="35">
        <v>5</v>
      </c>
      <c r="H468" s="106">
        <f>G468/(1-55%)</f>
        <v>11.111111111111112</v>
      </c>
      <c r="I468" s="106">
        <f>G468/(1-60%)</f>
        <v>12.5</v>
      </c>
      <c r="J468" t="s">
        <v>3655</v>
      </c>
    </row>
    <row r="469" spans="1:10" ht="14.45" customHeight="1" x14ac:dyDescent="0.25">
      <c r="A469" s="91">
        <v>5541</v>
      </c>
      <c r="B469" s="4" t="s">
        <v>1508</v>
      </c>
      <c r="C469" s="98" t="s">
        <v>144</v>
      </c>
      <c r="G469" s="35">
        <v>3</v>
      </c>
      <c r="H469" s="106">
        <f>G469/(1-55%)</f>
        <v>6.666666666666667</v>
      </c>
      <c r="I469" s="106">
        <f>G469/(1-60%)</f>
        <v>7.5</v>
      </c>
      <c r="J469" t="s">
        <v>3655</v>
      </c>
    </row>
    <row r="470" spans="1:10" ht="14.45" customHeight="1" x14ac:dyDescent="0.25">
      <c r="A470" s="91">
        <v>5542</v>
      </c>
      <c r="B470" s="4" t="s">
        <v>1509</v>
      </c>
      <c r="C470" s="98" t="s">
        <v>144</v>
      </c>
      <c r="G470" s="35">
        <v>2.4</v>
      </c>
      <c r="H470" s="106">
        <f>G470/(1-55%)</f>
        <v>5.3333333333333339</v>
      </c>
      <c r="I470" s="106">
        <f>G470/(1-60%)</f>
        <v>5.9999999999999991</v>
      </c>
      <c r="J470" t="s">
        <v>3655</v>
      </c>
    </row>
    <row r="471" spans="1:10" ht="14.45" customHeight="1" x14ac:dyDescent="0.25">
      <c r="A471" s="91">
        <v>5544</v>
      </c>
      <c r="B471" s="4" t="s">
        <v>1510</v>
      </c>
      <c r="C471" s="98" t="s">
        <v>144</v>
      </c>
      <c r="G471" s="35">
        <v>1.9</v>
      </c>
      <c r="H471" s="106">
        <f>G471/(1-55%)</f>
        <v>4.2222222222222223</v>
      </c>
      <c r="I471" s="106">
        <f>G471/(1-60%)</f>
        <v>4.7499999999999991</v>
      </c>
      <c r="J471" t="s">
        <v>3655</v>
      </c>
    </row>
    <row r="472" spans="1:10" ht="14.45" customHeight="1" x14ac:dyDescent="0.25">
      <c r="A472" s="91">
        <v>5545</v>
      </c>
      <c r="B472" s="4" t="s">
        <v>1511</v>
      </c>
      <c r="C472" s="98" t="s">
        <v>143</v>
      </c>
      <c r="G472" s="35">
        <v>3</v>
      </c>
      <c r="H472" s="106">
        <f>G472/(1-55%)</f>
        <v>6.666666666666667</v>
      </c>
      <c r="I472" s="106">
        <f>G472/(1-60%)</f>
        <v>7.5</v>
      </c>
      <c r="J472" t="s">
        <v>3655</v>
      </c>
    </row>
    <row r="473" spans="1:10" ht="14.45" customHeight="1" x14ac:dyDescent="0.25">
      <c r="A473" s="91">
        <v>5551</v>
      </c>
      <c r="B473" s="4" t="s">
        <v>1512</v>
      </c>
      <c r="C473" s="98" t="s">
        <v>143</v>
      </c>
      <c r="G473" s="35">
        <v>1.7999999999999998</v>
      </c>
      <c r="H473" s="106">
        <f>G473/(1-55%)</f>
        <v>4</v>
      </c>
      <c r="I473" s="106">
        <f>G473/(1-60%)</f>
        <v>4.4999999999999991</v>
      </c>
      <c r="J473" t="s">
        <v>3655</v>
      </c>
    </row>
    <row r="474" spans="1:10" ht="14.45" customHeight="1" x14ac:dyDescent="0.25">
      <c r="A474" s="91">
        <v>5552</v>
      </c>
      <c r="B474" s="4" t="s">
        <v>1513</v>
      </c>
      <c r="C474" s="98" t="s">
        <v>143</v>
      </c>
      <c r="G474" s="35">
        <v>1.7999999999999998</v>
      </c>
      <c r="H474" s="106">
        <f>G474/(1-55%)</f>
        <v>4</v>
      </c>
      <c r="I474" s="106">
        <f>G474/(1-60%)</f>
        <v>4.4999999999999991</v>
      </c>
      <c r="J474" t="s">
        <v>3655</v>
      </c>
    </row>
    <row r="475" spans="1:10" ht="14.45" customHeight="1" x14ac:dyDescent="0.25">
      <c r="A475" s="91">
        <v>5567</v>
      </c>
      <c r="B475" s="4" t="s">
        <v>1514</v>
      </c>
      <c r="C475" s="98" t="s">
        <v>144</v>
      </c>
      <c r="G475" s="35">
        <v>1.6</v>
      </c>
      <c r="H475" s="106">
        <f>G475/(1-55%)</f>
        <v>3.5555555555555562</v>
      </c>
      <c r="I475" s="106">
        <f>G475/(1-60%)</f>
        <v>4</v>
      </c>
      <c r="J475" t="s">
        <v>3655</v>
      </c>
    </row>
    <row r="476" spans="1:10" ht="14.45" customHeight="1" x14ac:dyDescent="0.25">
      <c r="A476" s="91">
        <v>5568</v>
      </c>
      <c r="B476" s="4" t="s">
        <v>1515</v>
      </c>
      <c r="C476" s="98" t="s">
        <v>144</v>
      </c>
      <c r="G476" s="35">
        <v>2</v>
      </c>
      <c r="H476" s="106">
        <f>G476/(1-55%)</f>
        <v>4.4444444444444446</v>
      </c>
      <c r="I476" s="106">
        <f>G476/(1-60%)</f>
        <v>5</v>
      </c>
      <c r="J476" t="s">
        <v>3655</v>
      </c>
    </row>
    <row r="477" spans="1:10" ht="14.45" customHeight="1" x14ac:dyDescent="0.25">
      <c r="A477" s="91">
        <v>5585</v>
      </c>
      <c r="B477" s="4" t="s">
        <v>1516</v>
      </c>
      <c r="C477" s="98" t="s">
        <v>143</v>
      </c>
      <c r="G477" s="96">
        <v>3.5</v>
      </c>
      <c r="H477" s="106">
        <f>G477/(1-55%)</f>
        <v>7.7777777777777786</v>
      </c>
      <c r="I477" s="106">
        <f>G477/(1-60%)</f>
        <v>8.75</v>
      </c>
      <c r="J477" t="s">
        <v>3655</v>
      </c>
    </row>
    <row r="478" spans="1:10" ht="14.45" customHeight="1" x14ac:dyDescent="0.25">
      <c r="A478" s="33" t="s">
        <v>1443</v>
      </c>
      <c r="B478" s="4" t="s">
        <v>1517</v>
      </c>
      <c r="C478" s="34" t="s">
        <v>144</v>
      </c>
      <c r="G478" s="35">
        <v>6</v>
      </c>
      <c r="H478" s="106">
        <f>G478/(1-55%)</f>
        <v>13.333333333333334</v>
      </c>
      <c r="I478" s="106">
        <f>G478/(1-60%)</f>
        <v>15</v>
      </c>
      <c r="J478" t="s">
        <v>3655</v>
      </c>
    </row>
    <row r="479" spans="1:10" ht="14.45" customHeight="1" x14ac:dyDescent="0.25">
      <c r="A479" s="91">
        <v>5593</v>
      </c>
      <c r="B479" s="4" t="s">
        <v>1518</v>
      </c>
      <c r="C479" s="98" t="s">
        <v>144</v>
      </c>
      <c r="G479" s="35">
        <v>2</v>
      </c>
      <c r="H479" s="106">
        <f>G479/(1-55%)</f>
        <v>4.4444444444444446</v>
      </c>
      <c r="I479" s="106">
        <f>G479/(1-60%)</f>
        <v>5</v>
      </c>
      <c r="J479" t="s">
        <v>3655</v>
      </c>
    </row>
    <row r="480" spans="1:10" ht="14.45" customHeight="1" x14ac:dyDescent="0.25">
      <c r="A480" s="91">
        <v>5604</v>
      </c>
      <c r="B480" s="4" t="s">
        <v>1519</v>
      </c>
      <c r="C480" s="98" t="s">
        <v>144</v>
      </c>
      <c r="G480" s="35">
        <v>3</v>
      </c>
      <c r="H480" s="106">
        <f>G480/(1-55%)</f>
        <v>6.666666666666667</v>
      </c>
      <c r="I480" s="106">
        <f>G480/(1-60%)</f>
        <v>7.5</v>
      </c>
      <c r="J480" t="s">
        <v>3655</v>
      </c>
    </row>
    <row r="481" spans="1:10" ht="14.45" customHeight="1" x14ac:dyDescent="0.25">
      <c r="A481" s="91">
        <v>5605</v>
      </c>
      <c r="B481" s="4" t="s">
        <v>1520</v>
      </c>
      <c r="C481" s="98" t="s">
        <v>143</v>
      </c>
      <c r="G481" s="35">
        <v>1.4</v>
      </c>
      <c r="H481" s="106">
        <f>G481/(1-55%)</f>
        <v>3.1111111111111112</v>
      </c>
      <c r="I481" s="106">
        <f>G481/(1-60%)</f>
        <v>3.4999999999999996</v>
      </c>
      <c r="J481" t="s">
        <v>3655</v>
      </c>
    </row>
    <row r="482" spans="1:10" ht="14.45" customHeight="1" x14ac:dyDescent="0.25">
      <c r="A482" s="33" t="s">
        <v>1444</v>
      </c>
      <c r="B482" s="4" t="s">
        <v>1521</v>
      </c>
      <c r="C482" s="34" t="s">
        <v>144</v>
      </c>
      <c r="G482" s="35">
        <v>7.1999999999999993</v>
      </c>
      <c r="H482" s="106">
        <f>G482/(1-55%)</f>
        <v>16</v>
      </c>
      <c r="I482" s="106">
        <f>G482/(1-60%)</f>
        <v>17.999999999999996</v>
      </c>
      <c r="J482" t="s">
        <v>3655</v>
      </c>
    </row>
    <row r="483" spans="1:10" ht="14.45" customHeight="1" x14ac:dyDescent="0.25">
      <c r="A483" s="91">
        <v>5606</v>
      </c>
      <c r="B483" s="4" t="s">
        <v>1522</v>
      </c>
      <c r="C483" s="98" t="s">
        <v>144</v>
      </c>
      <c r="G483" s="35">
        <v>1.7999999999999998</v>
      </c>
      <c r="H483" s="106">
        <f>G483/(1-55%)</f>
        <v>4</v>
      </c>
      <c r="I483" s="106">
        <f>G483/(1-60%)</f>
        <v>4.4999999999999991</v>
      </c>
      <c r="J483" t="s">
        <v>3655</v>
      </c>
    </row>
    <row r="484" spans="1:10" ht="14.45" customHeight="1" x14ac:dyDescent="0.25">
      <c r="A484" s="91">
        <v>5607</v>
      </c>
      <c r="B484" s="4" t="s">
        <v>1523</v>
      </c>
      <c r="C484" s="98" t="s">
        <v>143</v>
      </c>
      <c r="G484" s="35">
        <v>1.7</v>
      </c>
      <c r="H484" s="106">
        <f>G484/(1-55%)</f>
        <v>3.7777777777777781</v>
      </c>
      <c r="I484" s="106">
        <f>G484/(1-60%)</f>
        <v>4.25</v>
      </c>
      <c r="J484" t="s">
        <v>3655</v>
      </c>
    </row>
    <row r="485" spans="1:10" ht="14.45" customHeight="1" x14ac:dyDescent="0.25">
      <c r="A485" s="91">
        <v>5620</v>
      </c>
      <c r="B485" s="4" t="s">
        <v>1524</v>
      </c>
      <c r="C485" s="98" t="s">
        <v>143</v>
      </c>
      <c r="G485" s="35">
        <v>5</v>
      </c>
      <c r="H485" s="106">
        <f>G485/(1-55%)</f>
        <v>11.111111111111112</v>
      </c>
      <c r="I485" s="106">
        <f>G485/(1-60%)</f>
        <v>12.5</v>
      </c>
      <c r="J485" t="s">
        <v>3655</v>
      </c>
    </row>
    <row r="486" spans="1:10" ht="14.45" customHeight="1" x14ac:dyDescent="0.25">
      <c r="A486" s="91">
        <v>5627</v>
      </c>
      <c r="B486" s="4" t="s">
        <v>1525</v>
      </c>
      <c r="C486" s="98" t="s">
        <v>143</v>
      </c>
      <c r="G486" s="35">
        <v>2</v>
      </c>
      <c r="H486" s="106">
        <f>G486/(1-55%)</f>
        <v>4.4444444444444446</v>
      </c>
      <c r="I486" s="106">
        <f>G486/(1-60%)</f>
        <v>5</v>
      </c>
      <c r="J486" t="s">
        <v>3655</v>
      </c>
    </row>
    <row r="487" spans="1:10" ht="14.45" customHeight="1" x14ac:dyDescent="0.25">
      <c r="A487" s="91">
        <v>5628</v>
      </c>
      <c r="B487" s="4" t="s">
        <v>1526</v>
      </c>
      <c r="C487" s="98" t="s">
        <v>143</v>
      </c>
      <c r="G487" s="35">
        <v>2.6999999999999997</v>
      </c>
      <c r="H487" s="106">
        <f>G487/(1-55%)</f>
        <v>6</v>
      </c>
      <c r="I487" s="106">
        <f>G487/(1-60%)</f>
        <v>6.7499999999999991</v>
      </c>
      <c r="J487" t="s">
        <v>3655</v>
      </c>
    </row>
    <row r="488" spans="1:10" ht="14.45" customHeight="1" x14ac:dyDescent="0.25">
      <c r="A488" s="91">
        <v>5629</v>
      </c>
      <c r="B488" s="4" t="s">
        <v>1527</v>
      </c>
      <c r="C488" s="98" t="s">
        <v>143</v>
      </c>
      <c r="G488" s="35">
        <v>2</v>
      </c>
      <c r="H488" s="106">
        <f>G488/(1-55%)</f>
        <v>4.4444444444444446</v>
      </c>
      <c r="I488" s="106">
        <f>G488/(1-60%)</f>
        <v>5</v>
      </c>
      <c r="J488" t="s">
        <v>3655</v>
      </c>
    </row>
    <row r="489" spans="1:10" ht="14.45" customHeight="1" x14ac:dyDescent="0.25">
      <c r="A489" s="91">
        <v>5635</v>
      </c>
      <c r="B489" s="4" t="s">
        <v>1528</v>
      </c>
      <c r="C489" s="98" t="s">
        <v>143</v>
      </c>
      <c r="G489" s="35">
        <v>4.8</v>
      </c>
      <c r="H489" s="106">
        <f>G489/(1-55%)</f>
        <v>10.666666666666668</v>
      </c>
      <c r="I489" s="106">
        <f>G489/(1-60%)</f>
        <v>11.999999999999998</v>
      </c>
      <c r="J489" t="s">
        <v>3655</v>
      </c>
    </row>
    <row r="490" spans="1:10" ht="14.45" customHeight="1" x14ac:dyDescent="0.25">
      <c r="A490" s="91">
        <v>5636</v>
      </c>
      <c r="B490" s="4" t="s">
        <v>1529</v>
      </c>
      <c r="C490" s="98" t="s">
        <v>143</v>
      </c>
      <c r="G490" s="35">
        <v>0.89999999999999991</v>
      </c>
      <c r="H490" s="106">
        <f>G490/(1-55%)</f>
        <v>2</v>
      </c>
      <c r="I490" s="106">
        <f>G490/(1-60%)</f>
        <v>2.2499999999999996</v>
      </c>
      <c r="J490" t="s">
        <v>3655</v>
      </c>
    </row>
    <row r="491" spans="1:10" ht="14.45" customHeight="1" x14ac:dyDescent="0.25">
      <c r="A491" s="33" t="s">
        <v>1445</v>
      </c>
      <c r="B491" s="4" t="s">
        <v>1530</v>
      </c>
      <c r="C491" s="34" t="s">
        <v>144</v>
      </c>
      <c r="G491" s="35">
        <v>7.1999999999999993</v>
      </c>
      <c r="H491" s="106">
        <f>G491/(1-55%)</f>
        <v>16</v>
      </c>
      <c r="I491" s="106">
        <f>G491/(1-60%)</f>
        <v>17.999999999999996</v>
      </c>
      <c r="J491" t="s">
        <v>3655</v>
      </c>
    </row>
    <row r="492" spans="1:10" ht="14.45" customHeight="1" x14ac:dyDescent="0.25">
      <c r="A492" s="91">
        <v>5644</v>
      </c>
      <c r="B492" s="4" t="s">
        <v>1531</v>
      </c>
      <c r="C492" s="98" t="s">
        <v>143</v>
      </c>
      <c r="G492" s="35">
        <v>4.8</v>
      </c>
      <c r="H492" s="106">
        <f>G492/(1-55%)</f>
        <v>10.666666666666668</v>
      </c>
      <c r="I492" s="106">
        <f>G492/(1-60%)</f>
        <v>11.999999999999998</v>
      </c>
      <c r="J492" t="s">
        <v>3655</v>
      </c>
    </row>
    <row r="493" spans="1:10" ht="14.45" customHeight="1" x14ac:dyDescent="0.25">
      <c r="A493" s="91">
        <v>5645</v>
      </c>
      <c r="B493" s="4" t="s">
        <v>1532</v>
      </c>
      <c r="C493" s="98" t="s">
        <v>143</v>
      </c>
      <c r="G493" s="35">
        <v>4.8</v>
      </c>
      <c r="H493" s="106">
        <f>G493/(1-55%)</f>
        <v>10.666666666666668</v>
      </c>
      <c r="I493" s="106">
        <f>G493/(1-60%)</f>
        <v>11.999999999999998</v>
      </c>
      <c r="J493" t="s">
        <v>3655</v>
      </c>
    </row>
    <row r="494" spans="1:10" ht="14.45" customHeight="1" x14ac:dyDescent="0.25">
      <c r="A494" s="91">
        <v>5658</v>
      </c>
      <c r="B494" s="4" t="s">
        <v>1533</v>
      </c>
      <c r="C494" s="98" t="s">
        <v>143</v>
      </c>
      <c r="G494" s="35">
        <v>4.2</v>
      </c>
      <c r="H494" s="106">
        <f>G494/(1-55%)</f>
        <v>9.3333333333333339</v>
      </c>
      <c r="I494" s="106">
        <f>G494/(1-60%)</f>
        <v>10.5</v>
      </c>
      <c r="J494" t="s">
        <v>3655</v>
      </c>
    </row>
    <row r="495" spans="1:10" ht="14.45" customHeight="1" x14ac:dyDescent="0.25">
      <c r="A495" s="91">
        <v>5682</v>
      </c>
      <c r="B495" s="4" t="s">
        <v>1534</v>
      </c>
      <c r="C495" s="34" t="s">
        <v>143</v>
      </c>
      <c r="G495" s="35">
        <v>3</v>
      </c>
      <c r="H495" s="106">
        <f>G495/(1-55%)</f>
        <v>6.666666666666667</v>
      </c>
      <c r="I495" s="106">
        <f>G495/(1-60%)</f>
        <v>7.5</v>
      </c>
      <c r="J495" t="s">
        <v>3655</v>
      </c>
    </row>
    <row r="496" spans="1:10" ht="14.45" customHeight="1" x14ac:dyDescent="0.25">
      <c r="A496" s="91">
        <v>5684</v>
      </c>
      <c r="B496" s="4" t="s">
        <v>1535</v>
      </c>
      <c r="C496" s="34" t="s">
        <v>144</v>
      </c>
      <c r="G496" s="35">
        <v>12</v>
      </c>
      <c r="H496" s="106">
        <f>G496/(1-55%)</f>
        <v>26.666666666666668</v>
      </c>
      <c r="I496" s="106">
        <f>G496/(1-60%)</f>
        <v>30</v>
      </c>
      <c r="J496" t="s">
        <v>3655</v>
      </c>
    </row>
    <row r="497" spans="1:10" ht="14.45" customHeight="1" x14ac:dyDescent="0.25">
      <c r="A497" s="91">
        <v>5784</v>
      </c>
      <c r="B497" s="4" t="s">
        <v>1536</v>
      </c>
      <c r="C497" s="98" t="s">
        <v>143</v>
      </c>
      <c r="G497" s="35">
        <v>6</v>
      </c>
      <c r="H497" s="106">
        <f>G497/(1-55%)</f>
        <v>13.333333333333334</v>
      </c>
      <c r="I497" s="106">
        <f>G497/(1-60%)</f>
        <v>15</v>
      </c>
      <c r="J497" t="s">
        <v>3655</v>
      </c>
    </row>
    <row r="498" spans="1:10" ht="14.45" customHeight="1" x14ac:dyDescent="0.25">
      <c r="A498" s="33" t="s">
        <v>1446</v>
      </c>
      <c r="B498" s="4" t="s">
        <v>1537</v>
      </c>
      <c r="C498" s="98" t="s">
        <v>143</v>
      </c>
      <c r="G498" s="35">
        <v>9</v>
      </c>
      <c r="H498" s="106">
        <f>G498/(1-55%)</f>
        <v>20.000000000000004</v>
      </c>
      <c r="I498" s="106">
        <f>G498/(1-60%)</f>
        <v>22.5</v>
      </c>
      <c r="J498" t="s">
        <v>3655</v>
      </c>
    </row>
    <row r="499" spans="1:10" ht="14.45" customHeight="1" x14ac:dyDescent="0.25">
      <c r="A499" s="91">
        <v>5789</v>
      </c>
      <c r="B499" s="4" t="s">
        <v>1538</v>
      </c>
      <c r="C499" s="98" t="s">
        <v>143</v>
      </c>
      <c r="G499" s="35">
        <v>2.1</v>
      </c>
      <c r="H499" s="106">
        <f>G499/(1-55%)</f>
        <v>4.666666666666667</v>
      </c>
      <c r="I499" s="106">
        <f>G499/(1-60%)</f>
        <v>5.25</v>
      </c>
      <c r="J499" t="s">
        <v>3655</v>
      </c>
    </row>
    <row r="500" spans="1:10" ht="14.45" customHeight="1" x14ac:dyDescent="0.25">
      <c r="A500" s="91">
        <v>5802</v>
      </c>
      <c r="B500" s="4" t="s">
        <v>1539</v>
      </c>
      <c r="C500" s="98" t="s">
        <v>143</v>
      </c>
      <c r="G500" s="35">
        <v>6</v>
      </c>
      <c r="H500" s="106">
        <f>G500/(1-55%)</f>
        <v>13.333333333333334</v>
      </c>
      <c r="I500" s="106">
        <f>G500/(1-60%)</f>
        <v>15</v>
      </c>
      <c r="J500" t="s">
        <v>3655</v>
      </c>
    </row>
    <row r="501" spans="1:10" ht="14.45" customHeight="1" x14ac:dyDescent="0.25">
      <c r="A501" s="91">
        <v>5805</v>
      </c>
      <c r="B501" s="4" t="s">
        <v>1540</v>
      </c>
      <c r="C501" s="98" t="s">
        <v>143</v>
      </c>
      <c r="G501" s="35">
        <v>3.4</v>
      </c>
      <c r="H501" s="106">
        <f>G501/(1-55%)</f>
        <v>7.5555555555555562</v>
      </c>
      <c r="I501" s="106">
        <f>G501/(1-60%)</f>
        <v>8.5</v>
      </c>
      <c r="J501" t="s">
        <v>3655</v>
      </c>
    </row>
    <row r="502" spans="1:10" ht="14.45" customHeight="1" x14ac:dyDescent="0.25">
      <c r="A502" s="91">
        <v>5806</v>
      </c>
      <c r="B502" s="4" t="s">
        <v>1541</v>
      </c>
      <c r="C502" s="98" t="s">
        <v>1742</v>
      </c>
      <c r="G502" s="35">
        <v>3</v>
      </c>
      <c r="H502" s="106">
        <f>G502/(1-55%)</f>
        <v>6.666666666666667</v>
      </c>
      <c r="I502" s="106">
        <f>G502/(1-60%)</f>
        <v>7.5</v>
      </c>
      <c r="J502" t="s">
        <v>3655</v>
      </c>
    </row>
    <row r="503" spans="1:10" ht="14.45" customHeight="1" x14ac:dyDescent="0.25">
      <c r="A503" s="91">
        <v>5810</v>
      </c>
      <c r="B503" s="4" t="s">
        <v>1542</v>
      </c>
      <c r="C503" s="98" t="s">
        <v>1742</v>
      </c>
      <c r="G503" s="35">
        <v>6</v>
      </c>
      <c r="H503" s="106">
        <f>G503/(1-55%)</f>
        <v>13.333333333333334</v>
      </c>
      <c r="I503" s="106">
        <f>G503/(1-60%)</f>
        <v>15</v>
      </c>
      <c r="J503" t="s">
        <v>3655</v>
      </c>
    </row>
    <row r="504" spans="1:10" ht="14.45" customHeight="1" x14ac:dyDescent="0.25">
      <c r="A504" s="91">
        <v>5813</v>
      </c>
      <c r="B504" s="4" t="s">
        <v>1543</v>
      </c>
      <c r="C504" s="98" t="s">
        <v>144</v>
      </c>
      <c r="G504" s="35">
        <v>4.8</v>
      </c>
      <c r="H504" s="106">
        <f>G504/(1-55%)</f>
        <v>10.666666666666668</v>
      </c>
      <c r="I504" s="106">
        <f>G504/(1-60%)</f>
        <v>11.999999999999998</v>
      </c>
      <c r="J504" t="s">
        <v>3655</v>
      </c>
    </row>
    <row r="505" spans="1:10" ht="14.45" customHeight="1" x14ac:dyDescent="0.25">
      <c r="A505" s="91">
        <v>5815</v>
      </c>
      <c r="B505" s="4" t="s">
        <v>1544</v>
      </c>
      <c r="C505" s="98" t="s">
        <v>143</v>
      </c>
      <c r="G505" s="35">
        <v>4.8</v>
      </c>
      <c r="H505" s="106">
        <f>G505/(1-55%)</f>
        <v>10.666666666666668</v>
      </c>
      <c r="I505" s="106">
        <f>G505/(1-60%)</f>
        <v>11.999999999999998</v>
      </c>
      <c r="J505" t="s">
        <v>3655</v>
      </c>
    </row>
    <row r="506" spans="1:10" ht="14.45" customHeight="1" x14ac:dyDescent="0.25">
      <c r="A506" s="91">
        <v>5816</v>
      </c>
      <c r="B506" s="4" t="s">
        <v>1545</v>
      </c>
      <c r="C506" s="34" t="s">
        <v>144</v>
      </c>
      <c r="G506" s="35">
        <v>3</v>
      </c>
      <c r="H506" s="106">
        <f>G506/(1-55%)</f>
        <v>6.666666666666667</v>
      </c>
      <c r="I506" s="106">
        <f>G506/(1-60%)</f>
        <v>7.5</v>
      </c>
      <c r="J506" t="s">
        <v>3655</v>
      </c>
    </row>
    <row r="507" spans="1:10" ht="14.45" customHeight="1" x14ac:dyDescent="0.25">
      <c r="A507" s="91">
        <v>5821</v>
      </c>
      <c r="B507" s="4" t="s">
        <v>1546</v>
      </c>
      <c r="C507" s="98" t="s">
        <v>143</v>
      </c>
      <c r="G507" s="35">
        <v>6.4</v>
      </c>
      <c r="H507" s="106">
        <f>G507/(1-55%)</f>
        <v>14.222222222222225</v>
      </c>
      <c r="I507" s="106">
        <f>G507/(1-60%)</f>
        <v>16</v>
      </c>
      <c r="J507" t="s">
        <v>3655</v>
      </c>
    </row>
    <row r="508" spans="1:10" ht="14.45" customHeight="1" x14ac:dyDescent="0.25">
      <c r="A508" s="91">
        <v>5822</v>
      </c>
      <c r="B508" s="4" t="s">
        <v>1547</v>
      </c>
      <c r="C508" s="98" t="s">
        <v>143</v>
      </c>
      <c r="G508" s="35">
        <v>5</v>
      </c>
      <c r="H508" s="106">
        <f>G508/(1-55%)</f>
        <v>11.111111111111112</v>
      </c>
      <c r="I508" s="106">
        <f>G508/(1-60%)</f>
        <v>12.5</v>
      </c>
      <c r="J508" t="s">
        <v>3655</v>
      </c>
    </row>
    <row r="509" spans="1:10" ht="14.45" customHeight="1" x14ac:dyDescent="0.25">
      <c r="A509" s="33" t="s">
        <v>1447</v>
      </c>
      <c r="B509" s="4" t="s">
        <v>1548</v>
      </c>
      <c r="C509" s="98" t="s">
        <v>143</v>
      </c>
      <c r="G509" s="35">
        <v>10</v>
      </c>
      <c r="H509" s="106">
        <f>G509/(1-55%)</f>
        <v>22.222222222222225</v>
      </c>
      <c r="I509" s="106">
        <f>G509/(1-60%)</f>
        <v>25</v>
      </c>
      <c r="J509" t="s">
        <v>3655</v>
      </c>
    </row>
    <row r="510" spans="1:10" ht="14.45" customHeight="1" x14ac:dyDescent="0.25">
      <c r="A510" s="91">
        <v>5824</v>
      </c>
      <c r="B510" s="4" t="s">
        <v>1549</v>
      </c>
      <c r="C510" s="98" t="s">
        <v>143</v>
      </c>
      <c r="G510" s="35">
        <v>3.5999999999999996</v>
      </c>
      <c r="H510" s="106">
        <f>G510/(1-55%)</f>
        <v>8</v>
      </c>
      <c r="I510" s="106">
        <f>G510/(1-60%)</f>
        <v>8.9999999999999982</v>
      </c>
      <c r="J510" t="s">
        <v>3655</v>
      </c>
    </row>
    <row r="511" spans="1:10" ht="14.45" customHeight="1" x14ac:dyDescent="0.25">
      <c r="A511" s="91">
        <v>5826</v>
      </c>
      <c r="B511" s="4" t="s">
        <v>1550</v>
      </c>
      <c r="C511" s="98" t="s">
        <v>143</v>
      </c>
      <c r="G511" s="35">
        <v>6.4</v>
      </c>
      <c r="H511" s="106">
        <f>G511/(1-55%)</f>
        <v>14.222222222222225</v>
      </c>
      <c r="I511" s="106">
        <f>G511/(1-60%)</f>
        <v>16</v>
      </c>
      <c r="J511" t="s">
        <v>3655</v>
      </c>
    </row>
    <row r="512" spans="1:10" ht="14.45" customHeight="1" x14ac:dyDescent="0.25">
      <c r="A512" s="91">
        <v>5831</v>
      </c>
      <c r="B512" s="4" t="s">
        <v>1551</v>
      </c>
      <c r="C512" s="98" t="s">
        <v>143</v>
      </c>
      <c r="G512" s="35">
        <v>4.2</v>
      </c>
      <c r="H512" s="106">
        <f>G512/(1-55%)</f>
        <v>9.3333333333333339</v>
      </c>
      <c r="I512" s="106">
        <f>G512/(1-60%)</f>
        <v>10.5</v>
      </c>
      <c r="J512" t="s">
        <v>3655</v>
      </c>
    </row>
    <row r="513" spans="1:10" ht="14.45" customHeight="1" x14ac:dyDescent="0.25">
      <c r="A513" s="91">
        <v>5838</v>
      </c>
      <c r="B513" s="4" t="s">
        <v>1552</v>
      </c>
      <c r="C513" s="98" t="s">
        <v>143</v>
      </c>
      <c r="G513" s="35">
        <v>2.4</v>
      </c>
      <c r="H513" s="106">
        <f>G513/(1-55%)</f>
        <v>5.3333333333333339</v>
      </c>
      <c r="I513" s="106">
        <f>G513/(1-60%)</f>
        <v>5.9999999999999991</v>
      </c>
      <c r="J513" t="s">
        <v>3655</v>
      </c>
    </row>
    <row r="514" spans="1:10" ht="14.45" customHeight="1" x14ac:dyDescent="0.25">
      <c r="A514" s="91">
        <v>5839</v>
      </c>
      <c r="B514" s="4" t="s">
        <v>1553</v>
      </c>
      <c r="C514" s="98" t="s">
        <v>143</v>
      </c>
      <c r="G514" s="35">
        <v>5.3999999999999995</v>
      </c>
      <c r="H514" s="106">
        <f>G514/(1-55%)</f>
        <v>12</v>
      </c>
      <c r="I514" s="106">
        <f>G514/(1-60%)</f>
        <v>13.499999999999998</v>
      </c>
      <c r="J514" t="s">
        <v>3655</v>
      </c>
    </row>
    <row r="515" spans="1:10" ht="14.45" customHeight="1" x14ac:dyDescent="0.25">
      <c r="A515" s="91">
        <v>5840</v>
      </c>
      <c r="B515" s="4" t="s">
        <v>1554</v>
      </c>
      <c r="C515" s="98" t="s">
        <v>144</v>
      </c>
      <c r="G515" s="35">
        <v>7.8</v>
      </c>
      <c r="H515" s="106">
        <f>G515/(1-55%)</f>
        <v>17.333333333333336</v>
      </c>
      <c r="I515" s="106">
        <f>G515/(1-60%)</f>
        <v>19.5</v>
      </c>
      <c r="J515" t="s">
        <v>3655</v>
      </c>
    </row>
    <row r="516" spans="1:10" ht="14.45" customHeight="1" x14ac:dyDescent="0.25">
      <c r="A516" s="91">
        <v>5849</v>
      </c>
      <c r="B516" s="4" t="s">
        <v>1555</v>
      </c>
      <c r="C516" s="98" t="s">
        <v>143</v>
      </c>
      <c r="G516" s="35">
        <v>9.6</v>
      </c>
      <c r="H516" s="106">
        <f>G516/(1-55%)</f>
        <v>21.333333333333336</v>
      </c>
      <c r="I516" s="106">
        <f>G516/(1-60%)</f>
        <v>23.999999999999996</v>
      </c>
      <c r="J516" t="s">
        <v>3655</v>
      </c>
    </row>
    <row r="517" spans="1:10" ht="14.45" customHeight="1" x14ac:dyDescent="0.25">
      <c r="A517" s="91">
        <v>5850</v>
      </c>
      <c r="B517" s="4" t="s">
        <v>1556</v>
      </c>
      <c r="C517" s="98" t="s">
        <v>143</v>
      </c>
      <c r="G517" s="35">
        <v>6.6</v>
      </c>
      <c r="H517" s="106">
        <f>G517/(1-55%)</f>
        <v>14.666666666666668</v>
      </c>
      <c r="I517" s="106">
        <f>G517/(1-60%)</f>
        <v>16.499999999999996</v>
      </c>
      <c r="J517" t="s">
        <v>3655</v>
      </c>
    </row>
    <row r="518" spans="1:10" ht="14.45" customHeight="1" x14ac:dyDescent="0.25">
      <c r="A518" s="91">
        <v>5852</v>
      </c>
      <c r="B518" s="4" t="s">
        <v>1557</v>
      </c>
      <c r="C518" s="98" t="s">
        <v>143</v>
      </c>
      <c r="G518" s="35">
        <v>6</v>
      </c>
      <c r="H518" s="106">
        <f>G518/(1-55%)</f>
        <v>13.333333333333334</v>
      </c>
      <c r="I518" s="106">
        <f>G518/(1-60%)</f>
        <v>15</v>
      </c>
      <c r="J518" t="s">
        <v>3655</v>
      </c>
    </row>
    <row r="519" spans="1:10" ht="14.45" customHeight="1" x14ac:dyDescent="0.25">
      <c r="A519" s="91">
        <v>5857</v>
      </c>
      <c r="B519" s="4" t="s">
        <v>1558</v>
      </c>
      <c r="C519" s="98" t="s">
        <v>143</v>
      </c>
      <c r="G519" s="35">
        <v>7.1999999999999993</v>
      </c>
      <c r="H519" s="106">
        <f>G519/(1-55%)</f>
        <v>16</v>
      </c>
      <c r="I519" s="106">
        <f>G519/(1-60%)</f>
        <v>17.999999999999996</v>
      </c>
      <c r="J519" t="s">
        <v>3655</v>
      </c>
    </row>
    <row r="520" spans="1:10" ht="14.45" customHeight="1" x14ac:dyDescent="0.25">
      <c r="A520" s="91">
        <v>5861</v>
      </c>
      <c r="B520" s="4" t="s">
        <v>1559</v>
      </c>
      <c r="C520" s="34" t="s">
        <v>143</v>
      </c>
      <c r="G520" s="35">
        <v>3.5999999999999996</v>
      </c>
      <c r="H520" s="106">
        <f>G520/(1-55%)</f>
        <v>8</v>
      </c>
      <c r="I520" s="106">
        <f>G520/(1-60%)</f>
        <v>8.9999999999999982</v>
      </c>
      <c r="J520" t="s">
        <v>3655</v>
      </c>
    </row>
    <row r="521" spans="1:10" ht="14.45" customHeight="1" x14ac:dyDescent="0.25">
      <c r="A521" s="91">
        <v>5862</v>
      </c>
      <c r="B521" s="4" t="s">
        <v>1560</v>
      </c>
      <c r="C521" s="34" t="s">
        <v>143</v>
      </c>
      <c r="G521" s="35">
        <v>2.4</v>
      </c>
      <c r="H521" s="106">
        <f>G521/(1-55%)</f>
        <v>5.3333333333333339</v>
      </c>
      <c r="I521" s="106">
        <f>G521/(1-60%)</f>
        <v>5.9999999999999991</v>
      </c>
      <c r="J521" t="s">
        <v>3655</v>
      </c>
    </row>
    <row r="522" spans="1:10" ht="14.45" customHeight="1" x14ac:dyDescent="0.25">
      <c r="A522" s="91">
        <v>5863</v>
      </c>
      <c r="B522" s="4" t="s">
        <v>1561</v>
      </c>
      <c r="C522" s="98" t="s">
        <v>143</v>
      </c>
      <c r="G522" s="35">
        <v>6.6</v>
      </c>
      <c r="H522" s="106">
        <f>G522/(1-55%)</f>
        <v>14.666666666666668</v>
      </c>
      <c r="I522" s="106">
        <f>G522/(1-60%)</f>
        <v>16.499999999999996</v>
      </c>
      <c r="J522" t="s">
        <v>3655</v>
      </c>
    </row>
    <row r="523" spans="1:10" ht="14.45" customHeight="1" x14ac:dyDescent="0.25">
      <c r="A523" s="91">
        <v>5864</v>
      </c>
      <c r="B523" s="4" t="s">
        <v>1562</v>
      </c>
      <c r="C523" s="98" t="s">
        <v>143</v>
      </c>
      <c r="G523" s="35">
        <v>3.5</v>
      </c>
      <c r="H523" s="106">
        <f>G523/(1-55%)</f>
        <v>7.7777777777777786</v>
      </c>
      <c r="I523" s="106">
        <f>G523/(1-60%)</f>
        <v>8.75</v>
      </c>
      <c r="J523" t="s">
        <v>3655</v>
      </c>
    </row>
    <row r="524" spans="1:10" ht="14.45" customHeight="1" x14ac:dyDescent="0.25">
      <c r="A524" s="33" t="s">
        <v>1448</v>
      </c>
      <c r="B524" s="4" t="s">
        <v>1563</v>
      </c>
      <c r="C524" s="98" t="s">
        <v>143</v>
      </c>
      <c r="G524" s="35">
        <v>7.5</v>
      </c>
      <c r="H524" s="106">
        <f>G524/(1-55%)</f>
        <v>16.666666666666668</v>
      </c>
      <c r="I524" s="106">
        <f>G524/(1-60%)</f>
        <v>18.75</v>
      </c>
      <c r="J524" t="s">
        <v>3655</v>
      </c>
    </row>
    <row r="525" spans="1:10" ht="14.45" customHeight="1" x14ac:dyDescent="0.25">
      <c r="A525" s="33">
        <v>5867</v>
      </c>
      <c r="B525" s="4" t="s">
        <v>1564</v>
      </c>
      <c r="C525" s="34" t="s">
        <v>143</v>
      </c>
      <c r="G525" s="105">
        <v>4.5999999999999996</v>
      </c>
      <c r="H525" s="106">
        <f>G525/(1-55%)</f>
        <v>10.222222222222223</v>
      </c>
      <c r="I525" s="106">
        <f>G525/(1-60%)</f>
        <v>11.499999999999998</v>
      </c>
      <c r="J525" t="s">
        <v>3655</v>
      </c>
    </row>
    <row r="526" spans="1:10" ht="14.45" customHeight="1" x14ac:dyDescent="0.25">
      <c r="A526" s="33" t="s">
        <v>1449</v>
      </c>
      <c r="B526" s="4" t="s">
        <v>1565</v>
      </c>
      <c r="C526" s="34" t="s">
        <v>143</v>
      </c>
      <c r="G526" s="35">
        <v>7.5</v>
      </c>
      <c r="H526" s="106">
        <f>G526/(1-55%)</f>
        <v>16.666666666666668</v>
      </c>
      <c r="I526" s="106">
        <f>G526/(1-60%)</f>
        <v>18.75</v>
      </c>
      <c r="J526" t="s">
        <v>3655</v>
      </c>
    </row>
    <row r="527" spans="1:10" ht="14.45" customHeight="1" x14ac:dyDescent="0.25">
      <c r="A527" s="91">
        <v>5868</v>
      </c>
      <c r="B527" s="4" t="s">
        <v>1566</v>
      </c>
      <c r="C527" s="34" t="s">
        <v>144</v>
      </c>
      <c r="G527" s="35">
        <v>4.2</v>
      </c>
      <c r="H527" s="106">
        <f>G527/(1-55%)</f>
        <v>9.3333333333333339</v>
      </c>
      <c r="I527" s="106">
        <f>G527/(1-60%)</f>
        <v>10.5</v>
      </c>
      <c r="J527" t="s">
        <v>3655</v>
      </c>
    </row>
    <row r="528" spans="1:10" ht="14.45" customHeight="1" x14ac:dyDescent="0.25">
      <c r="A528" s="91" t="s">
        <v>1450</v>
      </c>
      <c r="B528" s="4" t="s">
        <v>1567</v>
      </c>
      <c r="C528" s="34" t="s">
        <v>143</v>
      </c>
      <c r="G528" s="35">
        <v>10</v>
      </c>
      <c r="H528" s="106">
        <f>G528/(1-55%)</f>
        <v>22.222222222222225</v>
      </c>
      <c r="I528" s="106">
        <f>G528/(1-60%)</f>
        <v>25</v>
      </c>
      <c r="J528" t="s">
        <v>3655</v>
      </c>
    </row>
    <row r="529" spans="1:10" ht="14.45" customHeight="1" x14ac:dyDescent="0.25">
      <c r="A529" s="91">
        <v>5872</v>
      </c>
      <c r="B529" s="4" t="s">
        <v>1568</v>
      </c>
      <c r="C529" s="34" t="s">
        <v>144</v>
      </c>
      <c r="G529" s="35">
        <v>9</v>
      </c>
      <c r="H529" s="106">
        <f>G529/(1-55%)</f>
        <v>20.000000000000004</v>
      </c>
      <c r="I529" s="106">
        <f>G529/(1-60%)</f>
        <v>22.5</v>
      </c>
      <c r="J529" t="s">
        <v>3655</v>
      </c>
    </row>
    <row r="530" spans="1:10" ht="14.45" customHeight="1" x14ac:dyDescent="0.25">
      <c r="A530" s="33" t="s">
        <v>1451</v>
      </c>
      <c r="B530" s="4" t="s">
        <v>1569</v>
      </c>
      <c r="C530" s="34" t="s">
        <v>144</v>
      </c>
      <c r="G530" s="35">
        <v>10</v>
      </c>
      <c r="H530" s="106">
        <f>G530/(1-55%)</f>
        <v>22.222222222222225</v>
      </c>
      <c r="I530" s="106">
        <f>G530/(1-60%)</f>
        <v>25</v>
      </c>
      <c r="J530" t="s">
        <v>3655</v>
      </c>
    </row>
    <row r="531" spans="1:10" ht="14.45" customHeight="1" x14ac:dyDescent="0.25">
      <c r="A531" s="91">
        <v>5882</v>
      </c>
      <c r="B531" s="4" t="s">
        <v>1570</v>
      </c>
      <c r="C531" s="34" t="s">
        <v>143</v>
      </c>
      <c r="G531" s="35">
        <v>4.8</v>
      </c>
      <c r="H531" s="106">
        <f>G531/(1-55%)</f>
        <v>10.666666666666668</v>
      </c>
      <c r="I531" s="106">
        <f>G531/(1-60%)</f>
        <v>11.999999999999998</v>
      </c>
      <c r="J531" t="s">
        <v>3655</v>
      </c>
    </row>
    <row r="532" spans="1:10" ht="14.45" customHeight="1" x14ac:dyDescent="0.25">
      <c r="A532" s="91">
        <v>5887</v>
      </c>
      <c r="B532" s="4" t="s">
        <v>1571</v>
      </c>
      <c r="C532" s="34" t="s">
        <v>143</v>
      </c>
      <c r="G532" s="35">
        <v>7.1999999999999993</v>
      </c>
      <c r="H532" s="106">
        <f>G532/(1-55%)</f>
        <v>16</v>
      </c>
      <c r="I532" s="106">
        <f>G532/(1-60%)</f>
        <v>17.999999999999996</v>
      </c>
      <c r="J532" t="s">
        <v>3655</v>
      </c>
    </row>
    <row r="533" spans="1:10" ht="14.45" customHeight="1" x14ac:dyDescent="0.25">
      <c r="A533" s="91">
        <v>5890</v>
      </c>
      <c r="B533" s="4" t="s">
        <v>1572</v>
      </c>
      <c r="C533" s="98" t="s">
        <v>143</v>
      </c>
      <c r="G533" s="35">
        <v>3.5</v>
      </c>
      <c r="H533" s="106">
        <f>G533/(1-55%)</f>
        <v>7.7777777777777786</v>
      </c>
      <c r="I533" s="106">
        <f>G533/(1-60%)</f>
        <v>8.75</v>
      </c>
      <c r="J533" t="s">
        <v>3655</v>
      </c>
    </row>
    <row r="534" spans="1:10" ht="14.45" customHeight="1" x14ac:dyDescent="0.25">
      <c r="A534" s="91" t="s">
        <v>1452</v>
      </c>
      <c r="B534" s="4" t="s">
        <v>1573</v>
      </c>
      <c r="C534" s="34" t="s">
        <v>144</v>
      </c>
      <c r="G534" s="35">
        <v>25</v>
      </c>
      <c r="H534" s="106">
        <f>G534/(1-55%)</f>
        <v>55.555555555555564</v>
      </c>
      <c r="I534" s="106">
        <f>G534/(1-60%)</f>
        <v>62.5</v>
      </c>
      <c r="J534" t="s">
        <v>3655</v>
      </c>
    </row>
    <row r="535" spans="1:10" ht="14.45" customHeight="1" x14ac:dyDescent="0.25">
      <c r="A535" s="91">
        <v>5893</v>
      </c>
      <c r="B535" s="4" t="s">
        <v>1574</v>
      </c>
      <c r="C535" s="34" t="s">
        <v>144</v>
      </c>
      <c r="G535" s="35">
        <v>14.399999999999999</v>
      </c>
      <c r="H535" s="106">
        <f>G535/(1-55%)</f>
        <v>32</v>
      </c>
      <c r="I535" s="106">
        <f>G535/(1-60%)</f>
        <v>35.999999999999993</v>
      </c>
      <c r="J535" t="s">
        <v>3655</v>
      </c>
    </row>
    <row r="536" spans="1:10" ht="14.45" customHeight="1" x14ac:dyDescent="0.25">
      <c r="A536" s="91">
        <v>5895</v>
      </c>
      <c r="B536" s="4" t="s">
        <v>1575</v>
      </c>
      <c r="C536" s="34" t="s">
        <v>143</v>
      </c>
      <c r="G536" s="35">
        <v>3</v>
      </c>
      <c r="H536" s="106">
        <f>G536/(1-55%)</f>
        <v>6.666666666666667</v>
      </c>
      <c r="I536" s="106">
        <f>G536/(1-60%)</f>
        <v>7.5</v>
      </c>
      <c r="J536" t="s">
        <v>3655</v>
      </c>
    </row>
    <row r="537" spans="1:10" ht="14.45" customHeight="1" x14ac:dyDescent="0.25">
      <c r="A537" s="91">
        <v>5966</v>
      </c>
      <c r="B537" s="4" t="s">
        <v>1576</v>
      </c>
      <c r="C537" s="34" t="s">
        <v>143</v>
      </c>
      <c r="G537" s="35">
        <v>4.8</v>
      </c>
      <c r="H537" s="106">
        <f>G537/(1-55%)</f>
        <v>10.666666666666668</v>
      </c>
      <c r="I537" s="106">
        <f>G537/(1-60%)</f>
        <v>11.999999999999998</v>
      </c>
      <c r="J537" t="s">
        <v>3655</v>
      </c>
    </row>
    <row r="538" spans="1:10" ht="14.45" customHeight="1" x14ac:dyDescent="0.25">
      <c r="A538" s="91">
        <v>6102</v>
      </c>
      <c r="B538" s="4" t="s">
        <v>1577</v>
      </c>
      <c r="C538" s="34" t="s">
        <v>143</v>
      </c>
      <c r="G538" s="102">
        <v>0</v>
      </c>
      <c r="H538" s="106">
        <f>G538/(1-55%)</f>
        <v>0</v>
      </c>
      <c r="I538" s="106">
        <f>G538/(1-60%)</f>
        <v>0</v>
      </c>
      <c r="J538" t="s">
        <v>3655</v>
      </c>
    </row>
    <row r="539" spans="1:10" ht="14.45" customHeight="1" x14ac:dyDescent="0.25">
      <c r="A539" s="91">
        <v>6103</v>
      </c>
      <c r="B539" s="4" t="s">
        <v>1578</v>
      </c>
      <c r="C539" s="34" t="s">
        <v>143</v>
      </c>
      <c r="G539" s="35">
        <v>3.5</v>
      </c>
      <c r="H539" s="106">
        <f>G539/(1-55%)</f>
        <v>7.7777777777777786</v>
      </c>
      <c r="I539" s="106">
        <f>G539/(1-60%)</f>
        <v>8.75</v>
      </c>
      <c r="J539" t="s">
        <v>3655</v>
      </c>
    </row>
    <row r="540" spans="1:10" ht="14.45" customHeight="1" x14ac:dyDescent="0.25">
      <c r="A540" s="33">
        <v>6118</v>
      </c>
      <c r="B540" s="4" t="s">
        <v>1579</v>
      </c>
      <c r="C540" s="34" t="s">
        <v>144</v>
      </c>
      <c r="G540" s="35">
        <v>8</v>
      </c>
      <c r="H540" s="106">
        <f>G540/(1-55%)</f>
        <v>17.777777777777779</v>
      </c>
      <c r="I540" s="106">
        <f>G540/(1-60%)</f>
        <v>20</v>
      </c>
      <c r="J540" t="s">
        <v>3655</v>
      </c>
    </row>
    <row r="541" spans="1:10" ht="14.45" customHeight="1" x14ac:dyDescent="0.25">
      <c r="A541" s="33">
        <v>6130</v>
      </c>
      <c r="B541" s="4" t="s">
        <v>1580</v>
      </c>
      <c r="C541" s="34" t="s">
        <v>143</v>
      </c>
      <c r="G541" s="35">
        <v>5</v>
      </c>
      <c r="H541" s="106">
        <f>G541/(1-55%)</f>
        <v>11.111111111111112</v>
      </c>
      <c r="I541" s="106">
        <f>G541/(1-60%)</f>
        <v>12.5</v>
      </c>
      <c r="J541" t="s">
        <v>3655</v>
      </c>
    </row>
    <row r="542" spans="1:10" ht="14.45" customHeight="1" x14ac:dyDescent="0.25">
      <c r="A542" s="33" t="s">
        <v>1453</v>
      </c>
      <c r="B542" s="4" t="s">
        <v>1581</v>
      </c>
      <c r="C542" s="34" t="s">
        <v>144</v>
      </c>
      <c r="G542" s="35">
        <v>14.399999999999999</v>
      </c>
      <c r="H542" s="106">
        <f>G542/(1-55%)</f>
        <v>32</v>
      </c>
      <c r="I542" s="106">
        <f>G542/(1-60%)</f>
        <v>35.999999999999993</v>
      </c>
      <c r="J542" t="s">
        <v>3655</v>
      </c>
    </row>
    <row r="543" spans="1:10" ht="14.45" customHeight="1" x14ac:dyDescent="0.25">
      <c r="A543" s="91">
        <v>6131</v>
      </c>
      <c r="B543" s="4" t="s">
        <v>1582</v>
      </c>
      <c r="C543" s="34" t="s">
        <v>143</v>
      </c>
      <c r="G543" s="35">
        <v>3.5</v>
      </c>
      <c r="H543" s="106">
        <f>G543/(1-55%)</f>
        <v>7.7777777777777786</v>
      </c>
      <c r="I543" s="106">
        <f>G543/(1-60%)</f>
        <v>8.75</v>
      </c>
      <c r="J543" t="s">
        <v>3655</v>
      </c>
    </row>
    <row r="544" spans="1:10" ht="14.45" customHeight="1" x14ac:dyDescent="0.25">
      <c r="A544" s="91">
        <v>6134</v>
      </c>
      <c r="B544" s="4" t="s">
        <v>1583</v>
      </c>
      <c r="C544" s="34" t="s">
        <v>144</v>
      </c>
      <c r="G544" s="35">
        <v>4.8</v>
      </c>
      <c r="H544" s="106">
        <f>G544/(1-55%)</f>
        <v>10.666666666666668</v>
      </c>
      <c r="I544" s="106">
        <f>G544/(1-60%)</f>
        <v>11.999999999999998</v>
      </c>
      <c r="J544" t="s">
        <v>3655</v>
      </c>
    </row>
    <row r="545" spans="1:10" ht="14.45" customHeight="1" x14ac:dyDescent="0.25">
      <c r="A545" s="91">
        <v>6135</v>
      </c>
      <c r="B545" s="4" t="s">
        <v>1584</v>
      </c>
      <c r="C545" s="34" t="s">
        <v>143</v>
      </c>
      <c r="G545" s="35">
        <v>5.3999999999999995</v>
      </c>
      <c r="H545" s="106">
        <f>G545/(1-55%)</f>
        <v>12</v>
      </c>
      <c r="I545" s="106">
        <f>G545/(1-60%)</f>
        <v>13.499999999999998</v>
      </c>
      <c r="J545" t="s">
        <v>3655</v>
      </c>
    </row>
    <row r="546" spans="1:10" ht="14.45" customHeight="1" x14ac:dyDescent="0.25">
      <c r="A546" s="91">
        <v>6137</v>
      </c>
      <c r="B546" s="4" t="s">
        <v>1585</v>
      </c>
      <c r="C546" s="34" t="s">
        <v>143</v>
      </c>
      <c r="G546" s="35">
        <v>4.2</v>
      </c>
      <c r="H546" s="106">
        <f>G546/(1-55%)</f>
        <v>9.3333333333333339</v>
      </c>
      <c r="I546" s="106">
        <f>G546/(1-60%)</f>
        <v>10.5</v>
      </c>
      <c r="J546" t="s">
        <v>3655</v>
      </c>
    </row>
    <row r="547" spans="1:10" ht="14.45" customHeight="1" x14ac:dyDescent="0.25">
      <c r="A547" s="91">
        <v>6141</v>
      </c>
      <c r="B547" s="4" t="s">
        <v>1586</v>
      </c>
      <c r="C547" s="34" t="s">
        <v>1743</v>
      </c>
      <c r="G547" s="65">
        <v>7.5</v>
      </c>
      <c r="H547" s="106">
        <f>G547/(1-55%)</f>
        <v>16.666666666666668</v>
      </c>
      <c r="I547" s="106">
        <f>G547/(1-60%)</f>
        <v>18.75</v>
      </c>
      <c r="J547" t="s">
        <v>3655</v>
      </c>
    </row>
    <row r="548" spans="1:10" ht="14.45" customHeight="1" x14ac:dyDescent="0.25">
      <c r="A548" s="33" t="s">
        <v>1454</v>
      </c>
      <c r="B548" s="4" t="s">
        <v>1587</v>
      </c>
      <c r="C548" s="34" t="s">
        <v>144</v>
      </c>
      <c r="G548" s="35">
        <v>10</v>
      </c>
      <c r="H548" s="106">
        <f>G548/(1-55%)</f>
        <v>22.222222222222225</v>
      </c>
      <c r="I548" s="106">
        <f>G548/(1-60%)</f>
        <v>25</v>
      </c>
      <c r="J548" t="s">
        <v>3655</v>
      </c>
    </row>
    <row r="549" spans="1:10" ht="14.45" customHeight="1" x14ac:dyDescent="0.25">
      <c r="A549" s="33" t="s">
        <v>1455</v>
      </c>
      <c r="B549" s="4" t="s">
        <v>1588</v>
      </c>
      <c r="C549" s="34" t="s">
        <v>144</v>
      </c>
      <c r="G549" s="35">
        <v>10</v>
      </c>
      <c r="H549" s="106">
        <f>G549/(1-55%)</f>
        <v>22.222222222222225</v>
      </c>
      <c r="I549" s="106">
        <f>G549/(1-60%)</f>
        <v>25</v>
      </c>
      <c r="J549" t="s">
        <v>3655</v>
      </c>
    </row>
    <row r="550" spans="1:10" ht="14.45" customHeight="1" x14ac:dyDescent="0.25">
      <c r="A550" s="91">
        <v>6150</v>
      </c>
      <c r="B550" s="4" t="s">
        <v>1589</v>
      </c>
      <c r="C550" s="34" t="s">
        <v>143</v>
      </c>
      <c r="G550" s="35">
        <v>4</v>
      </c>
      <c r="H550" s="106">
        <f>G550/(1-55%)</f>
        <v>8.8888888888888893</v>
      </c>
      <c r="I550" s="106">
        <f>G550/(1-60%)</f>
        <v>10</v>
      </c>
      <c r="J550" t="s">
        <v>3655</v>
      </c>
    </row>
    <row r="551" spans="1:10" ht="14.45" customHeight="1" x14ac:dyDescent="0.25">
      <c r="A551" s="91">
        <v>6151</v>
      </c>
      <c r="B551" s="4" t="s">
        <v>1590</v>
      </c>
      <c r="C551" s="34" t="s">
        <v>144</v>
      </c>
      <c r="G551" s="35">
        <v>15</v>
      </c>
      <c r="H551" s="106">
        <f>G551/(1-55%)</f>
        <v>33.333333333333336</v>
      </c>
      <c r="I551" s="106">
        <f>G551/(1-60%)</f>
        <v>37.5</v>
      </c>
      <c r="J551" t="s">
        <v>3655</v>
      </c>
    </row>
    <row r="552" spans="1:10" ht="14.45" customHeight="1" x14ac:dyDescent="0.25">
      <c r="A552" s="91">
        <v>6157</v>
      </c>
      <c r="B552" s="4" t="s">
        <v>1591</v>
      </c>
      <c r="C552" s="34" t="s">
        <v>143</v>
      </c>
      <c r="G552" s="35">
        <v>4.5</v>
      </c>
      <c r="H552" s="106">
        <f>G552/(1-55%)</f>
        <v>10.000000000000002</v>
      </c>
      <c r="I552" s="106">
        <f>G552/(1-60%)</f>
        <v>11.25</v>
      </c>
      <c r="J552" t="s">
        <v>3655</v>
      </c>
    </row>
    <row r="553" spans="1:10" ht="14.45" customHeight="1" x14ac:dyDescent="0.25">
      <c r="A553" s="91" t="s">
        <v>1456</v>
      </c>
      <c r="B553" s="4" t="s">
        <v>1591</v>
      </c>
      <c r="C553" s="34" t="s">
        <v>144</v>
      </c>
      <c r="G553" s="35">
        <v>12</v>
      </c>
      <c r="H553" s="106">
        <f>G553/(1-55%)</f>
        <v>26.666666666666668</v>
      </c>
      <c r="I553" s="106">
        <f>G553/(1-60%)</f>
        <v>30</v>
      </c>
      <c r="J553" t="s">
        <v>3655</v>
      </c>
    </row>
    <row r="554" spans="1:10" ht="14.45" customHeight="1" x14ac:dyDescent="0.25">
      <c r="A554" s="33" t="s">
        <v>1457</v>
      </c>
      <c r="B554" s="4" t="s">
        <v>1592</v>
      </c>
      <c r="C554" s="34" t="s">
        <v>144</v>
      </c>
      <c r="G554" s="35">
        <v>9.5</v>
      </c>
      <c r="H554" s="106">
        <f>G554/(1-55%)</f>
        <v>21.111111111111114</v>
      </c>
      <c r="I554" s="106">
        <f>G554/(1-60%)</f>
        <v>23.75</v>
      </c>
      <c r="J554" t="s">
        <v>3655</v>
      </c>
    </row>
    <row r="555" spans="1:10" ht="14.45" customHeight="1" x14ac:dyDescent="0.25">
      <c r="A555" s="33" t="s">
        <v>1458</v>
      </c>
      <c r="B555" s="4" t="s">
        <v>1593</v>
      </c>
      <c r="C555" s="34" t="s">
        <v>144</v>
      </c>
      <c r="G555" s="35">
        <v>15</v>
      </c>
      <c r="H555" s="106">
        <f>G555/(1-55%)</f>
        <v>33.333333333333336</v>
      </c>
      <c r="I555" s="106">
        <f>G555/(1-60%)</f>
        <v>37.5</v>
      </c>
      <c r="J555" t="s">
        <v>3655</v>
      </c>
    </row>
    <row r="556" spans="1:10" ht="14.45" customHeight="1" x14ac:dyDescent="0.25">
      <c r="A556" s="91">
        <v>13003</v>
      </c>
      <c r="B556" s="4" t="s">
        <v>1594</v>
      </c>
      <c r="C556" s="34" t="s">
        <v>144</v>
      </c>
      <c r="G556" s="35">
        <v>2.5</v>
      </c>
      <c r="H556" s="106">
        <f>G556/(1-55%)</f>
        <v>5.5555555555555562</v>
      </c>
      <c r="I556" s="106">
        <f>G556/(1-60%)</f>
        <v>6.25</v>
      </c>
      <c r="J556" t="s">
        <v>3655</v>
      </c>
    </row>
    <row r="557" spans="1:10" ht="14.45" customHeight="1" x14ac:dyDescent="0.25">
      <c r="A557" s="91">
        <v>13098</v>
      </c>
      <c r="B557" s="4" t="s">
        <v>1595</v>
      </c>
      <c r="C557" s="98" t="s">
        <v>143</v>
      </c>
      <c r="G557" s="35">
        <v>1.7999999999999998</v>
      </c>
      <c r="H557" s="106">
        <f>G557/(1-55%)</f>
        <v>4</v>
      </c>
      <c r="I557" s="106">
        <f>G557/(1-60%)</f>
        <v>4.4999999999999991</v>
      </c>
      <c r="J557" t="s">
        <v>3655</v>
      </c>
    </row>
    <row r="558" spans="1:10" ht="14.45" customHeight="1" x14ac:dyDescent="0.25">
      <c r="A558" s="91">
        <v>13144</v>
      </c>
      <c r="B558" s="4" t="s">
        <v>1596</v>
      </c>
      <c r="C558" s="98" t="s">
        <v>143</v>
      </c>
      <c r="G558" s="35">
        <v>2.6</v>
      </c>
      <c r="H558" s="106">
        <f>G558/(1-55%)</f>
        <v>5.7777777777777786</v>
      </c>
      <c r="I558" s="106">
        <f>G558/(1-60%)</f>
        <v>6.5</v>
      </c>
      <c r="J558" t="s">
        <v>3655</v>
      </c>
    </row>
    <row r="559" spans="1:10" ht="14.45" customHeight="1" x14ac:dyDescent="0.25">
      <c r="A559" s="91">
        <v>13169</v>
      </c>
      <c r="B559" s="4" t="s">
        <v>1597</v>
      </c>
      <c r="C559" s="34" t="s">
        <v>144</v>
      </c>
      <c r="G559" s="35">
        <v>0.89999999999999991</v>
      </c>
      <c r="H559" s="106">
        <f>G559/(1-55%)</f>
        <v>2</v>
      </c>
      <c r="I559" s="106">
        <f>G559/(1-60%)</f>
        <v>2.2499999999999996</v>
      </c>
      <c r="J559" t="s">
        <v>3655</v>
      </c>
    </row>
    <row r="560" spans="1:10" ht="14.45" customHeight="1" x14ac:dyDescent="0.25">
      <c r="A560" s="33" t="s">
        <v>1459</v>
      </c>
      <c r="B560" s="4" t="s">
        <v>1598</v>
      </c>
      <c r="C560" s="34" t="s">
        <v>143</v>
      </c>
      <c r="G560" s="35">
        <v>6.5</v>
      </c>
      <c r="H560" s="106">
        <f>G560/(1-55%)</f>
        <v>14.444444444444446</v>
      </c>
      <c r="I560" s="106">
        <f>G560/(1-60%)</f>
        <v>16.25</v>
      </c>
      <c r="J560" t="s">
        <v>3655</v>
      </c>
    </row>
    <row r="561" spans="1:10" ht="14.45" customHeight="1" x14ac:dyDescent="0.25">
      <c r="A561" s="91">
        <v>13222</v>
      </c>
      <c r="B561" s="4" t="s">
        <v>1599</v>
      </c>
      <c r="C561" s="98" t="s">
        <v>143</v>
      </c>
      <c r="G561" s="35">
        <v>4.5</v>
      </c>
      <c r="H561" s="106">
        <f>G561/(1-55%)</f>
        <v>10.000000000000002</v>
      </c>
      <c r="I561" s="106">
        <f>G561/(1-60%)</f>
        <v>11.25</v>
      </c>
      <c r="J561" t="s">
        <v>3655</v>
      </c>
    </row>
    <row r="562" spans="1:10" ht="14.45" customHeight="1" x14ac:dyDescent="0.25">
      <c r="A562" s="91">
        <v>13225</v>
      </c>
      <c r="B562" s="4" t="s">
        <v>1600</v>
      </c>
      <c r="C562" s="98" t="s">
        <v>1742</v>
      </c>
      <c r="G562" s="35">
        <v>1.8</v>
      </c>
      <c r="H562" s="106">
        <f>G562/(1-55%)</f>
        <v>4.0000000000000009</v>
      </c>
      <c r="I562" s="106">
        <f>G562/(1-60%)</f>
        <v>4.5</v>
      </c>
      <c r="J562" t="s">
        <v>3655</v>
      </c>
    </row>
    <row r="563" spans="1:10" ht="14.45" customHeight="1" x14ac:dyDescent="0.25">
      <c r="A563" s="33" t="s">
        <v>1460</v>
      </c>
      <c r="B563" s="4" t="s">
        <v>1601</v>
      </c>
      <c r="C563" s="34" t="s">
        <v>143</v>
      </c>
      <c r="G563" s="35">
        <v>6</v>
      </c>
      <c r="H563" s="106">
        <f>G563/(1-55%)</f>
        <v>13.333333333333334</v>
      </c>
      <c r="I563" s="106">
        <f>G563/(1-60%)</f>
        <v>15</v>
      </c>
      <c r="J563" t="s">
        <v>3655</v>
      </c>
    </row>
    <row r="564" spans="1:10" ht="14.45" customHeight="1" x14ac:dyDescent="0.25">
      <c r="A564" s="91">
        <v>13235</v>
      </c>
      <c r="B564" s="4" t="s">
        <v>1602</v>
      </c>
      <c r="C564" s="34" t="s">
        <v>143</v>
      </c>
      <c r="G564" s="35">
        <v>5.7</v>
      </c>
      <c r="H564" s="106">
        <f>G564/(1-55%)</f>
        <v>12.666666666666668</v>
      </c>
      <c r="I564" s="106">
        <f>G564/(1-60%)</f>
        <v>14.25</v>
      </c>
      <c r="J564" t="s">
        <v>3655</v>
      </c>
    </row>
    <row r="565" spans="1:10" ht="14.45" customHeight="1" x14ac:dyDescent="0.25">
      <c r="A565" s="91">
        <v>13242</v>
      </c>
      <c r="B565" s="4" t="s">
        <v>1603</v>
      </c>
      <c r="C565" s="98" t="s">
        <v>1742</v>
      </c>
      <c r="G565" s="35">
        <v>4.8</v>
      </c>
      <c r="H565" s="106">
        <f>G565/(1-55%)</f>
        <v>10.666666666666668</v>
      </c>
      <c r="I565" s="106">
        <f>G565/(1-60%)</f>
        <v>11.999999999999998</v>
      </c>
      <c r="J565" t="s">
        <v>3655</v>
      </c>
    </row>
    <row r="566" spans="1:10" ht="14.45" customHeight="1" x14ac:dyDescent="0.25">
      <c r="A566" s="91">
        <v>13250</v>
      </c>
      <c r="B566" s="4" t="s">
        <v>1604</v>
      </c>
      <c r="C566" s="98" t="s">
        <v>143</v>
      </c>
      <c r="G566" s="35">
        <v>3</v>
      </c>
      <c r="H566" s="106">
        <f>G566/(1-55%)</f>
        <v>6.666666666666667</v>
      </c>
      <c r="I566" s="106">
        <f>G566/(1-60%)</f>
        <v>7.5</v>
      </c>
      <c r="J566" t="s">
        <v>3655</v>
      </c>
    </row>
    <row r="567" spans="1:10" ht="14.45" customHeight="1" x14ac:dyDescent="0.25">
      <c r="A567" s="33" t="s">
        <v>1461</v>
      </c>
      <c r="B567" s="4" t="s">
        <v>1605</v>
      </c>
      <c r="C567" s="34" t="s">
        <v>143</v>
      </c>
      <c r="G567" s="35">
        <v>10</v>
      </c>
      <c r="H567" s="106">
        <f>G567/(1-55%)</f>
        <v>22.222222222222225</v>
      </c>
      <c r="I567" s="106">
        <f>G567/(1-60%)</f>
        <v>25</v>
      </c>
      <c r="J567" t="s">
        <v>3655</v>
      </c>
    </row>
    <row r="568" spans="1:10" ht="14.45" customHeight="1" x14ac:dyDescent="0.25">
      <c r="A568" s="91">
        <v>13251</v>
      </c>
      <c r="B568" s="4" t="s">
        <v>1606</v>
      </c>
      <c r="C568" s="34" t="s">
        <v>143</v>
      </c>
      <c r="G568" s="35">
        <v>10</v>
      </c>
      <c r="H568" s="106">
        <f>G568/(1-55%)</f>
        <v>22.222222222222225</v>
      </c>
      <c r="I568" s="106">
        <f>G568/(1-60%)</f>
        <v>25</v>
      </c>
      <c r="J568" t="s">
        <v>3655</v>
      </c>
    </row>
    <row r="569" spans="1:10" ht="14.45" customHeight="1" x14ac:dyDescent="0.25">
      <c r="A569" s="91">
        <v>13252</v>
      </c>
      <c r="B569" s="4" t="s">
        <v>1607</v>
      </c>
      <c r="C569" s="34" t="s">
        <v>143</v>
      </c>
      <c r="G569" s="35">
        <v>7.5</v>
      </c>
      <c r="H569" s="106">
        <f>G569/(1-55%)</f>
        <v>16.666666666666668</v>
      </c>
      <c r="I569" s="106">
        <f>G569/(1-60%)</f>
        <v>18.75</v>
      </c>
      <c r="J569" t="s">
        <v>3655</v>
      </c>
    </row>
    <row r="570" spans="1:10" ht="14.45" customHeight="1" x14ac:dyDescent="0.25">
      <c r="A570" s="91">
        <v>13253</v>
      </c>
      <c r="B570" s="4" t="s">
        <v>1608</v>
      </c>
      <c r="C570" s="98" t="s">
        <v>143</v>
      </c>
      <c r="G570" s="35">
        <v>4</v>
      </c>
      <c r="H570" s="106">
        <f>G570/(1-55%)</f>
        <v>8.8888888888888893</v>
      </c>
      <c r="I570" s="106">
        <f>G570/(1-60%)</f>
        <v>10</v>
      </c>
      <c r="J570" t="s">
        <v>3655</v>
      </c>
    </row>
    <row r="571" spans="1:10" ht="14.45" customHeight="1" x14ac:dyDescent="0.25">
      <c r="A571" s="91">
        <v>13254</v>
      </c>
      <c r="B571" s="4" t="s">
        <v>1609</v>
      </c>
      <c r="C571" s="34" t="s">
        <v>144</v>
      </c>
      <c r="G571" s="35">
        <v>6.5</v>
      </c>
      <c r="H571" s="106">
        <f>G571/(1-55%)</f>
        <v>14.444444444444446</v>
      </c>
      <c r="I571" s="106">
        <f>G571/(1-60%)</f>
        <v>16.25</v>
      </c>
      <c r="J571" t="s">
        <v>3655</v>
      </c>
    </row>
    <row r="572" spans="1:10" ht="14.45" customHeight="1" x14ac:dyDescent="0.25">
      <c r="A572" s="33" t="s">
        <v>1462</v>
      </c>
      <c r="B572" s="4" t="s">
        <v>1610</v>
      </c>
      <c r="C572" s="34" t="s">
        <v>144</v>
      </c>
      <c r="G572" s="65">
        <v>15</v>
      </c>
      <c r="H572" s="106">
        <f>G572/(1-55%)</f>
        <v>33.333333333333336</v>
      </c>
      <c r="I572" s="106">
        <f>G572/(1-60%)</f>
        <v>37.5</v>
      </c>
      <c r="J572" t="s">
        <v>3655</v>
      </c>
    </row>
    <row r="573" spans="1:10" ht="14.45" customHeight="1" x14ac:dyDescent="0.25">
      <c r="A573" s="91">
        <v>13255</v>
      </c>
      <c r="B573" s="4" t="s">
        <v>1611</v>
      </c>
      <c r="C573" s="34" t="s">
        <v>144</v>
      </c>
      <c r="G573" s="35">
        <v>7.4</v>
      </c>
      <c r="H573" s="106">
        <f>G573/(1-55%)</f>
        <v>16.444444444444446</v>
      </c>
      <c r="I573" s="106">
        <f>G573/(1-60%)</f>
        <v>18.5</v>
      </c>
      <c r="J573" t="s">
        <v>3655</v>
      </c>
    </row>
    <row r="574" spans="1:10" ht="14.45" customHeight="1" x14ac:dyDescent="0.25">
      <c r="A574" s="91">
        <v>13256</v>
      </c>
      <c r="B574" s="4" t="s">
        <v>1612</v>
      </c>
      <c r="C574" s="34" t="s">
        <v>143</v>
      </c>
      <c r="G574" s="35">
        <v>5</v>
      </c>
      <c r="H574" s="106">
        <f>G574/(1-55%)</f>
        <v>11.111111111111112</v>
      </c>
      <c r="I574" s="106">
        <f>G574/(1-60%)</f>
        <v>12.5</v>
      </c>
      <c r="J574" t="s">
        <v>3655</v>
      </c>
    </row>
    <row r="575" spans="1:10" ht="14.45" customHeight="1" x14ac:dyDescent="0.25">
      <c r="A575" s="91">
        <v>13258</v>
      </c>
      <c r="B575" s="4" t="s">
        <v>1613</v>
      </c>
      <c r="C575" s="98" t="s">
        <v>143</v>
      </c>
      <c r="G575" s="35">
        <v>3</v>
      </c>
      <c r="H575" s="106">
        <f>G575/(1-55%)</f>
        <v>6.666666666666667</v>
      </c>
      <c r="I575" s="106">
        <f>G575/(1-60%)</f>
        <v>7.5</v>
      </c>
      <c r="J575" t="s">
        <v>3655</v>
      </c>
    </row>
    <row r="576" spans="1:10" ht="14.45" customHeight="1" x14ac:dyDescent="0.25">
      <c r="A576" s="91">
        <v>13283</v>
      </c>
      <c r="B576" s="4" t="s">
        <v>1614</v>
      </c>
      <c r="C576" s="98" t="s">
        <v>280</v>
      </c>
      <c r="G576" s="35">
        <v>10</v>
      </c>
      <c r="H576" s="106">
        <f>G576/(1-55%)</f>
        <v>22.222222222222225</v>
      </c>
      <c r="I576" s="106">
        <f>G576/(1-60%)</f>
        <v>25</v>
      </c>
      <c r="J576" t="s">
        <v>3655</v>
      </c>
    </row>
    <row r="577" spans="1:10" ht="14.45" customHeight="1" x14ac:dyDescent="0.25">
      <c r="A577" s="91">
        <v>13294</v>
      </c>
      <c r="B577" s="4" t="s">
        <v>1615</v>
      </c>
      <c r="C577" s="34" t="s">
        <v>143</v>
      </c>
      <c r="G577" s="35">
        <v>5.3999999999999995</v>
      </c>
      <c r="H577" s="106">
        <f>G577/(1-55%)</f>
        <v>12</v>
      </c>
      <c r="I577" s="106">
        <f>G577/(1-60%)</f>
        <v>13.499999999999998</v>
      </c>
      <c r="J577" t="s">
        <v>3655</v>
      </c>
    </row>
    <row r="578" spans="1:10" ht="14.45" customHeight="1" x14ac:dyDescent="0.25">
      <c r="A578" s="91">
        <v>13302</v>
      </c>
      <c r="B578" s="4" t="s">
        <v>1616</v>
      </c>
      <c r="C578" s="98" t="s">
        <v>143</v>
      </c>
      <c r="G578" s="35">
        <v>1.7</v>
      </c>
      <c r="H578" s="106">
        <f>G578/(1-55%)</f>
        <v>3.7777777777777781</v>
      </c>
      <c r="I578" s="106">
        <f>G578/(1-60%)</f>
        <v>4.25</v>
      </c>
      <c r="J578" t="s">
        <v>3655</v>
      </c>
    </row>
    <row r="579" spans="1:10" ht="14.45" customHeight="1" x14ac:dyDescent="0.25">
      <c r="A579" s="91">
        <v>13315</v>
      </c>
      <c r="B579" s="4" t="s">
        <v>1617</v>
      </c>
      <c r="C579" s="98" t="s">
        <v>1744</v>
      </c>
      <c r="G579" s="35">
        <v>4.8</v>
      </c>
      <c r="H579" s="106">
        <f>G579/(1-55%)</f>
        <v>10.666666666666668</v>
      </c>
      <c r="I579" s="106">
        <f>G579/(1-60%)</f>
        <v>11.999999999999998</v>
      </c>
      <c r="J579" t="s">
        <v>3655</v>
      </c>
    </row>
    <row r="580" spans="1:10" ht="14.45" customHeight="1" x14ac:dyDescent="0.25">
      <c r="A580" s="33">
        <v>13316</v>
      </c>
      <c r="B580" s="4" t="s">
        <v>1618</v>
      </c>
      <c r="C580" s="34" t="s">
        <v>1744</v>
      </c>
      <c r="G580" s="65">
        <v>7.5</v>
      </c>
      <c r="H580" s="106">
        <f>G580/(1-55%)</f>
        <v>16.666666666666668</v>
      </c>
      <c r="I580" s="106">
        <f>G580/(1-60%)</f>
        <v>18.75</v>
      </c>
      <c r="J580" t="s">
        <v>3655</v>
      </c>
    </row>
    <row r="581" spans="1:10" ht="14.45" customHeight="1" x14ac:dyDescent="0.25">
      <c r="A581" s="91">
        <v>13333</v>
      </c>
      <c r="B581" s="4" t="s">
        <v>1619</v>
      </c>
      <c r="C581" s="98" t="s">
        <v>1742</v>
      </c>
      <c r="G581" s="35">
        <v>6</v>
      </c>
      <c r="H581" s="106">
        <f>G581/(1-55%)</f>
        <v>13.333333333333334</v>
      </c>
      <c r="I581" s="106">
        <f>G581/(1-60%)</f>
        <v>15</v>
      </c>
      <c r="J581" t="s">
        <v>3655</v>
      </c>
    </row>
    <row r="582" spans="1:10" ht="14.45" customHeight="1" x14ac:dyDescent="0.25">
      <c r="A582" s="91">
        <v>13335</v>
      </c>
      <c r="B582" s="4" t="s">
        <v>1620</v>
      </c>
      <c r="C582" s="98" t="s">
        <v>1744</v>
      </c>
      <c r="G582" s="35">
        <v>4.2</v>
      </c>
      <c r="H582" s="106">
        <f>G582/(1-55%)</f>
        <v>9.3333333333333339</v>
      </c>
      <c r="I582" s="106">
        <f>G582/(1-60%)</f>
        <v>10.5</v>
      </c>
      <c r="J582" t="s">
        <v>3655</v>
      </c>
    </row>
    <row r="583" spans="1:10" ht="14.45" customHeight="1" x14ac:dyDescent="0.25">
      <c r="A583" s="91">
        <v>13338</v>
      </c>
      <c r="B583" s="4" t="s">
        <v>1621</v>
      </c>
      <c r="C583" s="98" t="s">
        <v>1742</v>
      </c>
      <c r="G583" s="35">
        <v>1.7</v>
      </c>
      <c r="H583" s="106">
        <f>G583/(1-55%)</f>
        <v>3.7777777777777781</v>
      </c>
      <c r="I583" s="106">
        <f>G583/(1-60%)</f>
        <v>4.25</v>
      </c>
      <c r="J583" t="s">
        <v>3655</v>
      </c>
    </row>
    <row r="584" spans="1:10" ht="14.45" customHeight="1" x14ac:dyDescent="0.25">
      <c r="A584" s="91">
        <v>13340</v>
      </c>
      <c r="B584" s="4" t="s">
        <v>1622</v>
      </c>
      <c r="C584" s="34" t="s">
        <v>143</v>
      </c>
      <c r="G584" s="35">
        <v>4.8</v>
      </c>
      <c r="H584" s="106">
        <f>G584/(1-55%)</f>
        <v>10.666666666666668</v>
      </c>
      <c r="I584" s="106">
        <f>G584/(1-60%)</f>
        <v>11.999999999999998</v>
      </c>
      <c r="J584" t="s">
        <v>3655</v>
      </c>
    </row>
    <row r="585" spans="1:10" ht="14.45" customHeight="1" x14ac:dyDescent="0.25">
      <c r="A585" s="91">
        <v>13345</v>
      </c>
      <c r="B585" s="4" t="s">
        <v>1623</v>
      </c>
      <c r="C585" s="98" t="s">
        <v>1742</v>
      </c>
      <c r="G585" s="35">
        <v>8.6999999999999993</v>
      </c>
      <c r="H585" s="106">
        <f>G585/(1-55%)</f>
        <v>19.333333333333332</v>
      </c>
      <c r="I585" s="106">
        <f>G585/(1-60%)</f>
        <v>21.749999999999996</v>
      </c>
      <c r="J585" t="s">
        <v>3655</v>
      </c>
    </row>
    <row r="586" spans="1:10" ht="14.45" customHeight="1" x14ac:dyDescent="0.25">
      <c r="A586" s="91">
        <v>13358</v>
      </c>
      <c r="B586" s="4" t="s">
        <v>1624</v>
      </c>
      <c r="C586" s="98" t="s">
        <v>1742</v>
      </c>
      <c r="G586" s="35">
        <v>7.1999999999999993</v>
      </c>
      <c r="H586" s="106">
        <f>G586/(1-55%)</f>
        <v>16</v>
      </c>
      <c r="I586" s="106">
        <f>G586/(1-60%)</f>
        <v>17.999999999999996</v>
      </c>
      <c r="J586" t="s">
        <v>3655</v>
      </c>
    </row>
    <row r="587" spans="1:10" ht="14.45" customHeight="1" x14ac:dyDescent="0.25">
      <c r="A587" s="91">
        <v>13360</v>
      </c>
      <c r="B587" s="4" t="s">
        <v>1625</v>
      </c>
      <c r="C587" s="98" t="s">
        <v>1742</v>
      </c>
      <c r="G587" s="35">
        <v>7.1999999999999993</v>
      </c>
      <c r="H587" s="106">
        <f>G587/(1-55%)</f>
        <v>16</v>
      </c>
      <c r="I587" s="106">
        <f>G587/(1-60%)</f>
        <v>17.999999999999996</v>
      </c>
      <c r="J587" t="s">
        <v>3655</v>
      </c>
    </row>
    <row r="588" spans="1:10" ht="14.45" customHeight="1" x14ac:dyDescent="0.25">
      <c r="A588" s="91">
        <v>13364</v>
      </c>
      <c r="B588" s="4" t="s">
        <v>1626</v>
      </c>
      <c r="C588" s="98" t="s">
        <v>1742</v>
      </c>
      <c r="G588" s="35">
        <v>4.8</v>
      </c>
      <c r="H588" s="106">
        <f>G588/(1-55%)</f>
        <v>10.666666666666668</v>
      </c>
      <c r="I588" s="106">
        <f>G588/(1-60%)</f>
        <v>11.999999999999998</v>
      </c>
      <c r="J588" t="s">
        <v>3655</v>
      </c>
    </row>
    <row r="589" spans="1:10" ht="14.45" customHeight="1" x14ac:dyDescent="0.25">
      <c r="A589" s="91">
        <v>13375</v>
      </c>
      <c r="B589" s="4" t="s">
        <v>1627</v>
      </c>
      <c r="C589" s="98" t="s">
        <v>1742</v>
      </c>
      <c r="G589" s="35">
        <v>5.0999999999999996</v>
      </c>
      <c r="H589" s="106">
        <f>G589/(1-55%)</f>
        <v>11.333333333333334</v>
      </c>
      <c r="I589" s="106">
        <f>G589/(1-60%)</f>
        <v>12.749999999999998</v>
      </c>
      <c r="J589" t="s">
        <v>3655</v>
      </c>
    </row>
    <row r="590" spans="1:10" ht="14.45" customHeight="1" x14ac:dyDescent="0.25">
      <c r="A590" s="33" t="s">
        <v>1463</v>
      </c>
      <c r="B590" s="4" t="s">
        <v>1628</v>
      </c>
      <c r="C590" s="104" t="s">
        <v>144</v>
      </c>
      <c r="G590" s="35">
        <v>9</v>
      </c>
      <c r="H590" s="106">
        <f>G590/(1-55%)</f>
        <v>20.000000000000004</v>
      </c>
      <c r="I590" s="106">
        <f>G590/(1-60%)</f>
        <v>22.5</v>
      </c>
      <c r="J590" t="s">
        <v>3655</v>
      </c>
    </row>
    <row r="591" spans="1:10" ht="14.45" customHeight="1" x14ac:dyDescent="0.25">
      <c r="A591" s="91">
        <v>13402</v>
      </c>
      <c r="B591" s="4" t="s">
        <v>1629</v>
      </c>
      <c r="C591" s="98" t="s">
        <v>1742</v>
      </c>
      <c r="G591" s="35">
        <v>4.8</v>
      </c>
      <c r="H591" s="106">
        <f>G591/(1-55%)</f>
        <v>10.666666666666668</v>
      </c>
      <c r="I591" s="106">
        <f>G591/(1-60%)</f>
        <v>11.999999999999998</v>
      </c>
      <c r="J591" t="s">
        <v>3655</v>
      </c>
    </row>
    <row r="592" spans="1:10" ht="14.45" customHeight="1" x14ac:dyDescent="0.25">
      <c r="A592" s="91">
        <v>13409</v>
      </c>
      <c r="B592" s="4" t="s">
        <v>1630</v>
      </c>
      <c r="C592" s="98" t="s">
        <v>1742</v>
      </c>
      <c r="G592" s="35">
        <v>5.3999999999999995</v>
      </c>
      <c r="H592" s="106">
        <f>G592/(1-55%)</f>
        <v>12</v>
      </c>
      <c r="I592" s="106">
        <f>G592/(1-60%)</f>
        <v>13.499999999999998</v>
      </c>
      <c r="J592" t="s">
        <v>3655</v>
      </c>
    </row>
    <row r="593" spans="1:10" ht="14.45" customHeight="1" x14ac:dyDescent="0.25">
      <c r="A593" s="91">
        <v>13411</v>
      </c>
      <c r="B593" s="4" t="s">
        <v>1631</v>
      </c>
      <c r="C593" s="34" t="s">
        <v>1742</v>
      </c>
      <c r="G593" s="35">
        <v>2.5</v>
      </c>
      <c r="H593" s="106">
        <f>G593/(1-55%)</f>
        <v>5.5555555555555562</v>
      </c>
      <c r="I593" s="106">
        <f>G593/(1-60%)</f>
        <v>6.25</v>
      </c>
      <c r="J593" t="s">
        <v>3655</v>
      </c>
    </row>
    <row r="594" spans="1:10" ht="14.45" customHeight="1" x14ac:dyDescent="0.25">
      <c r="A594" s="33" t="s">
        <v>1464</v>
      </c>
      <c r="B594" s="4" t="s">
        <v>1632</v>
      </c>
      <c r="C594" s="34" t="s">
        <v>1744</v>
      </c>
      <c r="G594" s="65">
        <v>10</v>
      </c>
      <c r="H594" s="106">
        <f>G594/(1-55%)</f>
        <v>22.222222222222225</v>
      </c>
      <c r="I594" s="106">
        <f>G594/(1-60%)</f>
        <v>25</v>
      </c>
      <c r="J594" t="s">
        <v>3655</v>
      </c>
    </row>
    <row r="595" spans="1:10" ht="14.45" customHeight="1" x14ac:dyDescent="0.25">
      <c r="A595" s="33" t="s">
        <v>1465</v>
      </c>
      <c r="B595" s="4" t="s">
        <v>1633</v>
      </c>
      <c r="C595" s="34" t="s">
        <v>1744</v>
      </c>
      <c r="G595" s="35">
        <v>18</v>
      </c>
      <c r="H595" s="106">
        <f>G595/(1-55%)</f>
        <v>40.000000000000007</v>
      </c>
      <c r="I595" s="106">
        <f>G595/(1-60%)</f>
        <v>45</v>
      </c>
      <c r="J595" t="s">
        <v>3655</v>
      </c>
    </row>
    <row r="596" spans="1:10" ht="14.45" customHeight="1" x14ac:dyDescent="0.25">
      <c r="A596" s="33">
        <v>13422</v>
      </c>
      <c r="B596" s="4" t="s">
        <v>1634</v>
      </c>
      <c r="C596" s="34" t="s">
        <v>1742</v>
      </c>
      <c r="G596" s="35">
        <v>4.5</v>
      </c>
      <c r="H596" s="106">
        <f>G596/(1-55%)</f>
        <v>10.000000000000002</v>
      </c>
      <c r="I596" s="106">
        <f>G596/(1-60%)</f>
        <v>11.25</v>
      </c>
      <c r="J596" t="s">
        <v>3655</v>
      </c>
    </row>
    <row r="597" spans="1:10" ht="14.45" customHeight="1" x14ac:dyDescent="0.25">
      <c r="A597" s="33">
        <v>13423</v>
      </c>
      <c r="B597" s="4" t="s">
        <v>1635</v>
      </c>
      <c r="C597" s="34" t="s">
        <v>1745</v>
      </c>
      <c r="G597" s="35">
        <v>2.5</v>
      </c>
      <c r="H597" s="106">
        <f>G597/(1-55%)</f>
        <v>5.5555555555555562</v>
      </c>
      <c r="I597" s="106">
        <f>G597/(1-60%)</f>
        <v>6.25</v>
      </c>
      <c r="J597" t="s">
        <v>3655</v>
      </c>
    </row>
    <row r="598" spans="1:10" ht="14.45" customHeight="1" x14ac:dyDescent="0.25">
      <c r="A598" s="33">
        <v>13426</v>
      </c>
      <c r="B598" s="4" t="s">
        <v>1636</v>
      </c>
      <c r="C598" s="34" t="s">
        <v>144</v>
      </c>
      <c r="G598" s="35">
        <v>5.3999999999999995</v>
      </c>
      <c r="H598" s="106">
        <f>G598/(1-55%)</f>
        <v>12</v>
      </c>
      <c r="I598" s="106">
        <f>G598/(1-60%)</f>
        <v>13.499999999999998</v>
      </c>
      <c r="J598" t="s">
        <v>3655</v>
      </c>
    </row>
    <row r="599" spans="1:10" ht="14.45" customHeight="1" x14ac:dyDescent="0.25">
      <c r="A599" s="33">
        <v>13434</v>
      </c>
      <c r="B599" s="4" t="s">
        <v>1637</v>
      </c>
      <c r="C599" s="34" t="s">
        <v>1742</v>
      </c>
      <c r="G599" s="35">
        <v>6.6</v>
      </c>
      <c r="H599" s="106">
        <f>G599/(1-55%)</f>
        <v>14.666666666666668</v>
      </c>
      <c r="I599" s="106">
        <f>G599/(1-60%)</f>
        <v>16.499999999999996</v>
      </c>
      <c r="J599" t="s">
        <v>3655</v>
      </c>
    </row>
    <row r="600" spans="1:10" ht="14.45" customHeight="1" x14ac:dyDescent="0.25">
      <c r="A600" s="33">
        <v>13438</v>
      </c>
      <c r="B600" s="4" t="s">
        <v>1638</v>
      </c>
      <c r="C600" s="34" t="s">
        <v>1742</v>
      </c>
      <c r="G600" s="35">
        <v>6</v>
      </c>
      <c r="H600" s="106">
        <f>G600/(1-55%)</f>
        <v>13.333333333333334</v>
      </c>
      <c r="I600" s="106">
        <f>G600/(1-60%)</f>
        <v>15</v>
      </c>
      <c r="J600" t="s">
        <v>3655</v>
      </c>
    </row>
    <row r="601" spans="1:10" ht="14.45" customHeight="1" x14ac:dyDescent="0.25">
      <c r="A601" s="33" t="s">
        <v>1466</v>
      </c>
      <c r="B601" s="4" t="s">
        <v>1639</v>
      </c>
      <c r="C601" s="34" t="s">
        <v>1742</v>
      </c>
      <c r="G601" s="35">
        <v>6</v>
      </c>
      <c r="H601" s="106">
        <f>G601/(1-55%)</f>
        <v>13.333333333333334</v>
      </c>
      <c r="I601" s="106">
        <f>G601/(1-60%)</f>
        <v>15</v>
      </c>
      <c r="J601" t="s">
        <v>3655</v>
      </c>
    </row>
    <row r="602" spans="1:10" ht="14.45" customHeight="1" x14ac:dyDescent="0.25">
      <c r="A602" s="91">
        <v>13443</v>
      </c>
      <c r="B602" s="4" t="s">
        <v>1640</v>
      </c>
      <c r="C602" s="34" t="s">
        <v>1742</v>
      </c>
      <c r="G602" s="35">
        <v>1.5</v>
      </c>
      <c r="H602" s="106">
        <f>G602/(1-55%)</f>
        <v>3.3333333333333335</v>
      </c>
      <c r="I602" s="106">
        <f>G602/(1-60%)</f>
        <v>3.75</v>
      </c>
      <c r="J602" t="s">
        <v>3655</v>
      </c>
    </row>
    <row r="603" spans="1:10" ht="14.45" customHeight="1" x14ac:dyDescent="0.25">
      <c r="A603" s="91">
        <v>13444</v>
      </c>
      <c r="B603" s="4" t="s">
        <v>1641</v>
      </c>
      <c r="C603" s="34" t="s">
        <v>1742</v>
      </c>
      <c r="G603" s="35">
        <v>3</v>
      </c>
      <c r="H603" s="106">
        <f>G603/(1-55%)</f>
        <v>6.666666666666667</v>
      </c>
      <c r="I603" s="106">
        <f>G603/(1-60%)</f>
        <v>7.5</v>
      </c>
      <c r="J603" t="s">
        <v>3655</v>
      </c>
    </row>
    <row r="604" spans="1:10" ht="14.45" customHeight="1" x14ac:dyDescent="0.25">
      <c r="A604" s="91">
        <v>13447</v>
      </c>
      <c r="B604" s="4" t="s">
        <v>1642</v>
      </c>
      <c r="C604" s="34" t="s">
        <v>1742</v>
      </c>
      <c r="G604" s="35">
        <v>6</v>
      </c>
      <c r="H604" s="106">
        <f>G604/(1-55%)</f>
        <v>13.333333333333334</v>
      </c>
      <c r="I604" s="106">
        <f>G604/(1-60%)</f>
        <v>15</v>
      </c>
      <c r="J604" t="s">
        <v>3655</v>
      </c>
    </row>
    <row r="605" spans="1:10" ht="14.45" customHeight="1" x14ac:dyDescent="0.25">
      <c r="A605" s="91">
        <v>13452</v>
      </c>
      <c r="B605" s="4" t="s">
        <v>1643</v>
      </c>
      <c r="C605" s="34" t="s">
        <v>1742</v>
      </c>
      <c r="G605" s="35">
        <v>3</v>
      </c>
      <c r="H605" s="106">
        <f>G605/(1-55%)</f>
        <v>6.666666666666667</v>
      </c>
      <c r="I605" s="106">
        <f>G605/(1-60%)</f>
        <v>7.5</v>
      </c>
      <c r="J605" t="s">
        <v>3655</v>
      </c>
    </row>
    <row r="606" spans="1:10" ht="14.45" customHeight="1" x14ac:dyDescent="0.25">
      <c r="A606" s="91">
        <v>13457</v>
      </c>
      <c r="B606" s="4" t="s">
        <v>1644</v>
      </c>
      <c r="C606" s="34" t="s">
        <v>1742</v>
      </c>
      <c r="G606" s="35">
        <v>3.5999999999999996</v>
      </c>
      <c r="H606" s="106">
        <f>G606/(1-55%)</f>
        <v>8</v>
      </c>
      <c r="I606" s="106">
        <f>G606/(1-60%)</f>
        <v>8.9999999999999982</v>
      </c>
      <c r="J606" t="s">
        <v>3655</v>
      </c>
    </row>
    <row r="607" spans="1:10" ht="14.45" customHeight="1" x14ac:dyDescent="0.25">
      <c r="A607" s="91">
        <v>13458</v>
      </c>
      <c r="B607" s="4" t="s">
        <v>1645</v>
      </c>
      <c r="C607" s="34" t="s">
        <v>1742</v>
      </c>
      <c r="G607" s="35">
        <v>5.3999999999999995</v>
      </c>
      <c r="H607" s="106">
        <f>G607/(1-55%)</f>
        <v>12</v>
      </c>
      <c r="I607" s="106">
        <f>G607/(1-60%)</f>
        <v>13.499999999999998</v>
      </c>
      <c r="J607" t="s">
        <v>3655</v>
      </c>
    </row>
    <row r="608" spans="1:10" ht="14.45" customHeight="1" x14ac:dyDescent="0.25">
      <c r="A608" s="91">
        <v>13471</v>
      </c>
      <c r="B608" s="4" t="s">
        <v>1646</v>
      </c>
      <c r="C608" s="34" t="s">
        <v>1742</v>
      </c>
      <c r="G608" s="35">
        <v>3.5999999999999996</v>
      </c>
      <c r="H608" s="106">
        <f>G608/(1-55%)</f>
        <v>8</v>
      </c>
      <c r="I608" s="106">
        <f>G608/(1-60%)</f>
        <v>8.9999999999999982</v>
      </c>
      <c r="J608" t="s">
        <v>3655</v>
      </c>
    </row>
    <row r="609" spans="1:10" ht="14.45" customHeight="1" x14ac:dyDescent="0.25">
      <c r="A609" s="33" t="s">
        <v>1467</v>
      </c>
      <c r="B609" s="4" t="s">
        <v>1647</v>
      </c>
      <c r="C609" s="34" t="s">
        <v>1744</v>
      </c>
      <c r="G609" s="35">
        <v>15</v>
      </c>
      <c r="H609" s="106">
        <f>G609/(1-55%)</f>
        <v>33.333333333333336</v>
      </c>
      <c r="I609" s="106">
        <f>G609/(1-60%)</f>
        <v>37.5</v>
      </c>
      <c r="J609" t="s">
        <v>3655</v>
      </c>
    </row>
    <row r="610" spans="1:10" ht="14.45" customHeight="1" x14ac:dyDescent="0.25">
      <c r="A610" s="33">
        <v>13483</v>
      </c>
      <c r="B610" s="4" t="s">
        <v>1648</v>
      </c>
      <c r="C610" s="34" t="s">
        <v>144</v>
      </c>
      <c r="G610" s="35">
        <v>7.1999999999999993</v>
      </c>
      <c r="H610" s="106">
        <f>G610/(1-55%)</f>
        <v>16</v>
      </c>
      <c r="I610" s="106">
        <f>G610/(1-60%)</f>
        <v>17.999999999999996</v>
      </c>
      <c r="J610" t="s">
        <v>3655</v>
      </c>
    </row>
    <row r="611" spans="1:10" ht="14.45" customHeight="1" x14ac:dyDescent="0.25">
      <c r="A611" s="33" t="s">
        <v>1468</v>
      </c>
      <c r="B611" s="4" t="s">
        <v>1649</v>
      </c>
      <c r="C611" s="34" t="s">
        <v>144</v>
      </c>
      <c r="G611" s="35">
        <v>14.399999999999999</v>
      </c>
      <c r="H611" s="106">
        <f>G611/(1-55%)</f>
        <v>32</v>
      </c>
      <c r="I611" s="106">
        <f>G611/(1-60%)</f>
        <v>35.999999999999993</v>
      </c>
      <c r="J611" t="s">
        <v>3655</v>
      </c>
    </row>
    <row r="612" spans="1:10" ht="14.45" customHeight="1" x14ac:dyDescent="0.25">
      <c r="A612" s="33">
        <v>13496</v>
      </c>
      <c r="B612" s="4" t="s">
        <v>1650</v>
      </c>
      <c r="C612" s="34" t="s">
        <v>143</v>
      </c>
      <c r="G612" s="35">
        <v>2</v>
      </c>
      <c r="H612" s="106">
        <f>G612/(1-55%)</f>
        <v>4.4444444444444446</v>
      </c>
      <c r="I612" s="106">
        <f>G612/(1-60%)</f>
        <v>5</v>
      </c>
      <c r="J612" t="s">
        <v>3655</v>
      </c>
    </row>
    <row r="613" spans="1:10" ht="14.45" customHeight="1" x14ac:dyDescent="0.25">
      <c r="A613" s="33">
        <v>13508</v>
      </c>
      <c r="B613" s="4" t="s">
        <v>1651</v>
      </c>
      <c r="C613" s="34" t="s">
        <v>143</v>
      </c>
      <c r="G613" s="35">
        <v>1</v>
      </c>
      <c r="H613" s="106">
        <f>G613/(1-55%)</f>
        <v>2.2222222222222223</v>
      </c>
      <c r="I613" s="106">
        <f>G613/(1-60%)</f>
        <v>2.5</v>
      </c>
      <c r="J613" t="s">
        <v>3655</v>
      </c>
    </row>
    <row r="614" spans="1:10" ht="14.45" customHeight="1" x14ac:dyDescent="0.25">
      <c r="A614" s="33">
        <v>13515</v>
      </c>
      <c r="B614" s="4" t="s">
        <v>1652</v>
      </c>
      <c r="C614" s="34" t="s">
        <v>143</v>
      </c>
      <c r="G614" s="35">
        <v>2</v>
      </c>
      <c r="H614" s="106">
        <f>G614/(1-55%)</f>
        <v>4.4444444444444446</v>
      </c>
      <c r="I614" s="106">
        <f>G614/(1-60%)</f>
        <v>5</v>
      </c>
      <c r="J614" t="s">
        <v>3655</v>
      </c>
    </row>
    <row r="615" spans="1:10" ht="14.45" customHeight="1" x14ac:dyDescent="0.25">
      <c r="A615" s="33" t="s">
        <v>1469</v>
      </c>
      <c r="B615" s="4" t="s">
        <v>1653</v>
      </c>
      <c r="C615" s="34" t="s">
        <v>143</v>
      </c>
      <c r="G615" s="35">
        <v>6</v>
      </c>
      <c r="H615" s="106">
        <f>G615/(1-55%)</f>
        <v>13.333333333333334</v>
      </c>
      <c r="I615" s="106">
        <f>G615/(1-60%)</f>
        <v>15</v>
      </c>
      <c r="J615" t="s">
        <v>3655</v>
      </c>
    </row>
    <row r="616" spans="1:10" ht="14.45" customHeight="1" x14ac:dyDescent="0.25">
      <c r="A616" s="33" t="s">
        <v>1470</v>
      </c>
      <c r="B616" s="4" t="s">
        <v>1654</v>
      </c>
      <c r="C616" s="34" t="s">
        <v>144</v>
      </c>
      <c r="G616" s="35">
        <v>10</v>
      </c>
      <c r="H616" s="106">
        <f>G616/(1-55%)</f>
        <v>22.222222222222225</v>
      </c>
      <c r="I616" s="106">
        <f>G616/(1-60%)</f>
        <v>25</v>
      </c>
      <c r="J616" t="s">
        <v>3655</v>
      </c>
    </row>
    <row r="617" spans="1:10" ht="14.45" customHeight="1" x14ac:dyDescent="0.25">
      <c r="A617" s="33" t="s">
        <v>1471</v>
      </c>
      <c r="B617" s="4" t="s">
        <v>1655</v>
      </c>
      <c r="C617" s="34" t="s">
        <v>1746</v>
      </c>
      <c r="G617" s="35">
        <v>10</v>
      </c>
      <c r="H617" s="106">
        <f>G617/(1-55%)</f>
        <v>22.222222222222225</v>
      </c>
      <c r="I617" s="106">
        <f>G617/(1-60%)</f>
        <v>25</v>
      </c>
      <c r="J617" t="s">
        <v>3655</v>
      </c>
    </row>
    <row r="618" spans="1:10" ht="14.45" customHeight="1" x14ac:dyDescent="0.25">
      <c r="A618" s="33" t="s">
        <v>1472</v>
      </c>
      <c r="B618" s="4" t="s">
        <v>1656</v>
      </c>
      <c r="C618" s="34" t="s">
        <v>144</v>
      </c>
      <c r="G618" s="35">
        <v>18</v>
      </c>
      <c r="H618" s="106">
        <f>G618/(1-55%)</f>
        <v>40.000000000000007</v>
      </c>
      <c r="I618" s="106">
        <f>G618/(1-60%)</f>
        <v>45</v>
      </c>
      <c r="J618" t="s">
        <v>3655</v>
      </c>
    </row>
    <row r="619" spans="1:10" ht="14.45" customHeight="1" x14ac:dyDescent="0.25">
      <c r="A619" s="33" t="s">
        <v>1473</v>
      </c>
      <c r="B619" s="4" t="s">
        <v>1657</v>
      </c>
      <c r="C619" s="104" t="s">
        <v>144</v>
      </c>
      <c r="G619" s="35">
        <v>12</v>
      </c>
      <c r="H619" s="106">
        <f>G619/(1-55%)</f>
        <v>26.666666666666668</v>
      </c>
      <c r="I619" s="106">
        <f>G619/(1-60%)</f>
        <v>30</v>
      </c>
      <c r="J619" t="s">
        <v>3655</v>
      </c>
    </row>
    <row r="620" spans="1:10" ht="14.45" customHeight="1" x14ac:dyDescent="0.25">
      <c r="A620" s="33">
        <v>13644</v>
      </c>
      <c r="B620" s="4" t="s">
        <v>1658</v>
      </c>
      <c r="C620" s="104" t="s">
        <v>1745</v>
      </c>
      <c r="G620" s="35">
        <v>3</v>
      </c>
      <c r="H620" s="106">
        <f>G620/(1-55%)</f>
        <v>6.666666666666667</v>
      </c>
      <c r="I620" s="106">
        <f>G620/(1-60%)</f>
        <v>7.5</v>
      </c>
      <c r="J620" t="s">
        <v>3655</v>
      </c>
    </row>
    <row r="621" spans="1:10" ht="14.45" customHeight="1" x14ac:dyDescent="0.25">
      <c r="A621" s="33" t="s">
        <v>1474</v>
      </c>
      <c r="B621" s="4" t="s">
        <v>1659</v>
      </c>
      <c r="C621" s="104" t="s">
        <v>143</v>
      </c>
      <c r="G621" s="35">
        <v>7.1999999999999993</v>
      </c>
      <c r="H621" s="106">
        <f>G621/(1-55%)</f>
        <v>16</v>
      </c>
      <c r="I621" s="106">
        <f>G621/(1-60%)</f>
        <v>17.999999999999996</v>
      </c>
      <c r="J621" t="s">
        <v>3655</v>
      </c>
    </row>
    <row r="622" spans="1:10" ht="14.45" customHeight="1" x14ac:dyDescent="0.25">
      <c r="A622" s="91">
        <v>13693</v>
      </c>
      <c r="B622" s="4" t="s">
        <v>1660</v>
      </c>
      <c r="C622" s="104" t="s">
        <v>144</v>
      </c>
      <c r="G622" s="35">
        <v>4.5</v>
      </c>
      <c r="H622" s="106">
        <f>G622/(1-55%)</f>
        <v>10.000000000000002</v>
      </c>
      <c r="I622" s="106">
        <f>G622/(1-60%)</f>
        <v>11.25</v>
      </c>
      <c r="J622" t="s">
        <v>3655</v>
      </c>
    </row>
    <row r="623" spans="1:10" ht="14.45" customHeight="1" x14ac:dyDescent="0.25">
      <c r="A623" s="33" t="s">
        <v>1475</v>
      </c>
      <c r="B623" s="4" t="s">
        <v>1661</v>
      </c>
      <c r="C623" s="104" t="s">
        <v>144</v>
      </c>
      <c r="G623" s="35">
        <v>9</v>
      </c>
      <c r="H623" s="106">
        <f>G623/(1-55%)</f>
        <v>20.000000000000004</v>
      </c>
      <c r="I623" s="106">
        <f>G623/(1-60%)</f>
        <v>22.5</v>
      </c>
      <c r="J623" t="s">
        <v>3655</v>
      </c>
    </row>
    <row r="624" spans="1:10" ht="14.45" customHeight="1" x14ac:dyDescent="0.25">
      <c r="A624" s="91">
        <v>13741</v>
      </c>
      <c r="B624" s="4" t="s">
        <v>1662</v>
      </c>
      <c r="C624" s="104" t="s">
        <v>143</v>
      </c>
      <c r="G624" s="35">
        <v>3.5999999999999996</v>
      </c>
      <c r="H624" s="106">
        <f>G624/(1-55%)</f>
        <v>8</v>
      </c>
      <c r="I624" s="106">
        <f>G624/(1-60%)</f>
        <v>8.9999999999999982</v>
      </c>
      <c r="J624" t="s">
        <v>3655</v>
      </c>
    </row>
    <row r="625" spans="1:10" ht="14.45" customHeight="1" x14ac:dyDescent="0.25">
      <c r="A625" s="33" t="s">
        <v>1476</v>
      </c>
      <c r="B625" s="4" t="s">
        <v>1663</v>
      </c>
      <c r="C625" s="104" t="s">
        <v>144</v>
      </c>
      <c r="G625" s="35">
        <v>30</v>
      </c>
      <c r="H625" s="106">
        <f>G625/(1-55%)</f>
        <v>66.666666666666671</v>
      </c>
      <c r="I625" s="106">
        <f>G625/(1-60%)</f>
        <v>75</v>
      </c>
      <c r="J625" t="s">
        <v>3655</v>
      </c>
    </row>
    <row r="626" spans="1:10" ht="14.45" customHeight="1" x14ac:dyDescent="0.25">
      <c r="A626" s="91">
        <v>13773</v>
      </c>
      <c r="B626" s="4" t="s">
        <v>1664</v>
      </c>
      <c r="C626" s="104" t="s">
        <v>143</v>
      </c>
      <c r="G626" s="35">
        <v>3.5999999999999996</v>
      </c>
      <c r="H626" s="106">
        <f>G626/(1-55%)</f>
        <v>8</v>
      </c>
      <c r="I626" s="106">
        <f>G626/(1-60%)</f>
        <v>8.9999999999999982</v>
      </c>
      <c r="J626" t="s">
        <v>3655</v>
      </c>
    </row>
    <row r="627" spans="1:10" ht="14.45" customHeight="1" x14ac:dyDescent="0.25">
      <c r="A627" s="91">
        <v>13784</v>
      </c>
      <c r="B627" s="4" t="s">
        <v>1665</v>
      </c>
      <c r="C627" s="104" t="s">
        <v>143</v>
      </c>
      <c r="G627" s="35">
        <v>5.2</v>
      </c>
      <c r="H627" s="106">
        <f>G627/(1-55%)</f>
        <v>11.555555555555557</v>
      </c>
      <c r="I627" s="106">
        <f>G627/(1-60%)</f>
        <v>13</v>
      </c>
      <c r="J627" t="s">
        <v>3655</v>
      </c>
    </row>
    <row r="628" spans="1:10" ht="14.45" customHeight="1" x14ac:dyDescent="0.25">
      <c r="A628" s="33" t="s">
        <v>1477</v>
      </c>
      <c r="B628" s="4" t="s">
        <v>1666</v>
      </c>
      <c r="C628" s="104" t="s">
        <v>144</v>
      </c>
      <c r="G628" s="35">
        <v>10</v>
      </c>
      <c r="H628" s="106">
        <f>G628/(1-55%)</f>
        <v>22.222222222222225</v>
      </c>
      <c r="I628" s="106">
        <f>G628/(1-60%)</f>
        <v>25</v>
      </c>
      <c r="J628" t="s">
        <v>3655</v>
      </c>
    </row>
    <row r="629" spans="1:10" ht="14.45" customHeight="1" x14ac:dyDescent="0.25">
      <c r="A629" s="91">
        <v>13821</v>
      </c>
      <c r="B629" s="4" t="s">
        <v>1667</v>
      </c>
      <c r="C629" s="104" t="s">
        <v>143</v>
      </c>
      <c r="G629" s="35">
        <v>9</v>
      </c>
      <c r="H629" s="106">
        <f>G629/(1-55%)</f>
        <v>20.000000000000004</v>
      </c>
      <c r="I629" s="106">
        <f>G629/(1-60%)</f>
        <v>22.5</v>
      </c>
      <c r="J629" t="s">
        <v>3655</v>
      </c>
    </row>
    <row r="630" spans="1:10" ht="14.45" customHeight="1" x14ac:dyDescent="0.25">
      <c r="A630" s="33" t="s">
        <v>1478</v>
      </c>
      <c r="B630" s="4" t="s">
        <v>1668</v>
      </c>
      <c r="C630" s="104" t="s">
        <v>144</v>
      </c>
      <c r="G630" s="35">
        <v>12</v>
      </c>
      <c r="H630" s="106">
        <f>G630/(1-55%)</f>
        <v>26.666666666666668</v>
      </c>
      <c r="I630" s="106">
        <f>G630/(1-60%)</f>
        <v>30</v>
      </c>
      <c r="J630" t="s">
        <v>3655</v>
      </c>
    </row>
    <row r="631" spans="1:10" ht="14.45" customHeight="1" x14ac:dyDescent="0.25">
      <c r="A631" s="91">
        <v>14023</v>
      </c>
      <c r="B631" s="4" t="s">
        <v>1669</v>
      </c>
      <c r="C631" s="104" t="s">
        <v>143</v>
      </c>
      <c r="G631" s="35">
        <v>4.2</v>
      </c>
      <c r="H631" s="106">
        <f>G631/(1-55%)</f>
        <v>9.3333333333333339</v>
      </c>
      <c r="I631" s="106">
        <f>G631/(1-60%)</f>
        <v>10.5</v>
      </c>
      <c r="J631" t="s">
        <v>3655</v>
      </c>
    </row>
    <row r="632" spans="1:10" ht="14.45" customHeight="1" x14ac:dyDescent="0.25">
      <c r="A632" s="91">
        <v>14409</v>
      </c>
      <c r="B632" s="4" t="s">
        <v>1670</v>
      </c>
      <c r="C632" s="104" t="s">
        <v>143</v>
      </c>
      <c r="G632" s="35">
        <v>2.5</v>
      </c>
      <c r="H632" s="106">
        <f>G632/(1-55%)</f>
        <v>5.5555555555555562</v>
      </c>
      <c r="I632" s="106">
        <f>G632/(1-60%)</f>
        <v>6.25</v>
      </c>
      <c r="J632" t="s">
        <v>3655</v>
      </c>
    </row>
    <row r="633" spans="1:10" ht="14.45" customHeight="1" x14ac:dyDescent="0.25">
      <c r="A633" s="91">
        <v>15144</v>
      </c>
      <c r="B633" s="4" t="s">
        <v>1671</v>
      </c>
      <c r="C633" s="104" t="s">
        <v>1742</v>
      </c>
      <c r="G633" s="35">
        <v>0.5</v>
      </c>
      <c r="H633" s="106">
        <f>G633/(1-55%)</f>
        <v>1.1111111111111112</v>
      </c>
      <c r="I633" s="106">
        <f>G633/(1-60%)</f>
        <v>1.25</v>
      </c>
      <c r="J633" t="s">
        <v>3655</v>
      </c>
    </row>
    <row r="634" spans="1:10" ht="14.45" customHeight="1" x14ac:dyDescent="0.25">
      <c r="A634" s="91">
        <v>16000</v>
      </c>
      <c r="B634" s="4" t="s">
        <v>1672</v>
      </c>
      <c r="C634" s="104" t="s">
        <v>144</v>
      </c>
      <c r="G634" s="35">
        <v>2.6</v>
      </c>
      <c r="H634" s="106">
        <f>G634/(1-55%)</f>
        <v>5.7777777777777786</v>
      </c>
      <c r="I634" s="106">
        <f>G634/(1-60%)</f>
        <v>6.5</v>
      </c>
      <c r="J634" t="s">
        <v>3655</v>
      </c>
    </row>
    <row r="635" spans="1:10" ht="14.45" customHeight="1" x14ac:dyDescent="0.25">
      <c r="A635" s="91">
        <v>16005</v>
      </c>
      <c r="B635" s="4" t="s">
        <v>1673</v>
      </c>
      <c r="C635" s="104" t="s">
        <v>144</v>
      </c>
      <c r="G635" s="35">
        <v>3.5999999999999996</v>
      </c>
      <c r="H635" s="106">
        <f>G635/(1-55%)</f>
        <v>8</v>
      </c>
      <c r="I635" s="106">
        <f>G635/(1-60%)</f>
        <v>8.9999999999999982</v>
      </c>
      <c r="J635" t="s">
        <v>3655</v>
      </c>
    </row>
    <row r="636" spans="1:10" ht="14.45" customHeight="1" x14ac:dyDescent="0.25">
      <c r="A636" s="91">
        <v>16011</v>
      </c>
      <c r="B636" s="4" t="s">
        <v>1674</v>
      </c>
      <c r="C636" s="104" t="s">
        <v>144</v>
      </c>
      <c r="G636" s="35">
        <v>3.1</v>
      </c>
      <c r="H636" s="106">
        <f>G636/(1-55%)</f>
        <v>6.8888888888888902</v>
      </c>
      <c r="I636" s="106">
        <f>G636/(1-60%)</f>
        <v>7.75</v>
      </c>
      <c r="J636" t="s">
        <v>3655</v>
      </c>
    </row>
    <row r="637" spans="1:10" ht="14.45" customHeight="1" x14ac:dyDescent="0.25">
      <c r="A637" s="91">
        <v>16019</v>
      </c>
      <c r="B637" s="4" t="s">
        <v>1675</v>
      </c>
      <c r="C637" s="104" t="s">
        <v>144</v>
      </c>
      <c r="G637" s="35">
        <v>2.4</v>
      </c>
      <c r="H637" s="106">
        <f>G637/(1-55%)</f>
        <v>5.3333333333333339</v>
      </c>
      <c r="I637" s="106">
        <f>G637/(1-60%)</f>
        <v>5.9999999999999991</v>
      </c>
      <c r="J637" t="s">
        <v>3655</v>
      </c>
    </row>
    <row r="638" spans="1:10" ht="14.45" customHeight="1" x14ac:dyDescent="0.25">
      <c r="A638" s="91">
        <v>16020</v>
      </c>
      <c r="B638" s="4" t="s">
        <v>1676</v>
      </c>
      <c r="C638" s="98" t="s">
        <v>144</v>
      </c>
      <c r="G638" s="35">
        <v>5</v>
      </c>
      <c r="H638" s="106">
        <f>G638/(1-55%)</f>
        <v>11.111111111111112</v>
      </c>
      <c r="I638" s="106">
        <f>G638/(1-60%)</f>
        <v>12.5</v>
      </c>
      <c r="J638" t="s">
        <v>3655</v>
      </c>
    </row>
    <row r="639" spans="1:10" ht="14.45" customHeight="1" x14ac:dyDescent="0.25">
      <c r="A639" s="33" t="s">
        <v>1479</v>
      </c>
      <c r="B639" s="4" t="s">
        <v>1677</v>
      </c>
      <c r="C639" s="104" t="s">
        <v>144</v>
      </c>
      <c r="G639" s="35">
        <v>7.8</v>
      </c>
      <c r="H639" s="106">
        <f>G639/(1-55%)</f>
        <v>17.333333333333336</v>
      </c>
      <c r="I639" s="106">
        <f>G639/(1-60%)</f>
        <v>19.5</v>
      </c>
      <c r="J639" t="s">
        <v>3655</v>
      </c>
    </row>
    <row r="640" spans="1:10" ht="14.45" customHeight="1" x14ac:dyDescent="0.25">
      <c r="A640" s="91">
        <v>16038</v>
      </c>
      <c r="B640" s="4" t="s">
        <v>1678</v>
      </c>
      <c r="C640" s="34" t="s">
        <v>144</v>
      </c>
      <c r="G640" s="35">
        <v>3.5999999999999996</v>
      </c>
      <c r="H640" s="106">
        <f>G640/(1-55%)</f>
        <v>8</v>
      </c>
      <c r="I640" s="106">
        <f>G640/(1-60%)</f>
        <v>8.9999999999999982</v>
      </c>
      <c r="J640" t="s">
        <v>3655</v>
      </c>
    </row>
    <row r="641" spans="1:10" ht="14.45" customHeight="1" x14ac:dyDescent="0.25">
      <c r="A641" s="91">
        <v>16039</v>
      </c>
      <c r="B641" s="4" t="s">
        <v>1679</v>
      </c>
      <c r="C641" s="34" t="s">
        <v>144</v>
      </c>
      <c r="G641" s="35">
        <v>2.2999999999999998</v>
      </c>
      <c r="H641" s="106">
        <f>G641/(1-55%)</f>
        <v>5.1111111111111116</v>
      </c>
      <c r="I641" s="106">
        <f>G641/(1-60%)</f>
        <v>5.7499999999999991</v>
      </c>
      <c r="J641" t="s">
        <v>3655</v>
      </c>
    </row>
    <row r="642" spans="1:10" ht="14.45" customHeight="1" x14ac:dyDescent="0.25">
      <c r="A642" s="91">
        <v>16043</v>
      </c>
      <c r="B642" s="4" t="s">
        <v>1680</v>
      </c>
      <c r="C642" s="34" t="s">
        <v>144</v>
      </c>
      <c r="G642" s="35">
        <v>4.2</v>
      </c>
      <c r="H642" s="106">
        <f>G642/(1-55%)</f>
        <v>9.3333333333333339</v>
      </c>
      <c r="I642" s="106">
        <f>G642/(1-60%)</f>
        <v>10.5</v>
      </c>
      <c r="J642" t="s">
        <v>3655</v>
      </c>
    </row>
    <row r="643" spans="1:10" ht="14.45" customHeight="1" x14ac:dyDescent="0.25">
      <c r="A643" s="91">
        <v>16052</v>
      </c>
      <c r="B643" s="4" t="s">
        <v>1681</v>
      </c>
      <c r="C643" s="98" t="s">
        <v>1747</v>
      </c>
      <c r="G643" s="35">
        <v>5.3999999999999995</v>
      </c>
      <c r="H643" s="106">
        <f>G643/(1-55%)</f>
        <v>12</v>
      </c>
      <c r="I643" s="106">
        <f>G643/(1-60%)</f>
        <v>13.499999999999998</v>
      </c>
      <c r="J643" t="s">
        <v>3655</v>
      </c>
    </row>
    <row r="644" spans="1:10" ht="14.45" customHeight="1" x14ac:dyDescent="0.25">
      <c r="A644" s="91" t="s">
        <v>1480</v>
      </c>
      <c r="B644" s="4" t="s">
        <v>1682</v>
      </c>
      <c r="C644" s="98" t="s">
        <v>144</v>
      </c>
      <c r="G644" s="35">
        <v>6.5</v>
      </c>
      <c r="H644" s="106">
        <f>G644/(1-55%)</f>
        <v>14.444444444444446</v>
      </c>
      <c r="I644" s="106">
        <f>G644/(1-60%)</f>
        <v>16.25</v>
      </c>
      <c r="J644" t="s">
        <v>3655</v>
      </c>
    </row>
    <row r="645" spans="1:10" ht="14.45" customHeight="1" x14ac:dyDescent="0.25">
      <c r="A645" s="91" t="s">
        <v>1481</v>
      </c>
      <c r="B645" s="4" t="s">
        <v>1683</v>
      </c>
      <c r="C645" s="98" t="s">
        <v>144</v>
      </c>
      <c r="G645" s="102">
        <v>0</v>
      </c>
      <c r="H645" s="106">
        <f>G645/(1-55%)</f>
        <v>0</v>
      </c>
      <c r="I645" s="106">
        <f>G645/(1-60%)</f>
        <v>0</v>
      </c>
      <c r="J645" t="s">
        <v>3655</v>
      </c>
    </row>
    <row r="646" spans="1:10" ht="14.45" customHeight="1" x14ac:dyDescent="0.25">
      <c r="A646" s="91">
        <v>16055</v>
      </c>
      <c r="B646" s="4" t="s">
        <v>1684</v>
      </c>
      <c r="C646" s="98" t="s">
        <v>144</v>
      </c>
      <c r="G646" s="35">
        <v>3.5999999999999996</v>
      </c>
      <c r="H646" s="106">
        <f>G646/(1-55%)</f>
        <v>8</v>
      </c>
      <c r="I646" s="106">
        <f>G646/(1-60%)</f>
        <v>8.9999999999999982</v>
      </c>
      <c r="J646" t="s">
        <v>3655</v>
      </c>
    </row>
    <row r="647" spans="1:10" ht="14.45" customHeight="1" x14ac:dyDescent="0.25">
      <c r="A647" s="91">
        <v>16057</v>
      </c>
      <c r="B647" s="4" t="s">
        <v>1685</v>
      </c>
      <c r="C647" s="98" t="s">
        <v>144</v>
      </c>
      <c r="G647" s="35">
        <v>0.8</v>
      </c>
      <c r="H647" s="106">
        <f>G647/(1-55%)</f>
        <v>1.7777777777777781</v>
      </c>
      <c r="I647" s="106">
        <f>G647/(1-60%)</f>
        <v>2</v>
      </c>
      <c r="J647" t="s">
        <v>3655</v>
      </c>
    </row>
    <row r="648" spans="1:10" ht="14.45" customHeight="1" x14ac:dyDescent="0.25">
      <c r="A648" s="91">
        <v>16058</v>
      </c>
      <c r="B648" s="4" t="s">
        <v>1686</v>
      </c>
      <c r="C648" s="98" t="s">
        <v>144</v>
      </c>
      <c r="G648" s="35">
        <v>3</v>
      </c>
      <c r="H648" s="106">
        <f>G648/(1-55%)</f>
        <v>6.666666666666667</v>
      </c>
      <c r="I648" s="106">
        <f>G648/(1-60%)</f>
        <v>7.5</v>
      </c>
      <c r="J648" t="s">
        <v>3655</v>
      </c>
    </row>
    <row r="649" spans="1:10" ht="14.45" customHeight="1" x14ac:dyDescent="0.25">
      <c r="A649" s="91">
        <v>16065</v>
      </c>
      <c r="B649" s="4" t="s">
        <v>1687</v>
      </c>
      <c r="C649" s="98" t="s">
        <v>144</v>
      </c>
      <c r="G649" s="101">
        <v>8</v>
      </c>
      <c r="H649" s="106">
        <f>G649/(1-55%)</f>
        <v>17.777777777777779</v>
      </c>
      <c r="I649" s="106">
        <f>G649/(1-60%)</f>
        <v>20</v>
      </c>
      <c r="J649" t="s">
        <v>3655</v>
      </c>
    </row>
    <row r="650" spans="1:10" ht="14.45" customHeight="1" x14ac:dyDescent="0.25">
      <c r="A650" s="91">
        <v>16069</v>
      </c>
      <c r="B650" s="4" t="s">
        <v>1688</v>
      </c>
      <c r="C650" s="34" t="s">
        <v>144</v>
      </c>
      <c r="G650" s="35">
        <v>2.4</v>
      </c>
      <c r="H650" s="106">
        <f>G650/(1-55%)</f>
        <v>5.3333333333333339</v>
      </c>
      <c r="I650" s="106">
        <f>G650/(1-60%)</f>
        <v>5.9999999999999991</v>
      </c>
      <c r="J650" t="s">
        <v>3655</v>
      </c>
    </row>
    <row r="651" spans="1:10" ht="14.45" customHeight="1" x14ac:dyDescent="0.25">
      <c r="A651" s="91">
        <v>16080</v>
      </c>
      <c r="B651" s="4" t="s">
        <v>1689</v>
      </c>
      <c r="C651" s="98" t="s">
        <v>144</v>
      </c>
      <c r="G651" s="35">
        <v>3.5999999999999996</v>
      </c>
      <c r="H651" s="106">
        <f>G651/(1-55%)</f>
        <v>8</v>
      </c>
      <c r="I651" s="106">
        <f>G651/(1-60%)</f>
        <v>8.9999999999999982</v>
      </c>
      <c r="J651" t="s">
        <v>3655</v>
      </c>
    </row>
    <row r="652" spans="1:10" ht="14.45" customHeight="1" x14ac:dyDescent="0.25">
      <c r="A652" s="91">
        <v>16085</v>
      </c>
      <c r="B652" s="4" t="s">
        <v>1690</v>
      </c>
      <c r="C652" s="34" t="s">
        <v>144</v>
      </c>
      <c r="G652" s="35">
        <v>3</v>
      </c>
      <c r="H652" s="106">
        <f>G652/(1-55%)</f>
        <v>6.666666666666667</v>
      </c>
      <c r="I652" s="106">
        <f>G652/(1-60%)</f>
        <v>7.5</v>
      </c>
      <c r="J652" t="s">
        <v>3655</v>
      </c>
    </row>
    <row r="653" spans="1:10" ht="14.45" customHeight="1" x14ac:dyDescent="0.25">
      <c r="A653" s="91">
        <v>16089</v>
      </c>
      <c r="B653" s="4" t="s">
        <v>1691</v>
      </c>
      <c r="C653" s="34" t="s">
        <v>144</v>
      </c>
      <c r="G653" s="35">
        <v>3.5999999999999996</v>
      </c>
      <c r="H653" s="106">
        <f>G653/(1-55%)</f>
        <v>8</v>
      </c>
      <c r="I653" s="106">
        <f>G653/(1-60%)</f>
        <v>8.9999999999999982</v>
      </c>
      <c r="J653" t="s">
        <v>3655</v>
      </c>
    </row>
    <row r="654" spans="1:10" ht="14.45" customHeight="1" x14ac:dyDescent="0.25">
      <c r="A654" s="33" t="s">
        <v>1482</v>
      </c>
      <c r="B654" s="4" t="s">
        <v>1692</v>
      </c>
      <c r="C654" s="34" t="s">
        <v>144</v>
      </c>
      <c r="G654" s="35">
        <v>2.5</v>
      </c>
      <c r="H654" s="106">
        <f>G654/(1-55%)</f>
        <v>5.5555555555555562</v>
      </c>
      <c r="I654" s="106">
        <f>G654/(1-60%)</f>
        <v>6.25</v>
      </c>
      <c r="J654" t="s">
        <v>3655</v>
      </c>
    </row>
    <row r="655" spans="1:10" ht="14.45" customHeight="1" x14ac:dyDescent="0.25">
      <c r="A655" s="91">
        <v>16097</v>
      </c>
      <c r="B655" s="4" t="s">
        <v>1693</v>
      </c>
      <c r="C655" s="34" t="s">
        <v>144</v>
      </c>
      <c r="G655" s="35">
        <v>2.4</v>
      </c>
      <c r="H655" s="106">
        <f>G655/(1-55%)</f>
        <v>5.3333333333333339</v>
      </c>
      <c r="I655" s="106">
        <f>G655/(1-60%)</f>
        <v>5.9999999999999991</v>
      </c>
      <c r="J655" t="s">
        <v>3655</v>
      </c>
    </row>
    <row r="656" spans="1:10" ht="14.45" customHeight="1" x14ac:dyDescent="0.25">
      <c r="A656" s="91">
        <v>16111</v>
      </c>
      <c r="B656" s="4" t="s">
        <v>1694</v>
      </c>
      <c r="C656" s="34" t="s">
        <v>144</v>
      </c>
      <c r="G656" s="35">
        <v>3</v>
      </c>
      <c r="H656" s="106">
        <f>G656/(1-55%)</f>
        <v>6.666666666666667</v>
      </c>
      <c r="I656" s="106">
        <f>G656/(1-60%)</f>
        <v>7.5</v>
      </c>
      <c r="J656" t="s">
        <v>3655</v>
      </c>
    </row>
    <row r="657" spans="1:10" ht="14.45" customHeight="1" x14ac:dyDescent="0.25">
      <c r="A657" s="91">
        <v>16113</v>
      </c>
      <c r="B657" s="4" t="s">
        <v>1695</v>
      </c>
      <c r="C657" s="98" t="s">
        <v>144</v>
      </c>
      <c r="G657" s="35">
        <v>4.2</v>
      </c>
      <c r="H657" s="106">
        <f>G657/(1-55%)</f>
        <v>9.3333333333333339</v>
      </c>
      <c r="I657" s="106">
        <f>G657/(1-60%)</f>
        <v>10.5</v>
      </c>
      <c r="J657" t="s">
        <v>3655</v>
      </c>
    </row>
    <row r="658" spans="1:10" ht="14.45" customHeight="1" x14ac:dyDescent="0.25">
      <c r="A658" s="91">
        <v>16114</v>
      </c>
      <c r="B658" s="4" t="s">
        <v>1696</v>
      </c>
      <c r="C658" s="98" t="s">
        <v>144</v>
      </c>
      <c r="G658" s="35">
        <v>4.2</v>
      </c>
      <c r="H658" s="106">
        <f>G658/(1-55%)</f>
        <v>9.3333333333333339</v>
      </c>
      <c r="I658" s="106">
        <f>G658/(1-60%)</f>
        <v>10.5</v>
      </c>
      <c r="J658" t="s">
        <v>3655</v>
      </c>
    </row>
    <row r="659" spans="1:10" ht="14.45" customHeight="1" x14ac:dyDescent="0.25">
      <c r="A659" s="91">
        <v>16118</v>
      </c>
      <c r="B659" s="4" t="s">
        <v>1697</v>
      </c>
      <c r="C659" s="98" t="s">
        <v>144</v>
      </c>
      <c r="G659" s="35">
        <v>2.6999999999999997</v>
      </c>
      <c r="H659" s="106">
        <f>G659/(1-55%)</f>
        <v>6</v>
      </c>
      <c r="I659" s="106">
        <f>G659/(1-60%)</f>
        <v>6.7499999999999991</v>
      </c>
      <c r="J659" t="s">
        <v>3655</v>
      </c>
    </row>
    <row r="660" spans="1:10" ht="14.45" customHeight="1" x14ac:dyDescent="0.25">
      <c r="A660" s="91">
        <v>16119</v>
      </c>
      <c r="B660" s="4" t="s">
        <v>1698</v>
      </c>
      <c r="C660" s="98" t="s">
        <v>144</v>
      </c>
      <c r="G660" s="35">
        <v>3.5</v>
      </c>
      <c r="H660" s="106">
        <f>G660/(1-55%)</f>
        <v>7.7777777777777786</v>
      </c>
      <c r="I660" s="106">
        <f>G660/(1-60%)</f>
        <v>8.75</v>
      </c>
      <c r="J660" t="s">
        <v>3655</v>
      </c>
    </row>
    <row r="661" spans="1:10" ht="14.45" customHeight="1" x14ac:dyDescent="0.25">
      <c r="A661" s="91">
        <v>16120</v>
      </c>
      <c r="B661" s="4" t="s">
        <v>1699</v>
      </c>
      <c r="C661" s="34" t="s">
        <v>144</v>
      </c>
      <c r="G661" s="35">
        <v>3.5999999999999996</v>
      </c>
      <c r="H661" s="106">
        <f>G661/(1-55%)</f>
        <v>8</v>
      </c>
      <c r="I661" s="106">
        <f>G661/(1-60%)</f>
        <v>8.9999999999999982</v>
      </c>
      <c r="J661" t="s">
        <v>3655</v>
      </c>
    </row>
    <row r="662" spans="1:10" ht="14.45" customHeight="1" x14ac:dyDescent="0.25">
      <c r="A662" s="91">
        <v>16123</v>
      </c>
      <c r="B662" s="4" t="s">
        <v>1700</v>
      </c>
      <c r="C662" s="34" t="s">
        <v>144</v>
      </c>
      <c r="G662" s="35">
        <v>3.5</v>
      </c>
      <c r="H662" s="106">
        <f>G662/(1-55%)</f>
        <v>7.7777777777777786</v>
      </c>
      <c r="I662" s="106">
        <f>G662/(1-60%)</f>
        <v>8.75</v>
      </c>
      <c r="J662" t="s">
        <v>3655</v>
      </c>
    </row>
    <row r="663" spans="1:10" ht="14.45" customHeight="1" x14ac:dyDescent="0.25">
      <c r="A663" s="91">
        <v>16124</v>
      </c>
      <c r="B663" s="4" t="s">
        <v>1701</v>
      </c>
      <c r="C663" s="34" t="s">
        <v>144</v>
      </c>
      <c r="G663" s="35">
        <v>2.4</v>
      </c>
      <c r="H663" s="106">
        <f>G663/(1-55%)</f>
        <v>5.3333333333333339</v>
      </c>
      <c r="I663" s="106">
        <f>G663/(1-60%)</f>
        <v>5.9999999999999991</v>
      </c>
      <c r="J663" t="s">
        <v>3655</v>
      </c>
    </row>
    <row r="664" spans="1:10" ht="14.45" customHeight="1" x14ac:dyDescent="0.25">
      <c r="A664" s="91">
        <v>16127</v>
      </c>
      <c r="B664" s="4" t="s">
        <v>1702</v>
      </c>
      <c r="C664" s="98" t="s">
        <v>144</v>
      </c>
      <c r="G664" s="35">
        <v>3.5999999999999996</v>
      </c>
      <c r="H664" s="106">
        <f>G664/(1-55%)</f>
        <v>8</v>
      </c>
      <c r="I664" s="106">
        <f>G664/(1-60%)</f>
        <v>8.9999999999999982</v>
      </c>
      <c r="J664" t="s">
        <v>3655</v>
      </c>
    </row>
    <row r="665" spans="1:10" ht="14.45" customHeight="1" x14ac:dyDescent="0.25">
      <c r="A665" s="91">
        <v>16128</v>
      </c>
      <c r="B665" s="4" t="s">
        <v>1703</v>
      </c>
      <c r="C665" s="98" t="s">
        <v>144</v>
      </c>
      <c r="G665" s="35">
        <v>1.4</v>
      </c>
      <c r="H665" s="106">
        <f>G665/(1-55%)</f>
        <v>3.1111111111111112</v>
      </c>
      <c r="I665" s="106">
        <f>G665/(1-60%)</f>
        <v>3.4999999999999996</v>
      </c>
      <c r="J665" t="s">
        <v>3655</v>
      </c>
    </row>
    <row r="666" spans="1:10" ht="14.45" customHeight="1" x14ac:dyDescent="0.25">
      <c r="A666" s="91">
        <v>16144</v>
      </c>
      <c r="B666" s="4" t="s">
        <v>1704</v>
      </c>
      <c r="C666" s="34" t="s">
        <v>144</v>
      </c>
      <c r="G666" s="35">
        <v>4.8</v>
      </c>
      <c r="H666" s="106">
        <f>G666/(1-55%)</f>
        <v>10.666666666666668</v>
      </c>
      <c r="I666" s="106">
        <f>G666/(1-60%)</f>
        <v>11.999999999999998</v>
      </c>
      <c r="J666" t="s">
        <v>3655</v>
      </c>
    </row>
    <row r="667" spans="1:10" ht="14.45" customHeight="1" x14ac:dyDescent="0.25">
      <c r="A667" s="91">
        <v>16196</v>
      </c>
      <c r="B667" s="4" t="s">
        <v>1705</v>
      </c>
      <c r="C667" s="34" t="s">
        <v>144</v>
      </c>
      <c r="G667" s="35">
        <v>2.7</v>
      </c>
      <c r="H667" s="106">
        <f>G667/(1-55%)</f>
        <v>6.0000000000000009</v>
      </c>
      <c r="I667" s="106">
        <f>G667/(1-60%)</f>
        <v>6.75</v>
      </c>
      <c r="J667" t="s">
        <v>3655</v>
      </c>
    </row>
    <row r="668" spans="1:10" ht="14.45" customHeight="1" x14ac:dyDescent="0.25">
      <c r="A668" s="91">
        <v>16205</v>
      </c>
      <c r="B668" s="4" t="s">
        <v>1706</v>
      </c>
      <c r="C668" s="34" t="s">
        <v>144</v>
      </c>
      <c r="G668" s="35">
        <v>2.4</v>
      </c>
      <c r="H668" s="106">
        <f>G668/(1-55%)</f>
        <v>5.3333333333333339</v>
      </c>
      <c r="I668" s="106">
        <f>G668/(1-60%)</f>
        <v>5.9999999999999991</v>
      </c>
      <c r="J668" t="s">
        <v>3655</v>
      </c>
    </row>
    <row r="669" spans="1:10" ht="14.45" customHeight="1" x14ac:dyDescent="0.25">
      <c r="A669" s="91">
        <v>16400</v>
      </c>
      <c r="B669" s="4" t="s">
        <v>1707</v>
      </c>
      <c r="C669" s="98" t="s">
        <v>144</v>
      </c>
      <c r="G669" s="35">
        <v>2.2999999999999998</v>
      </c>
      <c r="H669" s="106">
        <f>G669/(1-55%)</f>
        <v>5.1111111111111116</v>
      </c>
      <c r="I669" s="106">
        <f>G669/(1-60%)</f>
        <v>5.7499999999999991</v>
      </c>
      <c r="J669" t="s">
        <v>3655</v>
      </c>
    </row>
    <row r="670" spans="1:10" ht="14.45" customHeight="1" x14ac:dyDescent="0.25">
      <c r="A670" s="91">
        <v>16404</v>
      </c>
      <c r="B670" s="4" t="s">
        <v>1708</v>
      </c>
      <c r="C670" s="34" t="s">
        <v>1743</v>
      </c>
      <c r="G670" s="35">
        <v>2</v>
      </c>
      <c r="H670" s="106">
        <f>G670/(1-55%)</f>
        <v>4.4444444444444446</v>
      </c>
      <c r="I670" s="106">
        <f>G670/(1-60%)</f>
        <v>5</v>
      </c>
      <c r="J670" t="s">
        <v>3655</v>
      </c>
    </row>
    <row r="671" spans="1:10" ht="14.45" customHeight="1" x14ac:dyDescent="0.25">
      <c r="A671" s="91">
        <v>16412</v>
      </c>
      <c r="B671" s="4" t="s">
        <v>1709</v>
      </c>
      <c r="C671" s="98" t="s">
        <v>144</v>
      </c>
      <c r="G671" s="35">
        <v>2.2999999999999998</v>
      </c>
      <c r="H671" s="106">
        <f>G671/(1-55%)</f>
        <v>5.1111111111111116</v>
      </c>
      <c r="I671" s="106">
        <f>G671/(1-60%)</f>
        <v>5.7499999999999991</v>
      </c>
      <c r="J671" t="s">
        <v>3655</v>
      </c>
    </row>
    <row r="672" spans="1:10" ht="14.45" customHeight="1" x14ac:dyDescent="0.25">
      <c r="A672" s="91">
        <v>16416</v>
      </c>
      <c r="B672" s="4" t="s">
        <v>1710</v>
      </c>
      <c r="C672" s="98" t="s">
        <v>144</v>
      </c>
      <c r="G672" s="35">
        <v>3.5999999999999996</v>
      </c>
      <c r="H672" s="106">
        <f>G672/(1-55%)</f>
        <v>8</v>
      </c>
      <c r="I672" s="106">
        <f>G672/(1-60%)</f>
        <v>8.9999999999999982</v>
      </c>
      <c r="J672" t="s">
        <v>3655</v>
      </c>
    </row>
    <row r="673" spans="1:10" ht="14.45" customHeight="1" x14ac:dyDescent="0.25">
      <c r="A673" s="91">
        <v>16419</v>
      </c>
      <c r="B673" s="4" t="s">
        <v>1711</v>
      </c>
      <c r="C673" s="34" t="s">
        <v>144</v>
      </c>
      <c r="G673" s="35">
        <v>3.5999999999999996</v>
      </c>
      <c r="H673" s="106">
        <f>G673/(1-55%)</f>
        <v>8</v>
      </c>
      <c r="I673" s="106">
        <f>G673/(1-60%)</f>
        <v>8.9999999999999982</v>
      </c>
      <c r="J673" t="s">
        <v>3655</v>
      </c>
    </row>
    <row r="674" spans="1:10" ht="14.45" customHeight="1" x14ac:dyDescent="0.25">
      <c r="A674" s="91">
        <v>16431</v>
      </c>
      <c r="B674" s="4" t="s">
        <v>1712</v>
      </c>
      <c r="C674" s="98" t="s">
        <v>144</v>
      </c>
      <c r="G674" s="35">
        <v>3</v>
      </c>
      <c r="H674" s="106">
        <f>G674/(1-55%)</f>
        <v>6.666666666666667</v>
      </c>
      <c r="I674" s="106">
        <f>G674/(1-60%)</f>
        <v>7.5</v>
      </c>
      <c r="J674" t="s">
        <v>3655</v>
      </c>
    </row>
    <row r="675" spans="1:10" ht="14.45" customHeight="1" x14ac:dyDescent="0.25">
      <c r="A675" s="91">
        <v>16463</v>
      </c>
      <c r="B675" s="4" t="s">
        <v>1713</v>
      </c>
      <c r="C675" s="98" t="s">
        <v>144</v>
      </c>
      <c r="G675" s="35">
        <v>2.5</v>
      </c>
      <c r="H675" s="106">
        <f>G675/(1-55%)</f>
        <v>5.5555555555555562</v>
      </c>
      <c r="I675" s="106">
        <f>G675/(1-60%)</f>
        <v>6.25</v>
      </c>
      <c r="J675" t="s">
        <v>3655</v>
      </c>
    </row>
    <row r="676" spans="1:10" ht="14.45" customHeight="1" x14ac:dyDescent="0.25">
      <c r="A676" s="91">
        <v>16439</v>
      </c>
      <c r="B676" s="4" t="s">
        <v>1714</v>
      </c>
      <c r="C676" s="98" t="s">
        <v>144</v>
      </c>
      <c r="G676" s="35">
        <v>3.5</v>
      </c>
      <c r="H676" s="106">
        <f>G676/(1-55%)</f>
        <v>7.7777777777777786</v>
      </c>
      <c r="I676" s="106">
        <f>G676/(1-60%)</f>
        <v>8.75</v>
      </c>
      <c r="J676" t="s">
        <v>3655</v>
      </c>
    </row>
    <row r="677" spans="1:10" ht="14.45" customHeight="1" x14ac:dyDescent="0.25">
      <c r="A677" s="91">
        <v>16449</v>
      </c>
      <c r="B677" s="4" t="s">
        <v>1715</v>
      </c>
      <c r="C677" s="98" t="s">
        <v>144</v>
      </c>
      <c r="G677" s="35">
        <v>3</v>
      </c>
      <c r="H677" s="106">
        <f>G677/(1-55%)</f>
        <v>6.666666666666667</v>
      </c>
      <c r="I677" s="106">
        <f>G677/(1-60%)</f>
        <v>7.5</v>
      </c>
      <c r="J677" t="s">
        <v>3655</v>
      </c>
    </row>
    <row r="678" spans="1:10" ht="14.45" customHeight="1" x14ac:dyDescent="0.25">
      <c r="A678" s="33" t="s">
        <v>1483</v>
      </c>
      <c r="B678" s="4" t="s">
        <v>1716</v>
      </c>
      <c r="C678" s="34" t="s">
        <v>144</v>
      </c>
      <c r="G678" s="35">
        <v>12</v>
      </c>
      <c r="H678" s="106">
        <f>G678/(1-55%)</f>
        <v>26.666666666666668</v>
      </c>
      <c r="I678" s="106">
        <f>G678/(1-60%)</f>
        <v>30</v>
      </c>
      <c r="J678" t="s">
        <v>3655</v>
      </c>
    </row>
    <row r="679" spans="1:10" ht="14.45" customHeight="1" x14ac:dyDescent="0.25">
      <c r="A679" s="33">
        <v>16453</v>
      </c>
      <c r="B679" s="4" t="s">
        <v>1717</v>
      </c>
      <c r="C679" s="34" t="s">
        <v>144</v>
      </c>
      <c r="G679" s="35">
        <v>3.5</v>
      </c>
      <c r="H679" s="106">
        <f>G679/(1-55%)</f>
        <v>7.7777777777777786</v>
      </c>
      <c r="I679" s="106">
        <f>G679/(1-60%)</f>
        <v>8.75</v>
      </c>
      <c r="J679" t="s">
        <v>3655</v>
      </c>
    </row>
    <row r="680" spans="1:10" ht="14.45" customHeight="1" x14ac:dyDescent="0.25">
      <c r="A680" s="91">
        <v>16454</v>
      </c>
      <c r="B680" s="4" t="s">
        <v>1718</v>
      </c>
      <c r="C680" s="34" t="s">
        <v>144</v>
      </c>
      <c r="G680" s="35">
        <v>4.2</v>
      </c>
      <c r="H680" s="106">
        <f>G680/(1-55%)</f>
        <v>9.3333333333333339</v>
      </c>
      <c r="I680" s="106">
        <f>G680/(1-60%)</f>
        <v>10.5</v>
      </c>
      <c r="J680" t="s">
        <v>3655</v>
      </c>
    </row>
    <row r="681" spans="1:10" ht="14.45" customHeight="1" x14ac:dyDescent="0.25">
      <c r="A681" s="91">
        <v>16481</v>
      </c>
      <c r="B681" s="4" t="s">
        <v>1719</v>
      </c>
      <c r="C681" s="98" t="s">
        <v>144</v>
      </c>
      <c r="G681" s="35">
        <v>2.4</v>
      </c>
      <c r="H681" s="106">
        <f>G681/(1-55%)</f>
        <v>5.3333333333333339</v>
      </c>
      <c r="I681" s="106">
        <f>G681/(1-60%)</f>
        <v>5.9999999999999991</v>
      </c>
      <c r="J681" t="s">
        <v>3655</v>
      </c>
    </row>
    <row r="682" spans="1:10" ht="14.45" customHeight="1" x14ac:dyDescent="0.25">
      <c r="A682" s="91">
        <v>16483</v>
      </c>
      <c r="B682" s="4" t="s">
        <v>1720</v>
      </c>
      <c r="C682" s="34" t="s">
        <v>144</v>
      </c>
      <c r="G682" s="35">
        <v>2.4</v>
      </c>
      <c r="H682" s="106">
        <f>G682/(1-55%)</f>
        <v>5.3333333333333339</v>
      </c>
      <c r="I682" s="106">
        <f>G682/(1-60%)</f>
        <v>5.9999999999999991</v>
      </c>
      <c r="J682" t="s">
        <v>3655</v>
      </c>
    </row>
    <row r="683" spans="1:10" ht="14.45" customHeight="1" x14ac:dyDescent="0.25">
      <c r="A683" s="91">
        <v>16491</v>
      </c>
      <c r="B683" s="4" t="s">
        <v>1721</v>
      </c>
      <c r="C683" s="34" t="s">
        <v>144</v>
      </c>
      <c r="G683" s="35">
        <v>2.5</v>
      </c>
      <c r="H683" s="106">
        <f>G683/(1-55%)</f>
        <v>5.5555555555555562</v>
      </c>
      <c r="I683" s="106">
        <f>G683/(1-60%)</f>
        <v>6.25</v>
      </c>
      <c r="J683" t="s">
        <v>3655</v>
      </c>
    </row>
    <row r="684" spans="1:10" ht="14.45" customHeight="1" x14ac:dyDescent="0.25">
      <c r="A684" s="91">
        <v>16510</v>
      </c>
      <c r="B684" s="4" t="s">
        <v>1722</v>
      </c>
      <c r="C684" s="34" t="s">
        <v>144</v>
      </c>
      <c r="G684" s="35">
        <v>3.5999999999999996</v>
      </c>
      <c r="H684" s="106">
        <f>G684/(1-55%)</f>
        <v>8</v>
      </c>
      <c r="I684" s="106">
        <f>G684/(1-60%)</f>
        <v>8.9999999999999982</v>
      </c>
      <c r="J684" t="s">
        <v>3655</v>
      </c>
    </row>
    <row r="685" spans="1:10" ht="14.45" customHeight="1" x14ac:dyDescent="0.25">
      <c r="A685" s="91">
        <v>125122</v>
      </c>
      <c r="B685" s="4" t="s">
        <v>1723</v>
      </c>
      <c r="C685" s="98" t="s">
        <v>143</v>
      </c>
      <c r="G685" s="35">
        <v>1.1000000000000001</v>
      </c>
      <c r="H685" s="106">
        <f>G685/(1-55%)</f>
        <v>2.4444444444444451</v>
      </c>
      <c r="I685" s="106">
        <f>G685/(1-60%)</f>
        <v>2.75</v>
      </c>
      <c r="J685" t="s">
        <v>3655</v>
      </c>
    </row>
    <row r="686" spans="1:10" ht="14.45" customHeight="1" x14ac:dyDescent="0.25">
      <c r="A686" s="91">
        <v>242862</v>
      </c>
      <c r="B686" s="4" t="s">
        <v>1724</v>
      </c>
      <c r="C686" s="98" t="s">
        <v>143</v>
      </c>
      <c r="G686" s="35">
        <v>3</v>
      </c>
      <c r="H686" s="106">
        <f>G686/(1-55%)</f>
        <v>6.666666666666667</v>
      </c>
      <c r="I686" s="106">
        <f>G686/(1-60%)</f>
        <v>7.5</v>
      </c>
      <c r="J686" t="s">
        <v>3655</v>
      </c>
    </row>
    <row r="687" spans="1:10" ht="14.45" customHeight="1" x14ac:dyDescent="0.25">
      <c r="A687" s="91">
        <v>410415</v>
      </c>
      <c r="B687" s="4" t="s">
        <v>1725</v>
      </c>
      <c r="C687" s="98" t="s">
        <v>143</v>
      </c>
      <c r="G687" s="35">
        <v>1.5</v>
      </c>
      <c r="H687" s="106">
        <f>G687/(1-55%)</f>
        <v>3.3333333333333335</v>
      </c>
      <c r="I687" s="106">
        <f>G687/(1-60%)</f>
        <v>3.75</v>
      </c>
      <c r="J687" t="s">
        <v>3655</v>
      </c>
    </row>
    <row r="688" spans="1:10" ht="14.45" customHeight="1" x14ac:dyDescent="0.25">
      <c r="A688" s="91">
        <v>410515</v>
      </c>
      <c r="B688" s="4" t="s">
        <v>1726</v>
      </c>
      <c r="C688" s="98" t="s">
        <v>143</v>
      </c>
      <c r="G688" s="35">
        <v>1.5</v>
      </c>
      <c r="H688" s="106">
        <f>G688/(1-55%)</f>
        <v>3.3333333333333335</v>
      </c>
      <c r="I688" s="106">
        <f>G688/(1-60%)</f>
        <v>3.75</v>
      </c>
      <c r="J688" t="s">
        <v>3655</v>
      </c>
    </row>
    <row r="689" spans="1:10" ht="14.45" customHeight="1" x14ac:dyDescent="0.25">
      <c r="A689" s="91">
        <v>3487487</v>
      </c>
      <c r="B689" s="4" t="s">
        <v>1727</v>
      </c>
      <c r="C689" s="98" t="s">
        <v>143</v>
      </c>
      <c r="G689" s="35">
        <v>1.1000000000000001</v>
      </c>
      <c r="H689" s="106">
        <f>G689/(1-55%)</f>
        <v>2.4444444444444451</v>
      </c>
      <c r="I689" s="106">
        <f>G689/(1-60%)</f>
        <v>2.75</v>
      </c>
      <c r="J689" t="s">
        <v>3655</v>
      </c>
    </row>
    <row r="690" spans="1:10" ht="14.45" customHeight="1" x14ac:dyDescent="0.25">
      <c r="A690" s="91" t="s">
        <v>1484</v>
      </c>
      <c r="B690" s="4" t="s">
        <v>1728</v>
      </c>
      <c r="C690" s="34" t="s">
        <v>144</v>
      </c>
      <c r="G690" s="35">
        <v>3</v>
      </c>
      <c r="H690" s="106">
        <f>G690/(1-55%)</f>
        <v>6.666666666666667</v>
      </c>
      <c r="I690" s="106">
        <f>G690/(1-60%)</f>
        <v>7.5</v>
      </c>
      <c r="J690" t="s">
        <v>3655</v>
      </c>
    </row>
    <row r="691" spans="1:10" ht="14.45" customHeight="1" x14ac:dyDescent="0.25">
      <c r="A691" s="91" t="s">
        <v>1485</v>
      </c>
      <c r="B691" s="4" t="s">
        <v>1729</v>
      </c>
      <c r="C691" s="98" t="s">
        <v>143</v>
      </c>
      <c r="G691" s="35">
        <v>3.3</v>
      </c>
      <c r="H691" s="106">
        <f>G691/(1-55%)</f>
        <v>7.3333333333333339</v>
      </c>
      <c r="I691" s="106">
        <f>G691/(1-60%)</f>
        <v>8.2499999999999982</v>
      </c>
      <c r="J691" t="s">
        <v>3655</v>
      </c>
    </row>
    <row r="692" spans="1:10" ht="14.45" customHeight="1" x14ac:dyDescent="0.25">
      <c r="A692" s="91" t="s">
        <v>1486</v>
      </c>
      <c r="B692" s="4" t="s">
        <v>1730</v>
      </c>
      <c r="C692" s="34" t="s">
        <v>144</v>
      </c>
      <c r="G692" s="35">
        <v>4.5</v>
      </c>
      <c r="H692" s="106">
        <f>G692/(1-55%)</f>
        <v>10.000000000000002</v>
      </c>
      <c r="I692" s="106">
        <f>G692/(1-60%)</f>
        <v>11.25</v>
      </c>
      <c r="J692" t="s">
        <v>3655</v>
      </c>
    </row>
    <row r="693" spans="1:10" ht="14.45" customHeight="1" x14ac:dyDescent="0.25">
      <c r="A693" s="91" t="s">
        <v>1487</v>
      </c>
      <c r="B693" s="4" t="s">
        <v>1731</v>
      </c>
      <c r="C693" s="34" t="s">
        <v>1747</v>
      </c>
      <c r="G693" s="35">
        <v>4.2</v>
      </c>
      <c r="H693" s="106">
        <f>G693/(1-55%)</f>
        <v>9.3333333333333339</v>
      </c>
      <c r="I693" s="106">
        <f>G693/(1-60%)</f>
        <v>10.5</v>
      </c>
      <c r="J693" t="s">
        <v>3655</v>
      </c>
    </row>
    <row r="694" spans="1:10" ht="14.45" customHeight="1" x14ac:dyDescent="0.25">
      <c r="A694" s="91" t="s">
        <v>1488</v>
      </c>
      <c r="B694" s="4" t="s">
        <v>1732</v>
      </c>
      <c r="C694" s="34" t="s">
        <v>143</v>
      </c>
      <c r="G694" s="35">
        <v>3</v>
      </c>
      <c r="H694" s="106">
        <f>G694/(1-55%)</f>
        <v>6.666666666666667</v>
      </c>
      <c r="I694" s="106">
        <f>G694/(1-60%)</f>
        <v>7.5</v>
      </c>
      <c r="J694" t="s">
        <v>3655</v>
      </c>
    </row>
    <row r="695" spans="1:10" ht="14.45" customHeight="1" x14ac:dyDescent="0.25">
      <c r="A695" s="91" t="s">
        <v>1489</v>
      </c>
      <c r="B695" s="4" t="s">
        <v>1733</v>
      </c>
      <c r="C695" s="34" t="s">
        <v>1747</v>
      </c>
      <c r="G695" s="35">
        <v>1.5</v>
      </c>
      <c r="H695" s="106">
        <f>G695/(1-55%)</f>
        <v>3.3333333333333335</v>
      </c>
      <c r="I695" s="106">
        <f>G695/(1-60%)</f>
        <v>3.75</v>
      </c>
      <c r="J695" t="s">
        <v>3655</v>
      </c>
    </row>
    <row r="696" spans="1:10" ht="14.45" customHeight="1" x14ac:dyDescent="0.25">
      <c r="A696" s="91" t="s">
        <v>1490</v>
      </c>
      <c r="B696" s="4" t="s">
        <v>1734</v>
      </c>
      <c r="C696" s="34" t="s">
        <v>1747</v>
      </c>
      <c r="G696" s="35">
        <v>1.5</v>
      </c>
      <c r="H696" s="106">
        <f>G696/(1-55%)</f>
        <v>3.3333333333333335</v>
      </c>
      <c r="I696" s="106">
        <f>G696/(1-60%)</f>
        <v>3.75</v>
      </c>
      <c r="J696" t="s">
        <v>3655</v>
      </c>
    </row>
    <row r="697" spans="1:10" ht="14.45" customHeight="1" x14ac:dyDescent="0.25">
      <c r="A697" s="91" t="s">
        <v>1491</v>
      </c>
      <c r="B697" s="4" t="s">
        <v>1735</v>
      </c>
      <c r="C697" s="34" t="s">
        <v>1747</v>
      </c>
      <c r="G697" s="35">
        <v>1.7</v>
      </c>
      <c r="H697" s="106">
        <f>G697/(1-55%)</f>
        <v>3.7777777777777781</v>
      </c>
      <c r="I697" s="106">
        <f>G697/(1-60%)</f>
        <v>4.25</v>
      </c>
      <c r="J697" t="s">
        <v>3655</v>
      </c>
    </row>
    <row r="698" spans="1:10" ht="14.45" customHeight="1" x14ac:dyDescent="0.25">
      <c r="A698" s="91" t="s">
        <v>1492</v>
      </c>
      <c r="B698" s="4" t="s">
        <v>1736</v>
      </c>
      <c r="C698" s="98" t="s">
        <v>143</v>
      </c>
      <c r="G698" s="35">
        <v>1.5</v>
      </c>
      <c r="H698" s="106">
        <f>G698/(1-55%)</f>
        <v>3.3333333333333335</v>
      </c>
      <c r="I698" s="106">
        <f>G698/(1-60%)</f>
        <v>3.75</v>
      </c>
      <c r="J698" t="s">
        <v>3655</v>
      </c>
    </row>
    <row r="699" spans="1:10" ht="14.45" customHeight="1" x14ac:dyDescent="0.25">
      <c r="A699" s="91" t="s">
        <v>1493</v>
      </c>
      <c r="B699" s="4" t="s">
        <v>1737</v>
      </c>
      <c r="C699" s="98" t="s">
        <v>143</v>
      </c>
      <c r="G699" s="35">
        <v>1.5</v>
      </c>
      <c r="H699" s="106">
        <f>G699/(1-55%)</f>
        <v>3.3333333333333335</v>
      </c>
      <c r="I699" s="106">
        <f>G699/(1-60%)</f>
        <v>3.75</v>
      </c>
      <c r="J699" t="s">
        <v>3655</v>
      </c>
    </row>
    <row r="700" spans="1:10" ht="14.45" customHeight="1" x14ac:dyDescent="0.25">
      <c r="A700" s="91" t="s">
        <v>1494</v>
      </c>
      <c r="B700" s="4" t="s">
        <v>1738</v>
      </c>
      <c r="C700" s="98" t="s">
        <v>143</v>
      </c>
      <c r="G700" s="35">
        <v>3</v>
      </c>
      <c r="H700" s="106">
        <f>G700/(1-55%)</f>
        <v>6.666666666666667</v>
      </c>
      <c r="I700" s="106">
        <f>G700/(1-60%)</f>
        <v>7.5</v>
      </c>
      <c r="J700" t="s">
        <v>3655</v>
      </c>
    </row>
    <row r="701" spans="1:10" ht="14.45" customHeight="1" x14ac:dyDescent="0.25">
      <c r="A701" s="91" t="s">
        <v>1495</v>
      </c>
      <c r="B701" s="4" t="s">
        <v>1739</v>
      </c>
      <c r="C701" s="98" t="s">
        <v>143</v>
      </c>
      <c r="G701" s="35">
        <v>1.2</v>
      </c>
      <c r="H701" s="106">
        <f>G701/(1-55%)</f>
        <v>2.666666666666667</v>
      </c>
      <c r="I701" s="106">
        <f>G701/(1-60%)</f>
        <v>2.9999999999999996</v>
      </c>
      <c r="J701" t="s">
        <v>3655</v>
      </c>
    </row>
    <row r="702" spans="1:10" ht="14.45" customHeight="1" x14ac:dyDescent="0.25">
      <c r="A702" s="91" t="s">
        <v>1496</v>
      </c>
      <c r="B702" s="4" t="s">
        <v>1740</v>
      </c>
      <c r="C702" s="98" t="s">
        <v>143</v>
      </c>
      <c r="G702" s="35">
        <v>3.5</v>
      </c>
      <c r="H702" s="106">
        <f>G702/(1-55%)</f>
        <v>7.7777777777777786</v>
      </c>
      <c r="I702" s="106">
        <f>G702/(1-60%)</f>
        <v>8.75</v>
      </c>
      <c r="J702" t="s">
        <v>3655</v>
      </c>
    </row>
    <row r="703" spans="1:10" ht="14.45" customHeight="1" x14ac:dyDescent="0.25">
      <c r="A703" s="91" t="s">
        <v>1497</v>
      </c>
      <c r="B703" s="4" t="s">
        <v>1741</v>
      </c>
      <c r="C703" s="30" t="s">
        <v>143</v>
      </c>
      <c r="G703" s="35">
        <v>1.2</v>
      </c>
      <c r="H703" s="106">
        <f>G703/(1-55%)</f>
        <v>2.666666666666667</v>
      </c>
      <c r="I703" s="106">
        <f>G703/(1-60%)</f>
        <v>2.9999999999999996</v>
      </c>
      <c r="J703" t="s">
        <v>3655</v>
      </c>
    </row>
    <row r="706" spans="1:10" ht="31.5" x14ac:dyDescent="0.5">
      <c r="A706" s="231" t="s">
        <v>1748</v>
      </c>
      <c r="B706" s="230"/>
      <c r="C706" s="230"/>
      <c r="D706" s="230"/>
      <c r="E706" s="230"/>
      <c r="F706" s="230"/>
    </row>
    <row r="707" spans="1:10" ht="17.25" x14ac:dyDescent="0.25">
      <c r="A707" s="108" t="s">
        <v>383</v>
      </c>
      <c r="B707" s="108" t="s">
        <v>1749</v>
      </c>
      <c r="C707" s="107" t="s">
        <v>3703</v>
      </c>
      <c r="D707" s="107" t="s">
        <v>3700</v>
      </c>
      <c r="E707" t="s">
        <v>3700</v>
      </c>
      <c r="F707" t="s">
        <v>3700</v>
      </c>
      <c r="G707" t="s">
        <v>3698</v>
      </c>
      <c r="H707" s="37" t="s">
        <v>387</v>
      </c>
      <c r="I707" s="37" t="s">
        <v>388</v>
      </c>
    </row>
    <row r="708" spans="1:10" ht="15.75" x14ac:dyDescent="0.25">
      <c r="A708" s="95" t="s">
        <v>1750</v>
      </c>
      <c r="B708" s="4" t="s">
        <v>1753</v>
      </c>
      <c r="C708" s="99"/>
      <c r="G708" s="97">
        <v>6</v>
      </c>
      <c r="H708" s="10">
        <f>G708/(1-55%)</f>
        <v>13.333333333333334</v>
      </c>
      <c r="I708" s="10">
        <f>G708/(1-60%)</f>
        <v>15</v>
      </c>
      <c r="J708" t="s">
        <v>1748</v>
      </c>
    </row>
    <row r="709" spans="1:10" ht="15.75" x14ac:dyDescent="0.25">
      <c r="A709" s="29">
        <v>4277</v>
      </c>
      <c r="B709" s="4" t="s">
        <v>1754</v>
      </c>
      <c r="C709" s="53"/>
      <c r="G709" s="31">
        <v>0.4</v>
      </c>
      <c r="H709" s="10">
        <f>G709/(1-55%)</f>
        <v>0.88888888888888906</v>
      </c>
      <c r="I709" s="10">
        <f>G709/(1-60%)</f>
        <v>1</v>
      </c>
      <c r="J709" t="s">
        <v>1748</v>
      </c>
    </row>
    <row r="710" spans="1:10" ht="15.75" x14ac:dyDescent="0.25">
      <c r="A710" s="29">
        <v>4278</v>
      </c>
      <c r="B710" s="4" t="s">
        <v>1755</v>
      </c>
      <c r="C710" s="53"/>
      <c r="G710" s="31">
        <v>3.3</v>
      </c>
      <c r="H710" s="10">
        <f>G710/(1-55%)</f>
        <v>7.3333333333333339</v>
      </c>
      <c r="I710" s="10">
        <f>G710/(1-60%)</f>
        <v>8.2499999999999982</v>
      </c>
      <c r="J710" t="s">
        <v>1748</v>
      </c>
    </row>
    <row r="711" spans="1:10" ht="15.75" x14ac:dyDescent="0.25">
      <c r="A711" s="29">
        <v>4298</v>
      </c>
      <c r="B711" s="4" t="s">
        <v>1756</v>
      </c>
      <c r="C711" s="53"/>
      <c r="G711" s="31">
        <v>3.2</v>
      </c>
      <c r="H711" s="10">
        <f>G711/(1-55%)</f>
        <v>7.1111111111111125</v>
      </c>
      <c r="I711" s="10">
        <f>G711/(1-60%)</f>
        <v>8</v>
      </c>
      <c r="J711" t="s">
        <v>1748</v>
      </c>
    </row>
    <row r="712" spans="1:10" ht="15.75" x14ac:dyDescent="0.25">
      <c r="A712" s="29">
        <v>4299</v>
      </c>
      <c r="B712" s="4" t="s">
        <v>1757</v>
      </c>
      <c r="C712" s="53"/>
      <c r="G712" s="31">
        <v>0.4</v>
      </c>
      <c r="H712" s="10">
        <f>G712/(1-55%)</f>
        <v>0.88888888888888906</v>
      </c>
      <c r="I712" s="10">
        <f>G712/(1-60%)</f>
        <v>1</v>
      </c>
      <c r="J712" t="s">
        <v>1748</v>
      </c>
    </row>
    <row r="713" spans="1:10" ht="15.75" x14ac:dyDescent="0.25">
      <c r="A713" s="29">
        <v>4300</v>
      </c>
      <c r="B713" s="4" t="s">
        <v>1758</v>
      </c>
      <c r="C713" s="53"/>
      <c r="G713" s="31">
        <v>6</v>
      </c>
      <c r="H713" s="10">
        <f>G713/(1-55%)</f>
        <v>13.333333333333334</v>
      </c>
      <c r="I713" s="10">
        <f>G713/(1-60%)</f>
        <v>15</v>
      </c>
      <c r="J713" t="s">
        <v>1748</v>
      </c>
    </row>
    <row r="714" spans="1:10" ht="15.75" x14ac:dyDescent="0.25">
      <c r="A714" s="29">
        <v>4301</v>
      </c>
      <c r="B714" s="4" t="s">
        <v>1759</v>
      </c>
      <c r="C714" s="53"/>
      <c r="G714" s="31">
        <v>1</v>
      </c>
      <c r="H714" s="10">
        <f>G714/(1-55%)</f>
        <v>2.2222222222222223</v>
      </c>
      <c r="I714" s="10">
        <f>G714/(1-60%)</f>
        <v>2.5</v>
      </c>
      <c r="J714" t="s">
        <v>1748</v>
      </c>
    </row>
    <row r="715" spans="1:10" ht="15.75" x14ac:dyDescent="0.25">
      <c r="A715" s="29">
        <v>4325</v>
      </c>
      <c r="B715" s="4" t="s">
        <v>1760</v>
      </c>
      <c r="C715" s="53"/>
      <c r="G715" s="31">
        <v>3.3</v>
      </c>
      <c r="H715" s="10">
        <f>G715/(1-55%)</f>
        <v>7.3333333333333339</v>
      </c>
      <c r="I715" s="10">
        <f>G715/(1-60%)</f>
        <v>8.2499999999999982</v>
      </c>
      <c r="J715" t="s">
        <v>1748</v>
      </c>
    </row>
    <row r="716" spans="1:10" ht="15.75" x14ac:dyDescent="0.25">
      <c r="A716" s="29">
        <v>4353</v>
      </c>
      <c r="B716" s="4" t="s">
        <v>1761</v>
      </c>
      <c r="C716" s="53"/>
      <c r="G716" s="31">
        <v>0.5</v>
      </c>
      <c r="H716" s="10">
        <f>G716/(1-55%)</f>
        <v>1.1111111111111112</v>
      </c>
      <c r="I716" s="10">
        <f>G716/(1-60%)</f>
        <v>1.25</v>
      </c>
      <c r="J716" t="s">
        <v>1748</v>
      </c>
    </row>
    <row r="717" spans="1:10" ht="15.75" x14ac:dyDescent="0.25">
      <c r="A717" s="29">
        <v>4355</v>
      </c>
      <c r="B717" s="4" t="s">
        <v>1762</v>
      </c>
      <c r="C717" s="53"/>
      <c r="G717" s="31">
        <v>4</v>
      </c>
      <c r="H717" s="10">
        <f>G717/(1-55%)</f>
        <v>8.8888888888888893</v>
      </c>
      <c r="I717" s="10">
        <f>G717/(1-60%)</f>
        <v>10</v>
      </c>
      <c r="J717" t="s">
        <v>1748</v>
      </c>
    </row>
    <row r="718" spans="1:10" ht="15.75" x14ac:dyDescent="0.25">
      <c r="A718" s="29" t="s">
        <v>1751</v>
      </c>
      <c r="B718" s="4" t="s">
        <v>1753</v>
      </c>
      <c r="C718" s="53"/>
      <c r="G718" s="31">
        <v>6</v>
      </c>
      <c r="H718" s="10">
        <f>G718/(1-55%)</f>
        <v>13.333333333333334</v>
      </c>
      <c r="I718" s="10">
        <f>G718/(1-60%)</f>
        <v>15</v>
      </c>
      <c r="J718" t="s">
        <v>1748</v>
      </c>
    </row>
    <row r="719" spans="1:10" ht="15.75" x14ac:dyDescent="0.25">
      <c r="A719" s="29">
        <v>5183</v>
      </c>
      <c r="B719" s="4" t="s">
        <v>1763</v>
      </c>
      <c r="C719" s="53"/>
      <c r="G719" s="31">
        <v>0.4</v>
      </c>
      <c r="H719" s="10">
        <f>G719/(1-55%)</f>
        <v>0.88888888888888906</v>
      </c>
      <c r="I719" s="10">
        <f>G719/(1-60%)</f>
        <v>1</v>
      </c>
      <c r="J719" t="s">
        <v>1748</v>
      </c>
    </row>
    <row r="720" spans="1:10" ht="15.75" x14ac:dyDescent="0.25">
      <c r="A720" s="29">
        <v>5530</v>
      </c>
      <c r="B720" s="4" t="s">
        <v>1764</v>
      </c>
      <c r="C720" s="53"/>
      <c r="G720" s="31">
        <v>3.3</v>
      </c>
      <c r="H720" s="10">
        <f>G720/(1-55%)</f>
        <v>7.3333333333333339</v>
      </c>
      <c r="I720" s="10">
        <f>G720/(1-60%)</f>
        <v>8.2499999999999982</v>
      </c>
      <c r="J720" t="s">
        <v>1748</v>
      </c>
    </row>
    <row r="721" spans="1:10" ht="15.75" x14ac:dyDescent="0.25">
      <c r="A721" s="29" t="s">
        <v>1752</v>
      </c>
      <c r="B721" s="4" t="s">
        <v>1765</v>
      </c>
      <c r="C721" s="53"/>
      <c r="G721" s="31">
        <v>2.5</v>
      </c>
      <c r="H721" s="10">
        <f>G721/(1-55%)</f>
        <v>5.5555555555555562</v>
      </c>
      <c r="I721" s="10">
        <f>G721/(1-60%)</f>
        <v>6.25</v>
      </c>
      <c r="J721" t="s">
        <v>1748</v>
      </c>
    </row>
    <row r="724" spans="1:10" ht="31.5" x14ac:dyDescent="0.5">
      <c r="A724" s="231" t="s">
        <v>1766</v>
      </c>
      <c r="B724" s="230"/>
      <c r="C724" s="230"/>
      <c r="D724" s="230"/>
      <c r="E724" s="230"/>
      <c r="F724" s="230"/>
    </row>
    <row r="725" spans="1:10" ht="17.25" x14ac:dyDescent="0.25">
      <c r="A725" s="108" t="s">
        <v>383</v>
      </c>
      <c r="B725" s="108" t="s">
        <v>1749</v>
      </c>
      <c r="C725" s="107" t="s">
        <v>3703</v>
      </c>
      <c r="D725" s="107" t="s">
        <v>3700</v>
      </c>
      <c r="E725" t="s">
        <v>3700</v>
      </c>
      <c r="F725" t="s">
        <v>3700</v>
      </c>
      <c r="G725" t="s">
        <v>3698</v>
      </c>
      <c r="H725" s="37" t="s">
        <v>387</v>
      </c>
      <c r="I725" s="37" t="s">
        <v>388</v>
      </c>
    </row>
    <row r="726" spans="1:10" ht="15.75" x14ac:dyDescent="0.25">
      <c r="A726" s="109">
        <v>4230</v>
      </c>
      <c r="B726" s="4" t="s">
        <v>1774</v>
      </c>
      <c r="C726" s="53"/>
      <c r="G726" s="31">
        <v>0.4</v>
      </c>
      <c r="H726" s="10">
        <f>G726/(1-55%)</f>
        <v>0.88888888888888906</v>
      </c>
      <c r="I726" s="10">
        <f>G726/(1-60%)</f>
        <v>1</v>
      </c>
      <c r="J726" t="s">
        <v>3656</v>
      </c>
    </row>
    <row r="727" spans="1:10" ht="15.75" x14ac:dyDescent="0.25">
      <c r="A727" s="109">
        <v>4306</v>
      </c>
      <c r="B727" s="4" t="s">
        <v>1775</v>
      </c>
      <c r="C727" s="53"/>
      <c r="G727" s="31">
        <v>0.3</v>
      </c>
      <c r="H727" s="10">
        <f>G727/(1-55%)</f>
        <v>0.66666666666666674</v>
      </c>
      <c r="I727" s="10">
        <f>G727/(1-60%)</f>
        <v>0.74999999999999989</v>
      </c>
      <c r="J727" t="s">
        <v>3656</v>
      </c>
    </row>
    <row r="728" spans="1:10" ht="15.75" x14ac:dyDescent="0.25">
      <c r="A728" s="109">
        <v>4330</v>
      </c>
      <c r="B728" s="4" t="s">
        <v>1776</v>
      </c>
      <c r="C728" s="53"/>
      <c r="G728" s="31">
        <v>0.4</v>
      </c>
      <c r="H728" s="10">
        <f>G728/(1-55%)</f>
        <v>0.88888888888888906</v>
      </c>
      <c r="I728" s="10">
        <f>G728/(1-60%)</f>
        <v>1</v>
      </c>
      <c r="J728" t="s">
        <v>3656</v>
      </c>
    </row>
    <row r="729" spans="1:10" ht="15.75" x14ac:dyDescent="0.25">
      <c r="A729" s="109">
        <v>4354</v>
      </c>
      <c r="B729" s="4" t="s">
        <v>1777</v>
      </c>
      <c r="C729" s="53"/>
      <c r="G729" s="31">
        <v>1</v>
      </c>
      <c r="H729" s="10">
        <f>G729/(1-55%)</f>
        <v>2.2222222222222223</v>
      </c>
      <c r="I729" s="10">
        <f>G729/(1-60%)</f>
        <v>2.5</v>
      </c>
      <c r="J729" t="s">
        <v>3656</v>
      </c>
    </row>
    <row r="730" spans="1:10" ht="15.75" x14ac:dyDescent="0.25">
      <c r="A730" s="109">
        <v>4393</v>
      </c>
      <c r="B730" s="4" t="s">
        <v>1778</v>
      </c>
      <c r="C730" s="53"/>
      <c r="G730" s="31">
        <v>0.4</v>
      </c>
      <c r="H730" s="10">
        <f>G730/(1-55%)</f>
        <v>0.88888888888888906</v>
      </c>
      <c r="I730" s="10">
        <f>G730/(1-60%)</f>
        <v>1</v>
      </c>
      <c r="J730" t="s">
        <v>3656</v>
      </c>
    </row>
    <row r="731" spans="1:10" ht="15.75" x14ac:dyDescent="0.25">
      <c r="A731" s="109">
        <v>4395</v>
      </c>
      <c r="B731" s="4" t="s">
        <v>1779</v>
      </c>
      <c r="C731" s="53"/>
      <c r="G731" s="31">
        <v>0.4</v>
      </c>
      <c r="H731" s="10">
        <f>G731/(1-55%)</f>
        <v>0.88888888888888906</v>
      </c>
      <c r="I731" s="10">
        <f>G731/(1-60%)</f>
        <v>1</v>
      </c>
      <c r="J731" t="s">
        <v>3656</v>
      </c>
    </row>
    <row r="732" spans="1:10" ht="15.75" x14ac:dyDescent="0.25">
      <c r="A732" s="109">
        <v>4404</v>
      </c>
      <c r="B732" s="4" t="s">
        <v>1780</v>
      </c>
      <c r="C732" s="53"/>
      <c r="G732" s="31">
        <v>0.4</v>
      </c>
      <c r="H732" s="10">
        <f>G732/(1-55%)</f>
        <v>0.88888888888888906</v>
      </c>
      <c r="I732" s="10">
        <f>G732/(1-60%)</f>
        <v>1</v>
      </c>
      <c r="J732" t="s">
        <v>3656</v>
      </c>
    </row>
    <row r="733" spans="1:10" ht="15.75" x14ac:dyDescent="0.25">
      <c r="A733" s="109">
        <v>11783</v>
      </c>
      <c r="B733" s="4" t="s">
        <v>1781</v>
      </c>
      <c r="C733" s="53"/>
      <c r="G733" s="31">
        <v>1</v>
      </c>
      <c r="H733" s="10">
        <f>G733/(1-55%)</f>
        <v>2.2222222222222223</v>
      </c>
      <c r="I733" s="10">
        <f>G733/(1-60%)</f>
        <v>2.5</v>
      </c>
      <c r="J733" t="s">
        <v>3656</v>
      </c>
    </row>
    <row r="734" spans="1:10" ht="15.75" x14ac:dyDescent="0.25">
      <c r="A734" s="32">
        <v>11959</v>
      </c>
      <c r="B734" s="4" t="s">
        <v>1782</v>
      </c>
      <c r="C734" s="53"/>
      <c r="G734" s="31">
        <v>1.1000000000000001</v>
      </c>
      <c r="H734" s="10">
        <f>G734/(1-55%)</f>
        <v>2.4444444444444451</v>
      </c>
      <c r="I734" s="10">
        <f>G734/(1-60%)</f>
        <v>2.75</v>
      </c>
      <c r="J734" t="s">
        <v>3656</v>
      </c>
    </row>
    <row r="735" spans="1:10" ht="15.75" x14ac:dyDescent="0.25">
      <c r="A735" s="109">
        <v>12540</v>
      </c>
      <c r="B735" s="4" t="s">
        <v>1783</v>
      </c>
      <c r="C735" s="53"/>
      <c r="G735" s="31">
        <v>1.9958399999999996</v>
      </c>
      <c r="H735" s="10">
        <f>G735/(1-55%)</f>
        <v>4.4351999999999991</v>
      </c>
      <c r="I735" s="10">
        <f>G735/(1-60%)</f>
        <v>4.9895999999999985</v>
      </c>
      <c r="J735" t="s">
        <v>3656</v>
      </c>
    </row>
    <row r="736" spans="1:10" ht="15.75" x14ac:dyDescent="0.25">
      <c r="A736" s="32" t="s">
        <v>1767</v>
      </c>
      <c r="B736" s="4" t="s">
        <v>1784</v>
      </c>
      <c r="C736" s="53"/>
      <c r="G736" s="31">
        <v>0.2</v>
      </c>
      <c r="H736" s="10">
        <f>G736/(1-55%)</f>
        <v>0.44444444444444453</v>
      </c>
      <c r="I736" s="10">
        <f>G736/(1-60%)</f>
        <v>0.5</v>
      </c>
      <c r="J736" t="s">
        <v>3656</v>
      </c>
    </row>
    <row r="737" spans="1:10" ht="15.75" x14ac:dyDescent="0.25">
      <c r="A737" s="109" t="s">
        <v>1768</v>
      </c>
      <c r="B737" s="4" t="s">
        <v>1785</v>
      </c>
      <c r="C737" s="53"/>
      <c r="G737" s="31">
        <v>0.6</v>
      </c>
      <c r="H737" s="10">
        <f>G737/(1-55%)</f>
        <v>1.3333333333333335</v>
      </c>
      <c r="I737" s="10">
        <f>G737/(1-60%)</f>
        <v>1.4999999999999998</v>
      </c>
      <c r="J737" t="s">
        <v>3656</v>
      </c>
    </row>
    <row r="738" spans="1:10" ht="15.75" x14ac:dyDescent="0.25">
      <c r="A738" s="109" t="s">
        <v>1769</v>
      </c>
      <c r="B738" s="4" t="s">
        <v>1786</v>
      </c>
      <c r="C738" s="53"/>
      <c r="G738" s="31">
        <v>0.5</v>
      </c>
      <c r="H738" s="10">
        <f>G738/(1-55%)</f>
        <v>1.1111111111111112</v>
      </c>
      <c r="I738" s="10">
        <f>G738/(1-60%)</f>
        <v>1.25</v>
      </c>
      <c r="J738" t="s">
        <v>3656</v>
      </c>
    </row>
    <row r="739" spans="1:10" ht="15.75" x14ac:dyDescent="0.25">
      <c r="A739" s="109" t="s">
        <v>1770</v>
      </c>
      <c r="B739" s="4" t="s">
        <v>1787</v>
      </c>
      <c r="C739" s="53"/>
      <c r="G739" s="31">
        <v>0.4</v>
      </c>
      <c r="H739" s="10">
        <f>G739/(1-55%)</f>
        <v>0.88888888888888906</v>
      </c>
      <c r="I739" s="10">
        <f>G739/(1-60%)</f>
        <v>1</v>
      </c>
      <c r="J739" t="s">
        <v>3656</v>
      </c>
    </row>
    <row r="740" spans="1:10" ht="15.75" x14ac:dyDescent="0.25">
      <c r="A740" s="109" t="s">
        <v>1771</v>
      </c>
      <c r="B740" s="4" t="s">
        <v>1788</v>
      </c>
      <c r="C740" s="53"/>
      <c r="G740" s="31">
        <v>0.3</v>
      </c>
      <c r="H740" s="10">
        <f>G740/(1-55%)</f>
        <v>0.66666666666666674</v>
      </c>
      <c r="I740" s="10">
        <f>G740/(1-60%)</f>
        <v>0.74999999999999989</v>
      </c>
      <c r="J740" t="s">
        <v>3656</v>
      </c>
    </row>
    <row r="741" spans="1:10" ht="15.75" x14ac:dyDescent="0.25">
      <c r="A741" s="109" t="s">
        <v>1772</v>
      </c>
      <c r="B741" s="4" t="s">
        <v>1789</v>
      </c>
      <c r="C741" s="53"/>
      <c r="G741" s="31">
        <v>0.3</v>
      </c>
      <c r="H741" s="10">
        <f>G741/(1-55%)</f>
        <v>0.66666666666666674</v>
      </c>
      <c r="I741" s="10">
        <f>G741/(1-60%)</f>
        <v>0.74999999999999989</v>
      </c>
      <c r="J741" t="s">
        <v>3656</v>
      </c>
    </row>
    <row r="742" spans="1:10" ht="15.75" x14ac:dyDescent="0.25">
      <c r="A742" s="32" t="s">
        <v>1773</v>
      </c>
      <c r="B742" s="4" t="s">
        <v>1790</v>
      </c>
      <c r="C742" s="53"/>
      <c r="G742" s="31">
        <v>0.2</v>
      </c>
      <c r="H742" s="10">
        <f>G742/(1-55%)</f>
        <v>0.44444444444444453</v>
      </c>
      <c r="I742" s="10">
        <f>G742/(1-60%)</f>
        <v>0.5</v>
      </c>
      <c r="J742" t="s">
        <v>3656</v>
      </c>
    </row>
    <row r="745" spans="1:10" ht="31.5" x14ac:dyDescent="0.5">
      <c r="A745" s="228" t="s">
        <v>1791</v>
      </c>
      <c r="B745" s="229"/>
      <c r="C745" s="229"/>
      <c r="D745" s="229"/>
      <c r="E745" s="229"/>
      <c r="F745" s="49"/>
    </row>
    <row r="746" spans="1:10" ht="17.25" x14ac:dyDescent="0.25">
      <c r="A746" s="108" t="s">
        <v>383</v>
      </c>
      <c r="B746" s="108" t="s">
        <v>1749</v>
      </c>
      <c r="C746" s="107" t="s">
        <v>3703</v>
      </c>
      <c r="D746" t="s">
        <v>3700</v>
      </c>
      <c r="E746" t="s">
        <v>3700</v>
      </c>
      <c r="F746" t="s">
        <v>3700</v>
      </c>
      <c r="G746" t="s">
        <v>3698</v>
      </c>
      <c r="H746" s="37" t="s">
        <v>387</v>
      </c>
      <c r="I746" s="37" t="s">
        <v>388</v>
      </c>
    </row>
    <row r="747" spans="1:10" ht="15.75" x14ac:dyDescent="0.25">
      <c r="A747" s="90">
        <v>9400</v>
      </c>
      <c r="B747" s="4" t="s">
        <v>1794</v>
      </c>
      <c r="F747" s="4"/>
      <c r="G747" s="31">
        <v>0.3</v>
      </c>
      <c r="H747" s="10">
        <f>G747/(1-55%)</f>
        <v>0.66666666666666674</v>
      </c>
      <c r="I747" s="10">
        <f>G747/(1-60%)</f>
        <v>0.74999999999999989</v>
      </c>
      <c r="J747" s="4" t="s">
        <v>3657</v>
      </c>
    </row>
    <row r="748" spans="1:10" ht="15.75" x14ac:dyDescent="0.25">
      <c r="A748" s="90">
        <v>9402</v>
      </c>
      <c r="B748" s="4" t="s">
        <v>1795</v>
      </c>
      <c r="F748" s="4"/>
      <c r="G748" s="31">
        <v>0.3</v>
      </c>
      <c r="H748" s="10">
        <f>G748/(1-55%)</f>
        <v>0.66666666666666674</v>
      </c>
      <c r="I748" s="10">
        <f>G748/(1-60%)</f>
        <v>0.74999999999999989</v>
      </c>
      <c r="J748" s="4" t="s">
        <v>3657</v>
      </c>
    </row>
    <row r="749" spans="1:10" ht="15.75" x14ac:dyDescent="0.25">
      <c r="A749" s="90">
        <v>9403</v>
      </c>
      <c r="B749" s="4" t="s">
        <v>1796</v>
      </c>
      <c r="F749" s="4"/>
      <c r="G749" s="31">
        <v>0.3</v>
      </c>
      <c r="H749" s="10">
        <f>G749/(1-55%)</f>
        <v>0.66666666666666674</v>
      </c>
      <c r="I749" s="10">
        <f>G749/(1-60%)</f>
        <v>0.74999999999999989</v>
      </c>
      <c r="J749" s="4" t="s">
        <v>3657</v>
      </c>
    </row>
    <row r="750" spans="1:10" ht="15.75" x14ac:dyDescent="0.25">
      <c r="A750" s="90">
        <v>9405</v>
      </c>
      <c r="B750" s="4" t="s">
        <v>1797</v>
      </c>
      <c r="F750" s="4"/>
      <c r="G750" s="31">
        <v>0.3</v>
      </c>
      <c r="H750" s="10">
        <f>G750/(1-55%)</f>
        <v>0.66666666666666674</v>
      </c>
      <c r="I750" s="10">
        <f>G750/(1-60%)</f>
        <v>0.74999999999999989</v>
      </c>
      <c r="J750" s="4" t="s">
        <v>3657</v>
      </c>
    </row>
    <row r="751" spans="1:10" ht="15.75" x14ac:dyDescent="0.25">
      <c r="A751" s="90">
        <v>9406</v>
      </c>
      <c r="B751" s="4" t="s">
        <v>1798</v>
      </c>
      <c r="F751" s="4"/>
      <c r="G751" s="31">
        <v>0.3</v>
      </c>
      <c r="H751" s="10">
        <f>G751/(1-55%)</f>
        <v>0.66666666666666674</v>
      </c>
      <c r="I751" s="10">
        <f>G751/(1-60%)</f>
        <v>0.74999999999999989</v>
      </c>
      <c r="J751" s="4" t="s">
        <v>3657</v>
      </c>
    </row>
    <row r="752" spans="1:10" ht="15.75" x14ac:dyDescent="0.25">
      <c r="A752" s="90">
        <v>9407</v>
      </c>
      <c r="B752" s="4" t="s">
        <v>1799</v>
      </c>
      <c r="F752" s="4"/>
      <c r="G752" s="31">
        <v>0.6048</v>
      </c>
      <c r="H752" s="10">
        <f>G752/(1-55%)</f>
        <v>1.3440000000000001</v>
      </c>
      <c r="I752" s="10">
        <f>G752/(1-60%)</f>
        <v>1.512</v>
      </c>
      <c r="J752" s="4" t="s">
        <v>3657</v>
      </c>
    </row>
    <row r="753" spans="1:10" ht="15.75" x14ac:dyDescent="0.25">
      <c r="A753" s="90">
        <v>9409</v>
      </c>
      <c r="B753" s="4" t="s">
        <v>1800</v>
      </c>
      <c r="F753" s="4"/>
      <c r="G753" s="31">
        <v>0.6048</v>
      </c>
      <c r="H753" s="10">
        <f>G753/(1-55%)</f>
        <v>1.3440000000000001</v>
      </c>
      <c r="I753" s="10">
        <f>G753/(1-60%)</f>
        <v>1.512</v>
      </c>
      <c r="J753" s="4" t="s">
        <v>3657</v>
      </c>
    </row>
    <row r="754" spans="1:10" ht="15.75" x14ac:dyDescent="0.25">
      <c r="A754" s="110">
        <v>9410</v>
      </c>
      <c r="B754" s="4" t="s">
        <v>1801</v>
      </c>
      <c r="F754" s="4"/>
      <c r="G754" s="31">
        <v>0.4</v>
      </c>
      <c r="H754" s="10">
        <f>G754/(1-55%)</f>
        <v>0.88888888888888906</v>
      </c>
      <c r="I754" s="10">
        <f>G754/(1-60%)</f>
        <v>1</v>
      </c>
      <c r="J754" s="4" t="s">
        <v>3657</v>
      </c>
    </row>
    <row r="755" spans="1:10" ht="15.75" x14ac:dyDescent="0.25">
      <c r="A755" s="90">
        <v>9411</v>
      </c>
      <c r="B755" s="4" t="s">
        <v>1802</v>
      </c>
      <c r="F755" s="4"/>
      <c r="G755" s="31">
        <v>0.3</v>
      </c>
      <c r="H755" s="10">
        <f>G755/(1-55%)</f>
        <v>0.66666666666666674</v>
      </c>
      <c r="I755" s="10">
        <f>G755/(1-60%)</f>
        <v>0.74999999999999989</v>
      </c>
      <c r="J755" s="4" t="s">
        <v>3657</v>
      </c>
    </row>
    <row r="756" spans="1:10" ht="15.75" x14ac:dyDescent="0.25">
      <c r="A756" s="90">
        <v>9412</v>
      </c>
      <c r="B756" s="4" t="s">
        <v>1803</v>
      </c>
      <c r="F756" s="4"/>
      <c r="G756" s="31">
        <v>0.3</v>
      </c>
      <c r="H756" s="10">
        <f>G756/(1-55%)</f>
        <v>0.66666666666666674</v>
      </c>
      <c r="I756" s="10">
        <f>G756/(1-60%)</f>
        <v>0.74999999999999989</v>
      </c>
      <c r="J756" s="4" t="s">
        <v>3657</v>
      </c>
    </row>
    <row r="757" spans="1:10" ht="15.75" x14ac:dyDescent="0.25">
      <c r="A757" s="110">
        <v>9413</v>
      </c>
      <c r="B757" s="4" t="s">
        <v>1804</v>
      </c>
      <c r="F757" s="4"/>
      <c r="G757" s="31">
        <v>0.3</v>
      </c>
      <c r="H757" s="10">
        <f>G757/(1-55%)</f>
        <v>0.66666666666666674</v>
      </c>
      <c r="I757" s="10">
        <f>G757/(1-60%)</f>
        <v>0.74999999999999989</v>
      </c>
      <c r="J757" s="4" t="s">
        <v>3657</v>
      </c>
    </row>
    <row r="758" spans="1:10" ht="15.75" x14ac:dyDescent="0.25">
      <c r="A758" s="90">
        <v>9421</v>
      </c>
      <c r="B758" s="4" t="s">
        <v>1805</v>
      </c>
      <c r="F758" s="4"/>
      <c r="G758" s="31">
        <v>0.3</v>
      </c>
      <c r="H758" s="10">
        <f>G758/(1-55%)</f>
        <v>0.66666666666666674</v>
      </c>
      <c r="I758" s="10">
        <f>G758/(1-60%)</f>
        <v>0.74999999999999989</v>
      </c>
      <c r="J758" s="4" t="s">
        <v>3657</v>
      </c>
    </row>
    <row r="759" spans="1:10" ht="15.75" x14ac:dyDescent="0.25">
      <c r="A759" s="90">
        <v>9428</v>
      </c>
      <c r="B759" s="4" t="s">
        <v>1806</v>
      </c>
      <c r="F759" s="4"/>
      <c r="G759" s="31">
        <v>0.3</v>
      </c>
      <c r="H759" s="10">
        <f>G759/(1-55%)</f>
        <v>0.66666666666666674</v>
      </c>
      <c r="I759" s="10">
        <f>G759/(1-60%)</f>
        <v>0.74999999999999989</v>
      </c>
      <c r="J759" s="4" t="s">
        <v>3657</v>
      </c>
    </row>
    <row r="760" spans="1:10" ht="15.75" x14ac:dyDescent="0.25">
      <c r="A760" s="90">
        <v>9430</v>
      </c>
      <c r="B760" s="4" t="s">
        <v>1807</v>
      </c>
      <c r="F760" s="4"/>
      <c r="G760" s="31">
        <v>0.3</v>
      </c>
      <c r="H760" s="10">
        <f>G760/(1-55%)</f>
        <v>0.66666666666666674</v>
      </c>
      <c r="I760" s="10">
        <f>G760/(1-60%)</f>
        <v>0.74999999999999989</v>
      </c>
      <c r="J760" s="4" t="s">
        <v>3657</v>
      </c>
    </row>
    <row r="761" spans="1:10" ht="15.75" x14ac:dyDescent="0.25">
      <c r="A761" s="110">
        <v>9501</v>
      </c>
      <c r="B761" s="4" t="s">
        <v>1808</v>
      </c>
      <c r="F761" s="4"/>
      <c r="G761" s="31">
        <v>0.3</v>
      </c>
      <c r="H761" s="10">
        <f>G761/(1-55%)</f>
        <v>0.66666666666666674</v>
      </c>
      <c r="I761" s="10">
        <f>G761/(1-60%)</f>
        <v>0.74999999999999989</v>
      </c>
      <c r="J761" s="4" t="s">
        <v>3657</v>
      </c>
    </row>
    <row r="762" spans="1:10" ht="15.75" x14ac:dyDescent="0.25">
      <c r="A762" s="90" t="s">
        <v>1792</v>
      </c>
      <c r="B762" s="4" t="s">
        <v>1809</v>
      </c>
      <c r="F762" s="4"/>
      <c r="G762" s="31">
        <v>0.3</v>
      </c>
      <c r="H762" s="10">
        <f>G762/(1-55%)</f>
        <v>0.66666666666666674</v>
      </c>
      <c r="I762" s="10">
        <f>G762/(1-60%)</f>
        <v>0.74999999999999989</v>
      </c>
      <c r="J762" s="4" t="s">
        <v>3657</v>
      </c>
    </row>
    <row r="763" spans="1:10" ht="15.75" x14ac:dyDescent="0.25">
      <c r="A763" s="110" t="s">
        <v>1793</v>
      </c>
      <c r="B763" s="4" t="s">
        <v>1810</v>
      </c>
      <c r="F763" s="4"/>
      <c r="G763" s="31">
        <v>0.3</v>
      </c>
      <c r="H763" s="10">
        <f>G763/(1-55%)</f>
        <v>0.66666666666666674</v>
      </c>
      <c r="I763" s="10">
        <f>G763/(1-60%)</f>
        <v>0.74999999999999989</v>
      </c>
      <c r="J763" s="4" t="s">
        <v>3657</v>
      </c>
    </row>
    <row r="766" spans="1:10" ht="31.5" x14ac:dyDescent="0.5">
      <c r="A766" s="228" t="s">
        <v>1811</v>
      </c>
      <c r="B766" s="229"/>
      <c r="C766" s="229"/>
      <c r="D766" s="229"/>
      <c r="E766" s="229"/>
    </row>
    <row r="767" spans="1:10" ht="17.25" x14ac:dyDescent="0.25">
      <c r="A767" s="108" t="s">
        <v>383</v>
      </c>
      <c r="B767" s="108" t="s">
        <v>1749</v>
      </c>
      <c r="C767" s="107" t="s">
        <v>3703</v>
      </c>
      <c r="D767" t="s">
        <v>3700</v>
      </c>
      <c r="E767" t="s">
        <v>3700</v>
      </c>
      <c r="F767" t="s">
        <v>3700</v>
      </c>
      <c r="G767" t="s">
        <v>3698</v>
      </c>
      <c r="H767" s="37" t="s">
        <v>387</v>
      </c>
      <c r="I767" s="37" t="s">
        <v>388</v>
      </c>
    </row>
    <row r="768" spans="1:10" ht="15.75" x14ac:dyDescent="0.25">
      <c r="A768" s="110">
        <v>939</v>
      </c>
      <c r="B768" s="4" t="s">
        <v>1820</v>
      </c>
      <c r="F768" s="4"/>
      <c r="G768" s="31">
        <v>12</v>
      </c>
      <c r="H768" s="10">
        <f>G768/(1-55%)</f>
        <v>26.666666666666668</v>
      </c>
      <c r="I768" s="10">
        <f>G768/(1-60%)</f>
        <v>30</v>
      </c>
      <c r="J768" s="4" t="s">
        <v>3658</v>
      </c>
    </row>
    <row r="769" spans="1:10" ht="15.75" x14ac:dyDescent="0.25">
      <c r="A769" s="90">
        <v>2000</v>
      </c>
      <c r="B769" s="4" t="s">
        <v>1821</v>
      </c>
      <c r="F769" s="4"/>
      <c r="G769" s="31">
        <v>2.1</v>
      </c>
      <c r="H769" s="10">
        <f>G769/(1-55%)</f>
        <v>4.666666666666667</v>
      </c>
      <c r="I769" s="10">
        <f>G769/(1-60%)</f>
        <v>5.25</v>
      </c>
      <c r="J769" s="4" t="s">
        <v>3658</v>
      </c>
    </row>
    <row r="770" spans="1:10" ht="15.75" x14ac:dyDescent="0.25">
      <c r="A770" s="90">
        <v>2005</v>
      </c>
      <c r="B770" s="4" t="s">
        <v>1822</v>
      </c>
      <c r="F770" s="4"/>
      <c r="G770" s="31">
        <v>1.3</v>
      </c>
      <c r="H770" s="10">
        <f>G770/(1-55%)</f>
        <v>2.8888888888888893</v>
      </c>
      <c r="I770" s="10">
        <f>G770/(1-60%)</f>
        <v>3.25</v>
      </c>
      <c r="J770" s="4" t="s">
        <v>3658</v>
      </c>
    </row>
    <row r="771" spans="1:10" ht="15.75" x14ac:dyDescent="0.25">
      <c r="A771" s="90">
        <v>2010</v>
      </c>
      <c r="B771" s="4" t="s">
        <v>1823</v>
      </c>
      <c r="F771" s="4"/>
      <c r="G771" s="31">
        <v>1.7</v>
      </c>
      <c r="H771" s="10">
        <f>G771/(1-55%)</f>
        <v>3.7777777777777781</v>
      </c>
      <c r="I771" s="10">
        <f>G771/(1-60%)</f>
        <v>4.25</v>
      </c>
      <c r="J771" s="4" t="s">
        <v>3658</v>
      </c>
    </row>
    <row r="772" spans="1:10" ht="15.75" x14ac:dyDescent="0.25">
      <c r="A772" s="90">
        <v>2015</v>
      </c>
      <c r="B772" s="4" t="s">
        <v>1824</v>
      </c>
      <c r="F772" s="4"/>
      <c r="G772" s="31">
        <v>1.2</v>
      </c>
      <c r="H772" s="10">
        <f>G772/(1-55%)</f>
        <v>2.666666666666667</v>
      </c>
      <c r="I772" s="10">
        <f>G772/(1-60%)</f>
        <v>2.9999999999999996</v>
      </c>
      <c r="J772" s="4" t="s">
        <v>3658</v>
      </c>
    </row>
    <row r="773" spans="1:10" ht="15.75" x14ac:dyDescent="0.25">
      <c r="A773" s="90">
        <v>2020</v>
      </c>
      <c r="B773" s="4" t="s">
        <v>1825</v>
      </c>
      <c r="F773" s="4"/>
      <c r="G773" s="31">
        <v>2.5</v>
      </c>
      <c r="H773" s="10">
        <f>G773/(1-55%)</f>
        <v>5.5555555555555562</v>
      </c>
      <c r="I773" s="10">
        <f>G773/(1-60%)</f>
        <v>6.25</v>
      </c>
      <c r="J773" s="4" t="s">
        <v>3658</v>
      </c>
    </row>
    <row r="774" spans="1:10" ht="15.75" x14ac:dyDescent="0.25">
      <c r="A774" s="90">
        <v>2025</v>
      </c>
      <c r="B774" s="4" t="s">
        <v>1826</v>
      </c>
      <c r="F774" s="4"/>
      <c r="G774" s="31">
        <v>1.7</v>
      </c>
      <c r="H774" s="10">
        <f>G774/(1-55%)</f>
        <v>3.7777777777777781</v>
      </c>
      <c r="I774" s="10">
        <f>G774/(1-60%)</f>
        <v>4.25</v>
      </c>
      <c r="J774" s="4" t="s">
        <v>3658</v>
      </c>
    </row>
    <row r="775" spans="1:10" ht="15.75" x14ac:dyDescent="0.25">
      <c r="A775" s="90">
        <v>2030</v>
      </c>
      <c r="B775" s="4" t="s">
        <v>1827</v>
      </c>
      <c r="F775" s="4"/>
      <c r="G775" s="31">
        <v>2</v>
      </c>
      <c r="H775" s="10">
        <f>G775/(1-55%)</f>
        <v>4.4444444444444446</v>
      </c>
      <c r="I775" s="10">
        <f>G775/(1-60%)</f>
        <v>5</v>
      </c>
      <c r="J775" s="4" t="s">
        <v>3658</v>
      </c>
    </row>
    <row r="776" spans="1:10" ht="15.75" x14ac:dyDescent="0.25">
      <c r="A776" s="90">
        <v>2035</v>
      </c>
      <c r="B776" s="4" t="s">
        <v>1828</v>
      </c>
      <c r="F776" s="4"/>
      <c r="G776" s="31">
        <v>1.5</v>
      </c>
      <c r="H776" s="10">
        <f>G776/(1-55%)</f>
        <v>3.3333333333333335</v>
      </c>
      <c r="I776" s="10">
        <f>G776/(1-60%)</f>
        <v>3.75</v>
      </c>
      <c r="J776" s="4" t="s">
        <v>3658</v>
      </c>
    </row>
    <row r="777" spans="1:10" ht="15.75" x14ac:dyDescent="0.25">
      <c r="A777" s="90">
        <v>2040</v>
      </c>
      <c r="B777" s="4" t="s">
        <v>1829</v>
      </c>
      <c r="F777" s="4"/>
      <c r="G777" s="31">
        <v>2.5</v>
      </c>
      <c r="H777" s="10">
        <f>G777/(1-55%)</f>
        <v>5.5555555555555562</v>
      </c>
      <c r="I777" s="10">
        <f>G777/(1-60%)</f>
        <v>6.25</v>
      </c>
      <c r="J777" s="4" t="s">
        <v>3658</v>
      </c>
    </row>
    <row r="778" spans="1:10" ht="15.75" x14ac:dyDescent="0.25">
      <c r="A778" s="90">
        <v>2045</v>
      </c>
      <c r="B778" s="4" t="s">
        <v>1830</v>
      </c>
      <c r="F778" s="4"/>
      <c r="G778" s="31">
        <v>1.7</v>
      </c>
      <c r="H778" s="10">
        <f>G778/(1-55%)</f>
        <v>3.7777777777777781</v>
      </c>
      <c r="I778" s="10">
        <f>G778/(1-60%)</f>
        <v>4.25</v>
      </c>
      <c r="J778" s="4" t="s">
        <v>3658</v>
      </c>
    </row>
    <row r="779" spans="1:10" ht="15.75" x14ac:dyDescent="0.25">
      <c r="A779" s="90" t="s">
        <v>1812</v>
      </c>
      <c r="B779" s="4" t="s">
        <v>1831</v>
      </c>
      <c r="F779" s="4"/>
      <c r="G779" s="31">
        <v>40</v>
      </c>
      <c r="H779" s="10">
        <f>G779/(1-55%)</f>
        <v>88.8888888888889</v>
      </c>
      <c r="I779" s="10">
        <f>G779/(1-60%)</f>
        <v>100</v>
      </c>
      <c r="J779" s="4" t="s">
        <v>3658</v>
      </c>
    </row>
    <row r="780" spans="1:10" ht="15.75" x14ac:dyDescent="0.25">
      <c r="A780" s="90" t="s">
        <v>1813</v>
      </c>
      <c r="B780" s="4" t="s">
        <v>1832</v>
      </c>
      <c r="F780" s="4"/>
      <c r="G780" s="31">
        <v>30</v>
      </c>
      <c r="H780" s="10">
        <f>G780/(1-55%)</f>
        <v>66.666666666666671</v>
      </c>
      <c r="I780" s="10">
        <f>G780/(1-60%)</f>
        <v>75</v>
      </c>
      <c r="J780" s="4" t="s">
        <v>3658</v>
      </c>
    </row>
    <row r="781" spans="1:10" ht="15.75" x14ac:dyDescent="0.25">
      <c r="A781" s="90" t="s">
        <v>1814</v>
      </c>
      <c r="B781" s="4" t="s">
        <v>1833</v>
      </c>
      <c r="F781" s="4"/>
      <c r="G781" s="31">
        <v>30</v>
      </c>
      <c r="H781" s="10">
        <f>G781/(1-55%)</f>
        <v>66.666666666666671</v>
      </c>
      <c r="I781" s="10">
        <f>G781/(1-60%)</f>
        <v>75</v>
      </c>
      <c r="J781" s="4" t="s">
        <v>3658</v>
      </c>
    </row>
    <row r="782" spans="1:10" ht="15.75" x14ac:dyDescent="0.25">
      <c r="A782" s="90">
        <v>4030</v>
      </c>
      <c r="B782" s="4" t="s">
        <v>1834</v>
      </c>
      <c r="F782" s="4"/>
      <c r="G782" s="31">
        <v>2.5</v>
      </c>
      <c r="H782" s="10">
        <f>G782/(1-55%)</f>
        <v>5.5555555555555562</v>
      </c>
      <c r="I782" s="10">
        <f>G782/(1-60%)</f>
        <v>6.25</v>
      </c>
      <c r="J782" s="4" t="s">
        <v>3658</v>
      </c>
    </row>
    <row r="783" spans="1:10" ht="15.75" x14ac:dyDescent="0.25">
      <c r="A783" s="90">
        <v>4070</v>
      </c>
      <c r="B783" s="4" t="s">
        <v>1835</v>
      </c>
      <c r="F783" s="4"/>
      <c r="G783" s="31">
        <v>2</v>
      </c>
      <c r="H783" s="10">
        <f>G783/(1-55%)</f>
        <v>4.4444444444444446</v>
      </c>
      <c r="I783" s="10">
        <f>G783/(1-60%)</f>
        <v>5</v>
      </c>
      <c r="J783" s="4" t="s">
        <v>3658</v>
      </c>
    </row>
    <row r="784" spans="1:10" ht="15.75" x14ac:dyDescent="0.25">
      <c r="A784" s="110">
        <v>7055</v>
      </c>
      <c r="B784" s="4" t="s">
        <v>1836</v>
      </c>
      <c r="F784" s="4"/>
      <c r="G784" s="31">
        <v>7.4</v>
      </c>
      <c r="H784" s="10">
        <f>G784/(1-55%)</f>
        <v>16.444444444444446</v>
      </c>
      <c r="I784" s="10">
        <f>G784/(1-60%)</f>
        <v>18.5</v>
      </c>
      <c r="J784" s="4" t="s">
        <v>3658</v>
      </c>
    </row>
    <row r="785" spans="1:10" ht="15.75" x14ac:dyDescent="0.25">
      <c r="A785" s="110">
        <v>7139</v>
      </c>
      <c r="B785" s="4" t="s">
        <v>1837</v>
      </c>
      <c r="F785" s="4"/>
      <c r="G785" s="31">
        <v>21.4</v>
      </c>
      <c r="H785" s="10">
        <f>G785/(1-55%)</f>
        <v>47.555555555555557</v>
      </c>
      <c r="I785" s="10">
        <f>G785/(1-60%)</f>
        <v>53.499999999999993</v>
      </c>
      <c r="J785" s="4" t="s">
        <v>3658</v>
      </c>
    </row>
    <row r="786" spans="1:10" ht="15.75" x14ac:dyDescent="0.25">
      <c r="A786" s="110">
        <v>7209</v>
      </c>
      <c r="B786" s="4" t="s">
        <v>1838</v>
      </c>
      <c r="F786" s="4"/>
      <c r="G786" s="31">
        <v>7.5</v>
      </c>
      <c r="H786" s="10">
        <f>G786/(1-55%)</f>
        <v>16.666666666666668</v>
      </c>
      <c r="I786" s="10">
        <f>G786/(1-60%)</f>
        <v>18.75</v>
      </c>
      <c r="J786" s="4" t="s">
        <v>3658</v>
      </c>
    </row>
    <row r="787" spans="1:10" ht="15.75" x14ac:dyDescent="0.25">
      <c r="A787" s="111" t="s">
        <v>1815</v>
      </c>
      <c r="B787" s="4" t="s">
        <v>1839</v>
      </c>
      <c r="F787" s="4"/>
      <c r="G787" s="31">
        <v>12</v>
      </c>
      <c r="H787" s="10">
        <f>G787/(1-55%)</f>
        <v>26.666666666666668</v>
      </c>
      <c r="I787" s="10">
        <f>G787/(1-60%)</f>
        <v>30</v>
      </c>
      <c r="J787" s="4" t="s">
        <v>3658</v>
      </c>
    </row>
    <row r="788" spans="1:10" ht="15.75" x14ac:dyDescent="0.25">
      <c r="A788" s="111">
        <v>7265</v>
      </c>
      <c r="B788" s="4" t="s">
        <v>1840</v>
      </c>
      <c r="F788" s="4"/>
      <c r="G788" s="31">
        <v>6.6</v>
      </c>
      <c r="H788" s="10">
        <f>G788/(1-55%)</f>
        <v>14.666666666666668</v>
      </c>
      <c r="I788" s="10">
        <f>G788/(1-60%)</f>
        <v>16.499999999999996</v>
      </c>
      <c r="J788" s="4" t="s">
        <v>3658</v>
      </c>
    </row>
    <row r="789" spans="1:10" ht="15.75" x14ac:dyDescent="0.25">
      <c r="A789" s="111">
        <v>7289</v>
      </c>
      <c r="B789" s="4" t="s">
        <v>1841</v>
      </c>
      <c r="F789" s="4"/>
      <c r="G789" s="31">
        <v>7.9</v>
      </c>
      <c r="H789" s="10">
        <f>G789/(1-55%)</f>
        <v>17.555555555555557</v>
      </c>
      <c r="I789" s="10">
        <f>G789/(1-60%)</f>
        <v>19.75</v>
      </c>
      <c r="J789" s="4" t="s">
        <v>3658</v>
      </c>
    </row>
    <row r="790" spans="1:10" ht="15.75" x14ac:dyDescent="0.25">
      <c r="A790" s="111">
        <v>7311</v>
      </c>
      <c r="B790" s="4" t="s">
        <v>1842</v>
      </c>
      <c r="F790" s="4"/>
      <c r="G790" s="31">
        <v>10.6</v>
      </c>
      <c r="H790" s="10">
        <f>G790/(1-55%)</f>
        <v>23.555555555555557</v>
      </c>
      <c r="I790" s="10">
        <f>G790/(1-60%)</f>
        <v>26.499999999999996</v>
      </c>
      <c r="J790" s="4" t="s">
        <v>3658</v>
      </c>
    </row>
    <row r="791" spans="1:10" ht="15.75" x14ac:dyDescent="0.25">
      <c r="A791" s="111">
        <v>7315</v>
      </c>
      <c r="B791" s="4" t="s">
        <v>1843</v>
      </c>
      <c r="F791" s="4"/>
      <c r="G791" s="31">
        <v>24</v>
      </c>
      <c r="H791" s="10">
        <f>G791/(1-55%)</f>
        <v>53.333333333333336</v>
      </c>
      <c r="I791" s="10">
        <f>G791/(1-60%)</f>
        <v>60</v>
      </c>
      <c r="J791" s="4" t="s">
        <v>3658</v>
      </c>
    </row>
    <row r="792" spans="1:10" ht="15.75" x14ac:dyDescent="0.25">
      <c r="A792" s="111">
        <v>7319</v>
      </c>
      <c r="B792" s="4" t="s">
        <v>1844</v>
      </c>
      <c r="F792" s="4"/>
      <c r="G792" s="31">
        <v>10.4</v>
      </c>
      <c r="H792" s="10">
        <f>G792/(1-55%)</f>
        <v>23.111111111111114</v>
      </c>
      <c r="I792" s="10">
        <f>G792/(1-60%)</f>
        <v>26</v>
      </c>
      <c r="J792" s="4" t="s">
        <v>3658</v>
      </c>
    </row>
    <row r="793" spans="1:10" ht="15.75" x14ac:dyDescent="0.25">
      <c r="A793" s="111">
        <v>7348</v>
      </c>
      <c r="B793" s="4" t="s">
        <v>1845</v>
      </c>
      <c r="F793" s="4"/>
      <c r="G793" s="31">
        <v>7.8</v>
      </c>
      <c r="H793" s="10">
        <f>G793/(1-55%)</f>
        <v>17.333333333333336</v>
      </c>
      <c r="I793" s="10">
        <f>G793/(1-60%)</f>
        <v>19.5</v>
      </c>
      <c r="J793" s="4" t="s">
        <v>3658</v>
      </c>
    </row>
    <row r="794" spans="1:10" ht="15.75" x14ac:dyDescent="0.25">
      <c r="A794" s="111">
        <v>7365</v>
      </c>
      <c r="B794" s="4" t="s">
        <v>1846</v>
      </c>
      <c r="F794" s="4"/>
      <c r="G794" s="31">
        <v>15</v>
      </c>
      <c r="H794" s="10">
        <f>G794/(1-55%)</f>
        <v>33.333333333333336</v>
      </c>
      <c r="I794" s="10">
        <f>G794/(1-60%)</f>
        <v>37.5</v>
      </c>
      <c r="J794" s="4" t="s">
        <v>3658</v>
      </c>
    </row>
    <row r="795" spans="1:10" ht="15.75" x14ac:dyDescent="0.25">
      <c r="A795" s="111">
        <v>7407</v>
      </c>
      <c r="B795" s="4" t="s">
        <v>1847</v>
      </c>
      <c r="F795" s="4"/>
      <c r="G795" s="31">
        <v>3.8</v>
      </c>
      <c r="H795" s="10">
        <f>G795/(1-55%)</f>
        <v>8.4444444444444446</v>
      </c>
      <c r="I795" s="10">
        <f>G795/(1-60%)</f>
        <v>9.4999999999999982</v>
      </c>
      <c r="J795" s="4" t="s">
        <v>3658</v>
      </c>
    </row>
    <row r="796" spans="1:10" ht="15.75" x14ac:dyDescent="0.25">
      <c r="A796" s="111">
        <v>7416</v>
      </c>
      <c r="B796" s="4" t="s">
        <v>1848</v>
      </c>
      <c r="F796" s="4"/>
      <c r="G796" s="31">
        <v>8.3000000000000007</v>
      </c>
      <c r="H796" s="10">
        <f>G796/(1-55%)</f>
        <v>18.444444444444446</v>
      </c>
      <c r="I796" s="10">
        <f>G796/(1-60%)</f>
        <v>20.75</v>
      </c>
      <c r="J796" s="4" t="s">
        <v>3658</v>
      </c>
    </row>
    <row r="797" spans="1:10" ht="15.75" x14ac:dyDescent="0.25">
      <c r="A797" s="111">
        <v>7419</v>
      </c>
      <c r="B797" s="4" t="s">
        <v>1849</v>
      </c>
      <c r="F797" s="4"/>
      <c r="G797" s="31">
        <v>24</v>
      </c>
      <c r="H797" s="10">
        <f>G797/(1-55%)</f>
        <v>53.333333333333336</v>
      </c>
      <c r="I797" s="10">
        <f>G797/(1-60%)</f>
        <v>60</v>
      </c>
      <c r="J797" s="4" t="s">
        <v>3658</v>
      </c>
    </row>
    <row r="798" spans="1:10" ht="15.75" x14ac:dyDescent="0.25">
      <c r="A798" s="111" t="s">
        <v>1816</v>
      </c>
      <c r="B798" s="4" t="s">
        <v>1850</v>
      </c>
      <c r="F798" s="4"/>
      <c r="G798" s="31">
        <v>25</v>
      </c>
      <c r="H798" s="10">
        <f>G798/(1-55%)</f>
        <v>55.555555555555564</v>
      </c>
      <c r="I798" s="10">
        <f>G798/(1-60%)</f>
        <v>62.5</v>
      </c>
      <c r="J798" s="4" t="s">
        <v>3658</v>
      </c>
    </row>
    <row r="799" spans="1:10" ht="15.75" x14ac:dyDescent="0.25">
      <c r="A799" s="111">
        <v>17253</v>
      </c>
      <c r="B799" s="4" t="s">
        <v>1851</v>
      </c>
      <c r="F799" s="4"/>
      <c r="G799" s="31">
        <v>7.5</v>
      </c>
      <c r="H799" s="10">
        <f>G799/(1-55%)</f>
        <v>16.666666666666668</v>
      </c>
      <c r="I799" s="10">
        <f>G799/(1-60%)</f>
        <v>18.75</v>
      </c>
      <c r="J799" s="4" t="s">
        <v>3658</v>
      </c>
    </row>
    <row r="800" spans="1:10" ht="15.75" x14ac:dyDescent="0.25">
      <c r="A800" s="111">
        <v>17282</v>
      </c>
      <c r="B800" s="4" t="s">
        <v>1852</v>
      </c>
      <c r="F800" s="4"/>
      <c r="G800" s="31">
        <v>4.9000000000000004</v>
      </c>
      <c r="H800" s="10">
        <f>G800/(1-55%)</f>
        <v>10.888888888888891</v>
      </c>
      <c r="I800" s="10">
        <f>G800/(1-60%)</f>
        <v>12.25</v>
      </c>
      <c r="J800" s="4" t="s">
        <v>3658</v>
      </c>
    </row>
    <row r="801" spans="1:10" ht="15.75" x14ac:dyDescent="0.25">
      <c r="A801" s="111">
        <v>17305</v>
      </c>
      <c r="B801" s="4" t="s">
        <v>1853</v>
      </c>
      <c r="F801" s="4"/>
      <c r="G801" s="31">
        <v>4.3</v>
      </c>
      <c r="H801" s="10">
        <f>G801/(1-55%)</f>
        <v>9.5555555555555554</v>
      </c>
      <c r="I801" s="10">
        <f>G801/(1-60%)</f>
        <v>10.749999999999998</v>
      </c>
      <c r="J801" s="4" t="s">
        <v>3658</v>
      </c>
    </row>
    <row r="802" spans="1:10" ht="15.75" x14ac:dyDescent="0.25">
      <c r="A802" s="111">
        <v>17333</v>
      </c>
      <c r="B802" s="4" t="s">
        <v>1854</v>
      </c>
      <c r="F802" s="4"/>
      <c r="G802" s="31">
        <v>4.5999999999999996</v>
      </c>
      <c r="H802" s="10">
        <f>G802/(1-55%)</f>
        <v>10.222222222222223</v>
      </c>
      <c r="I802" s="10">
        <f>G802/(1-60%)</f>
        <v>11.499999999999998</v>
      </c>
      <c r="J802" s="4" t="s">
        <v>3658</v>
      </c>
    </row>
    <row r="803" spans="1:10" ht="15.75" x14ac:dyDescent="0.25">
      <c r="A803" s="111">
        <v>17360</v>
      </c>
      <c r="B803" s="4" t="s">
        <v>1855</v>
      </c>
      <c r="F803" s="4"/>
      <c r="G803" s="31">
        <v>7.5</v>
      </c>
      <c r="H803" s="10">
        <f>G803/(1-55%)</f>
        <v>16.666666666666668</v>
      </c>
      <c r="I803" s="10">
        <f>G803/(1-60%)</f>
        <v>18.75</v>
      </c>
      <c r="J803" s="4" t="s">
        <v>3658</v>
      </c>
    </row>
    <row r="804" spans="1:10" ht="15.75" x14ac:dyDescent="0.25">
      <c r="A804" s="111">
        <v>17394</v>
      </c>
      <c r="B804" s="4" t="s">
        <v>1856</v>
      </c>
      <c r="F804" s="4"/>
      <c r="G804" s="31">
        <v>20</v>
      </c>
      <c r="H804" s="10">
        <f>G804/(1-55%)</f>
        <v>44.44444444444445</v>
      </c>
      <c r="I804" s="10">
        <f>G804/(1-60%)</f>
        <v>50</v>
      </c>
      <c r="J804" s="4" t="s">
        <v>3658</v>
      </c>
    </row>
    <row r="805" spans="1:10" ht="15.75" x14ac:dyDescent="0.25">
      <c r="A805" s="111">
        <v>17395</v>
      </c>
      <c r="B805" s="4" t="s">
        <v>1857</v>
      </c>
      <c r="F805" s="4"/>
      <c r="G805" s="31">
        <v>10</v>
      </c>
      <c r="H805" s="10">
        <f>G805/(1-55%)</f>
        <v>22.222222222222225</v>
      </c>
      <c r="I805" s="10">
        <f>G805/(1-60%)</f>
        <v>25</v>
      </c>
      <c r="J805" s="4" t="s">
        <v>3658</v>
      </c>
    </row>
    <row r="806" spans="1:10" ht="15.75" x14ac:dyDescent="0.25">
      <c r="A806" s="111" t="s">
        <v>1817</v>
      </c>
      <c r="B806" s="4" t="s">
        <v>1858</v>
      </c>
      <c r="F806" s="4"/>
      <c r="G806" s="31">
        <v>15</v>
      </c>
      <c r="H806" s="10">
        <f>G806/(1-55%)</f>
        <v>33.333333333333336</v>
      </c>
      <c r="I806" s="10">
        <f>G806/(1-60%)</f>
        <v>37.5</v>
      </c>
      <c r="J806" s="4" t="s">
        <v>3658</v>
      </c>
    </row>
    <row r="807" spans="1:10" ht="15.75" x14ac:dyDescent="0.25">
      <c r="A807" s="112" t="s">
        <v>1818</v>
      </c>
      <c r="B807" s="4" t="s">
        <v>1859</v>
      </c>
      <c r="F807" s="4"/>
      <c r="G807" s="31">
        <v>14.399999999999999</v>
      </c>
      <c r="H807" s="10">
        <f>G807/(1-55%)</f>
        <v>32</v>
      </c>
      <c r="I807" s="10">
        <f>G807/(1-60%)</f>
        <v>35.999999999999993</v>
      </c>
      <c r="J807" s="4" t="s">
        <v>3658</v>
      </c>
    </row>
    <row r="808" spans="1:10" ht="15.75" x14ac:dyDescent="0.25">
      <c r="A808" s="111">
        <v>17443</v>
      </c>
      <c r="B808" s="4" t="s">
        <v>1860</v>
      </c>
      <c r="F808" s="4"/>
      <c r="G808" s="31">
        <v>18</v>
      </c>
      <c r="H808" s="10">
        <f>G808/(1-55%)</f>
        <v>40.000000000000007</v>
      </c>
      <c r="I808" s="10">
        <f>G808/(1-60%)</f>
        <v>45</v>
      </c>
      <c r="J808" s="4" t="s">
        <v>3658</v>
      </c>
    </row>
    <row r="809" spans="1:10" ht="15.75" x14ac:dyDescent="0.25">
      <c r="A809" s="111">
        <v>17445</v>
      </c>
      <c r="B809" s="4" t="s">
        <v>1861</v>
      </c>
      <c r="F809" s="4"/>
      <c r="G809" s="31">
        <v>5.4</v>
      </c>
      <c r="H809" s="10">
        <f>G809/(1-55%)</f>
        <v>12.000000000000002</v>
      </c>
      <c r="I809" s="10">
        <f>G809/(1-60%)</f>
        <v>13.5</v>
      </c>
      <c r="J809" s="4" t="s">
        <v>3658</v>
      </c>
    </row>
    <row r="810" spans="1:10" ht="15.75" x14ac:dyDescent="0.25">
      <c r="A810" s="111">
        <v>17540</v>
      </c>
      <c r="B810" s="4" t="s">
        <v>1862</v>
      </c>
      <c r="F810" s="4"/>
      <c r="G810" s="31">
        <v>15</v>
      </c>
      <c r="H810" s="10">
        <f>G810/(1-55%)</f>
        <v>33.333333333333336</v>
      </c>
      <c r="I810" s="10">
        <f>G810/(1-60%)</f>
        <v>37.5</v>
      </c>
      <c r="J810" s="4" t="s">
        <v>3658</v>
      </c>
    </row>
    <row r="811" spans="1:10" ht="15.75" x14ac:dyDescent="0.25">
      <c r="A811" s="112" t="s">
        <v>1819</v>
      </c>
      <c r="B811" s="4" t="s">
        <v>1863</v>
      </c>
      <c r="F811" s="4"/>
      <c r="G811" s="31">
        <v>4</v>
      </c>
      <c r="H811" s="10">
        <f>G811/(1-55%)</f>
        <v>8.8888888888888893</v>
      </c>
      <c r="I811" s="10">
        <f>G811/(1-60%)</f>
        <v>10</v>
      </c>
      <c r="J811" s="4" t="s">
        <v>3658</v>
      </c>
    </row>
    <row r="814" spans="1:10" ht="31.5" x14ac:dyDescent="0.5">
      <c r="A814" s="228" t="s">
        <v>1864</v>
      </c>
      <c r="B814" s="229"/>
      <c r="C814" s="229"/>
      <c r="D814" s="229"/>
      <c r="E814" s="229"/>
    </row>
    <row r="815" spans="1:10" ht="17.25" x14ac:dyDescent="0.25">
      <c r="A815" s="108" t="s">
        <v>383</v>
      </c>
      <c r="B815" s="108" t="s">
        <v>1749</v>
      </c>
      <c r="C815" s="107" t="s">
        <v>3703</v>
      </c>
      <c r="D815" t="s">
        <v>3700</v>
      </c>
      <c r="E815" t="s">
        <v>3700</v>
      </c>
      <c r="F815" t="s">
        <v>3700</v>
      </c>
      <c r="G815" t="s">
        <v>3698</v>
      </c>
      <c r="H815" s="37" t="s">
        <v>387</v>
      </c>
      <c r="I815" s="37" t="s">
        <v>388</v>
      </c>
    </row>
    <row r="816" spans="1:10" ht="15.75" x14ac:dyDescent="0.25">
      <c r="A816" s="90" t="s">
        <v>1865</v>
      </c>
      <c r="B816" s="4" t="s">
        <v>1868</v>
      </c>
      <c r="F816" s="4"/>
      <c r="G816" s="31">
        <v>1.5</v>
      </c>
      <c r="H816" s="10">
        <f>G816/(1-55%)</f>
        <v>3.3333333333333335</v>
      </c>
      <c r="I816" s="10">
        <f>G816/(1-60%)</f>
        <v>3.75</v>
      </c>
      <c r="J816" s="4" t="s">
        <v>3659</v>
      </c>
    </row>
    <row r="817" spans="1:10" ht="15.75" x14ac:dyDescent="0.25">
      <c r="A817" s="90" t="s">
        <v>1866</v>
      </c>
      <c r="B817" s="4" t="s">
        <v>1869</v>
      </c>
      <c r="F817" s="4"/>
      <c r="G817" s="31">
        <v>4.5999999999999996</v>
      </c>
      <c r="H817" s="10">
        <f>G817/(1-55%)</f>
        <v>10.222222222222223</v>
      </c>
      <c r="I817" s="10">
        <f>G817/(1-60%)</f>
        <v>11.499999999999998</v>
      </c>
      <c r="J817" s="4" t="s">
        <v>3659</v>
      </c>
    </row>
    <row r="818" spans="1:10" ht="15.75" x14ac:dyDescent="0.25">
      <c r="A818" s="90" t="s">
        <v>1867</v>
      </c>
      <c r="B818" s="4" t="s">
        <v>1870</v>
      </c>
      <c r="F818" s="4"/>
      <c r="G818" s="31">
        <v>3.4</v>
      </c>
      <c r="H818" s="10">
        <f>G818/(1-55%)</f>
        <v>7.5555555555555562</v>
      </c>
      <c r="I818" s="10">
        <f>G818/(1-60%)</f>
        <v>8.5</v>
      </c>
      <c r="J818" s="4" t="s">
        <v>3659</v>
      </c>
    </row>
    <row r="821" spans="1:10" ht="31.5" x14ac:dyDescent="0.5">
      <c r="A821" s="228" t="s">
        <v>1871</v>
      </c>
      <c r="B821" s="229"/>
      <c r="C821" s="229"/>
      <c r="D821" s="229"/>
      <c r="E821" s="229"/>
    </row>
    <row r="822" spans="1:10" ht="17.25" x14ac:dyDescent="0.25">
      <c r="A822" s="108" t="s">
        <v>383</v>
      </c>
      <c r="B822" s="108" t="s">
        <v>1749</v>
      </c>
      <c r="C822" s="107" t="s">
        <v>3703</v>
      </c>
      <c r="D822" t="s">
        <v>3700</v>
      </c>
      <c r="E822" t="s">
        <v>3700</v>
      </c>
      <c r="F822" t="s">
        <v>3700</v>
      </c>
      <c r="G822" t="s">
        <v>3698</v>
      </c>
      <c r="H822" s="37" t="s">
        <v>387</v>
      </c>
      <c r="I822" s="37" t="s">
        <v>388</v>
      </c>
    </row>
    <row r="823" spans="1:10" ht="15.75" x14ac:dyDescent="0.25">
      <c r="A823" s="112">
        <v>1520</v>
      </c>
      <c r="B823" s="4" t="s">
        <v>1885</v>
      </c>
      <c r="F823" s="4"/>
      <c r="G823" s="31">
        <v>3.3</v>
      </c>
      <c r="H823" s="10">
        <f>G823/(1-55%)</f>
        <v>7.3333333333333339</v>
      </c>
      <c r="I823" s="10">
        <f>G823/(1-60%)</f>
        <v>8.2499999999999982</v>
      </c>
      <c r="J823" s="4" t="s">
        <v>3660</v>
      </c>
    </row>
    <row r="824" spans="1:10" ht="15.75" x14ac:dyDescent="0.25">
      <c r="A824" s="112">
        <v>1521</v>
      </c>
      <c r="B824" s="4" t="s">
        <v>1886</v>
      </c>
      <c r="F824" s="4"/>
      <c r="G824" s="31">
        <v>3.3</v>
      </c>
      <c r="H824" s="10">
        <f>G824/(1-55%)</f>
        <v>7.3333333333333339</v>
      </c>
      <c r="I824" s="10">
        <f>G824/(1-60%)</f>
        <v>8.2499999999999982</v>
      </c>
      <c r="J824" s="4" t="s">
        <v>3660</v>
      </c>
    </row>
    <row r="825" spans="1:10" ht="15.75" x14ac:dyDescent="0.25">
      <c r="A825" s="112">
        <v>1522</v>
      </c>
      <c r="B825" s="4" t="s">
        <v>1887</v>
      </c>
      <c r="F825" s="4"/>
      <c r="G825" s="31">
        <v>3.5999999999999996</v>
      </c>
      <c r="H825" s="10">
        <f>G825/(1-55%)</f>
        <v>8</v>
      </c>
      <c r="I825" s="10">
        <f>G825/(1-60%)</f>
        <v>8.9999999999999982</v>
      </c>
      <c r="J825" s="4" t="s">
        <v>3660</v>
      </c>
    </row>
    <row r="826" spans="1:10" ht="15.75" x14ac:dyDescent="0.25">
      <c r="A826" s="112">
        <v>1523</v>
      </c>
      <c r="B826" s="4" t="s">
        <v>1888</v>
      </c>
      <c r="F826" s="4"/>
      <c r="G826" s="31">
        <v>3.5999999999999996</v>
      </c>
      <c r="H826" s="10">
        <f>G826/(1-55%)</f>
        <v>8</v>
      </c>
      <c r="I826" s="10">
        <f>G826/(1-60%)</f>
        <v>8.9999999999999982</v>
      </c>
      <c r="J826" s="4" t="s">
        <v>3660</v>
      </c>
    </row>
    <row r="827" spans="1:10" ht="15.75" x14ac:dyDescent="0.25">
      <c r="A827" s="112">
        <v>1534</v>
      </c>
      <c r="B827" s="4" t="s">
        <v>1889</v>
      </c>
      <c r="F827" s="4"/>
      <c r="G827" s="31">
        <v>5.3999999999999995</v>
      </c>
      <c r="H827" s="10">
        <f>G827/(1-55%)</f>
        <v>12</v>
      </c>
      <c r="I827" s="10">
        <f>G827/(1-60%)</f>
        <v>13.499999999999998</v>
      </c>
      <c r="J827" s="4" t="s">
        <v>3660</v>
      </c>
    </row>
    <row r="828" spans="1:10" ht="15.75" x14ac:dyDescent="0.25">
      <c r="A828" s="112">
        <v>1535</v>
      </c>
      <c r="B828" s="4" t="s">
        <v>1890</v>
      </c>
      <c r="F828" s="4"/>
      <c r="G828" s="31">
        <v>5.3999999999999995</v>
      </c>
      <c r="H828" s="10">
        <f>G828/(1-55%)</f>
        <v>12</v>
      </c>
      <c r="I828" s="10">
        <f>G828/(1-60%)</f>
        <v>13.499999999999998</v>
      </c>
      <c r="J828" s="4" t="s">
        <v>3660</v>
      </c>
    </row>
    <row r="829" spans="1:10" ht="15.75" x14ac:dyDescent="0.25">
      <c r="A829" s="112">
        <v>2526</v>
      </c>
      <c r="B829" s="4" t="s">
        <v>1891</v>
      </c>
      <c r="F829" s="4"/>
      <c r="G829" s="31">
        <v>4.8</v>
      </c>
      <c r="H829" s="10">
        <f>G829/(1-55%)</f>
        <v>10.666666666666668</v>
      </c>
      <c r="I829" s="10">
        <f>G829/(1-60%)</f>
        <v>11.999999999999998</v>
      </c>
      <c r="J829" s="4" t="s">
        <v>3660</v>
      </c>
    </row>
    <row r="830" spans="1:10" ht="15.75" x14ac:dyDescent="0.25">
      <c r="A830" s="112">
        <v>2527</v>
      </c>
      <c r="B830" s="4" t="s">
        <v>1892</v>
      </c>
      <c r="F830" s="4"/>
      <c r="G830" s="31">
        <v>4.8</v>
      </c>
      <c r="H830" s="10">
        <f>G830/(1-55%)</f>
        <v>10.666666666666668</v>
      </c>
      <c r="I830" s="10">
        <f>G830/(1-60%)</f>
        <v>11.999999999999998</v>
      </c>
      <c r="J830" s="4" t="s">
        <v>3660</v>
      </c>
    </row>
    <row r="831" spans="1:10" ht="15.75" x14ac:dyDescent="0.25">
      <c r="A831" s="113">
        <v>2588</v>
      </c>
      <c r="B831" s="4" t="s">
        <v>1893</v>
      </c>
      <c r="F831" s="4"/>
      <c r="G831" s="97">
        <v>10.799999999999999</v>
      </c>
      <c r="H831" s="10">
        <f>G831/(1-55%)</f>
        <v>24</v>
      </c>
      <c r="I831" s="10">
        <f>G831/(1-60%)</f>
        <v>26.999999999999996</v>
      </c>
      <c r="J831" s="4" t="s">
        <v>3660</v>
      </c>
    </row>
    <row r="832" spans="1:10" ht="15.75" x14ac:dyDescent="0.25">
      <c r="A832" s="112">
        <v>2589</v>
      </c>
      <c r="B832" s="4" t="s">
        <v>1894</v>
      </c>
      <c r="F832" s="4"/>
      <c r="G832" s="31">
        <v>10.799999999999999</v>
      </c>
      <c r="H832" s="10">
        <f>G832/(1-55%)</f>
        <v>24</v>
      </c>
      <c r="I832" s="10">
        <f>G832/(1-60%)</f>
        <v>26.999999999999996</v>
      </c>
      <c r="J832" s="4" t="s">
        <v>3660</v>
      </c>
    </row>
    <row r="833" spans="1:10" ht="15.75" x14ac:dyDescent="0.25">
      <c r="A833" s="112">
        <v>2640</v>
      </c>
      <c r="B833" s="4" t="s">
        <v>1895</v>
      </c>
      <c r="F833" s="4"/>
      <c r="G833" s="31">
        <v>18</v>
      </c>
      <c r="H833" s="10">
        <f>G833/(1-55%)</f>
        <v>40.000000000000007</v>
      </c>
      <c r="I833" s="10">
        <f>G833/(1-60%)</f>
        <v>45</v>
      </c>
      <c r="J833" s="4" t="s">
        <v>3660</v>
      </c>
    </row>
    <row r="834" spans="1:10" ht="15.75" x14ac:dyDescent="0.25">
      <c r="A834" s="112">
        <v>2641</v>
      </c>
      <c r="B834" s="4" t="s">
        <v>1896</v>
      </c>
      <c r="F834" s="4"/>
      <c r="G834" s="31">
        <v>18</v>
      </c>
      <c r="H834" s="10">
        <f>G834/(1-55%)</f>
        <v>40.000000000000007</v>
      </c>
      <c r="I834" s="10">
        <f>G834/(1-60%)</f>
        <v>45</v>
      </c>
      <c r="J834" s="4" t="s">
        <v>3660</v>
      </c>
    </row>
    <row r="835" spans="1:10" ht="15.75" x14ac:dyDescent="0.25">
      <c r="A835" s="112">
        <v>2644</v>
      </c>
      <c r="B835" s="4" t="s">
        <v>1897</v>
      </c>
      <c r="F835" s="4"/>
      <c r="G835" s="31">
        <v>7.1999999999999993</v>
      </c>
      <c r="H835" s="10">
        <f>G835/(1-55%)</f>
        <v>16</v>
      </c>
      <c r="I835" s="10">
        <f>G835/(1-60%)</f>
        <v>17.999999999999996</v>
      </c>
      <c r="J835" s="4" t="s">
        <v>3660</v>
      </c>
    </row>
    <row r="836" spans="1:10" ht="15.75" x14ac:dyDescent="0.25">
      <c r="A836" s="112">
        <v>2645</v>
      </c>
      <c r="B836" s="4" t="s">
        <v>1898</v>
      </c>
      <c r="F836" s="4"/>
      <c r="G836" s="31">
        <v>7.1999999999999993</v>
      </c>
      <c r="H836" s="10">
        <f>G836/(1-55%)</f>
        <v>16</v>
      </c>
      <c r="I836" s="10">
        <f>G836/(1-60%)</f>
        <v>17.999999999999996</v>
      </c>
      <c r="J836" s="4" t="s">
        <v>3660</v>
      </c>
    </row>
    <row r="837" spans="1:10" ht="15.75" x14ac:dyDescent="0.25">
      <c r="A837" s="112">
        <v>2654</v>
      </c>
      <c r="B837" s="4" t="s">
        <v>1899</v>
      </c>
      <c r="F837" s="4"/>
      <c r="G837" s="31">
        <v>6</v>
      </c>
      <c r="H837" s="10">
        <f>G837/(1-55%)</f>
        <v>13.333333333333334</v>
      </c>
      <c r="I837" s="10">
        <f>G837/(1-60%)</f>
        <v>15</v>
      </c>
      <c r="J837" s="4" t="s">
        <v>3660</v>
      </c>
    </row>
    <row r="838" spans="1:10" ht="15.75" x14ac:dyDescent="0.25">
      <c r="A838" s="112">
        <v>2655</v>
      </c>
      <c r="B838" s="4" t="s">
        <v>1900</v>
      </c>
      <c r="F838" s="4"/>
      <c r="G838" s="31">
        <v>6</v>
      </c>
      <c r="H838" s="10">
        <f>G838/(1-55%)</f>
        <v>13.333333333333334</v>
      </c>
      <c r="I838" s="10">
        <f>G838/(1-60%)</f>
        <v>15</v>
      </c>
      <c r="J838" s="4" t="s">
        <v>3660</v>
      </c>
    </row>
    <row r="839" spans="1:10" ht="15.75" x14ac:dyDescent="0.25">
      <c r="A839" s="112">
        <v>2656</v>
      </c>
      <c r="B839" s="4" t="s">
        <v>1901</v>
      </c>
      <c r="F839" s="4"/>
      <c r="G839" s="31">
        <v>6</v>
      </c>
      <c r="H839" s="10">
        <f>G839/(1-55%)</f>
        <v>13.333333333333334</v>
      </c>
      <c r="I839" s="10">
        <f>G839/(1-60%)</f>
        <v>15</v>
      </c>
      <c r="J839" s="4" t="s">
        <v>3660</v>
      </c>
    </row>
    <row r="840" spans="1:10" ht="15.75" x14ac:dyDescent="0.25">
      <c r="A840" s="112">
        <v>2657</v>
      </c>
      <c r="B840" s="4" t="s">
        <v>1902</v>
      </c>
      <c r="F840" s="4"/>
      <c r="G840" s="31">
        <v>6</v>
      </c>
      <c r="H840" s="10">
        <f>G840/(1-55%)</f>
        <v>13.333333333333334</v>
      </c>
      <c r="I840" s="10">
        <f>G840/(1-60%)</f>
        <v>15</v>
      </c>
      <c r="J840" s="4" t="s">
        <v>3660</v>
      </c>
    </row>
    <row r="841" spans="1:10" ht="15.75" x14ac:dyDescent="0.25">
      <c r="A841" s="112">
        <v>2658</v>
      </c>
      <c r="B841" s="4" t="s">
        <v>1903</v>
      </c>
      <c r="F841" s="4"/>
      <c r="G841" s="31">
        <v>4.2</v>
      </c>
      <c r="H841" s="10">
        <f>G841/(1-55%)</f>
        <v>9.3333333333333339</v>
      </c>
      <c r="I841" s="10">
        <f>G841/(1-60%)</f>
        <v>10.5</v>
      </c>
      <c r="J841" s="4" t="s">
        <v>3660</v>
      </c>
    </row>
    <row r="842" spans="1:10" ht="15.75" x14ac:dyDescent="0.25">
      <c r="A842" s="112">
        <v>2659</v>
      </c>
      <c r="B842" s="4" t="s">
        <v>1904</v>
      </c>
      <c r="F842" s="4"/>
      <c r="G842" s="31">
        <v>4.2</v>
      </c>
      <c r="H842" s="10">
        <f>G842/(1-55%)</f>
        <v>9.3333333333333339</v>
      </c>
      <c r="I842" s="10">
        <f>G842/(1-60%)</f>
        <v>10.5</v>
      </c>
      <c r="J842" s="4" t="s">
        <v>3660</v>
      </c>
    </row>
    <row r="843" spans="1:10" ht="15.75" x14ac:dyDescent="0.25">
      <c r="A843" s="111">
        <v>2800</v>
      </c>
      <c r="B843" s="4" t="s">
        <v>1905</v>
      </c>
      <c r="F843" s="4"/>
      <c r="G843" s="31">
        <v>10.799999999999999</v>
      </c>
      <c r="H843" s="10">
        <f>G843/(1-55%)</f>
        <v>24</v>
      </c>
      <c r="I843" s="10">
        <f>G843/(1-60%)</f>
        <v>26.999999999999996</v>
      </c>
      <c r="J843" s="4" t="s">
        <v>3660</v>
      </c>
    </row>
    <row r="844" spans="1:10" ht="15.75" x14ac:dyDescent="0.25">
      <c r="A844" s="114">
        <v>2830</v>
      </c>
      <c r="B844" s="4" t="s">
        <v>1906</v>
      </c>
      <c r="F844" s="4"/>
      <c r="G844" s="31">
        <v>14.399999999999999</v>
      </c>
      <c r="H844" s="10">
        <f>G844/(1-55%)</f>
        <v>32</v>
      </c>
      <c r="I844" s="10">
        <f>G844/(1-60%)</f>
        <v>35.999999999999993</v>
      </c>
      <c r="J844" s="4" t="s">
        <v>3660</v>
      </c>
    </row>
    <row r="845" spans="1:10" ht="15.75" x14ac:dyDescent="0.25">
      <c r="A845" s="112">
        <v>12502</v>
      </c>
      <c r="B845" s="4" t="s">
        <v>1907</v>
      </c>
      <c r="F845" s="4"/>
      <c r="G845" s="31">
        <v>6</v>
      </c>
      <c r="H845" s="10">
        <f>G845/(1-55%)</f>
        <v>13.333333333333334</v>
      </c>
      <c r="I845" s="10">
        <f>G845/(1-60%)</f>
        <v>15</v>
      </c>
      <c r="J845" s="4" t="s">
        <v>3660</v>
      </c>
    </row>
    <row r="846" spans="1:10" ht="15.75" x14ac:dyDescent="0.25">
      <c r="A846" s="112">
        <v>12503</v>
      </c>
      <c r="B846" s="4" t="s">
        <v>1908</v>
      </c>
      <c r="F846" s="4"/>
      <c r="G846" s="31">
        <v>6</v>
      </c>
      <c r="H846" s="10">
        <f>G846/(1-55%)</f>
        <v>13.333333333333334</v>
      </c>
      <c r="I846" s="10">
        <f>G846/(1-60%)</f>
        <v>15</v>
      </c>
      <c r="J846" s="4" t="s">
        <v>3660</v>
      </c>
    </row>
    <row r="847" spans="1:10" ht="15.75" x14ac:dyDescent="0.25">
      <c r="A847" s="112">
        <v>12504</v>
      </c>
      <c r="B847" s="4" t="s">
        <v>1909</v>
      </c>
      <c r="F847" s="4"/>
      <c r="G847" s="31">
        <v>6</v>
      </c>
      <c r="H847" s="10">
        <f>G847/(1-55%)</f>
        <v>13.333333333333334</v>
      </c>
      <c r="I847" s="10">
        <f>G847/(1-60%)</f>
        <v>15</v>
      </c>
      <c r="J847" s="4" t="s">
        <v>3660</v>
      </c>
    </row>
    <row r="848" spans="1:10" ht="15.75" x14ac:dyDescent="0.25">
      <c r="A848" s="112">
        <v>12505</v>
      </c>
      <c r="B848" s="4" t="s">
        <v>1910</v>
      </c>
      <c r="F848" s="4"/>
      <c r="G848" s="31">
        <v>6</v>
      </c>
      <c r="H848" s="10">
        <f>G848/(1-55%)</f>
        <v>13.333333333333334</v>
      </c>
      <c r="I848" s="10">
        <f>G848/(1-60%)</f>
        <v>15</v>
      </c>
      <c r="J848" s="4" t="s">
        <v>3660</v>
      </c>
    </row>
    <row r="849" spans="1:10" ht="15.75" x14ac:dyDescent="0.25">
      <c r="A849" s="112">
        <v>12520</v>
      </c>
      <c r="B849" s="4" t="s">
        <v>1911</v>
      </c>
      <c r="F849" s="4"/>
      <c r="G849" s="31">
        <v>4.8</v>
      </c>
      <c r="H849" s="10">
        <f>G849/(1-55%)</f>
        <v>10.666666666666668</v>
      </c>
      <c r="I849" s="10">
        <f>G849/(1-60%)</f>
        <v>11.999999999999998</v>
      </c>
      <c r="J849" s="4" t="s">
        <v>3660</v>
      </c>
    </row>
    <row r="850" spans="1:10" ht="15.75" x14ac:dyDescent="0.25">
      <c r="A850" s="112">
        <v>12521</v>
      </c>
      <c r="B850" s="4" t="s">
        <v>1912</v>
      </c>
      <c r="F850" s="4"/>
      <c r="G850" s="31">
        <v>4.8</v>
      </c>
      <c r="H850" s="10">
        <f>G850/(1-55%)</f>
        <v>10.666666666666668</v>
      </c>
      <c r="I850" s="10">
        <f>G850/(1-60%)</f>
        <v>11.999999999999998</v>
      </c>
      <c r="J850" s="4" t="s">
        <v>3660</v>
      </c>
    </row>
    <row r="851" spans="1:10" ht="15.75" x14ac:dyDescent="0.25">
      <c r="A851" s="112">
        <v>12548</v>
      </c>
      <c r="B851" s="4" t="s">
        <v>1913</v>
      </c>
      <c r="F851" s="4"/>
      <c r="G851" s="31">
        <v>6.9</v>
      </c>
      <c r="H851" s="10">
        <f>G851/(1-55%)</f>
        <v>15.333333333333336</v>
      </c>
      <c r="I851" s="10">
        <f>G851/(1-60%)</f>
        <v>17.25</v>
      </c>
      <c r="J851" s="4" t="s">
        <v>3660</v>
      </c>
    </row>
    <row r="852" spans="1:10" ht="15.75" x14ac:dyDescent="0.25">
      <c r="A852" s="112">
        <v>12549</v>
      </c>
      <c r="B852" s="4" t="s">
        <v>1914</v>
      </c>
      <c r="F852" s="4"/>
      <c r="G852" s="31">
        <v>6.9</v>
      </c>
      <c r="H852" s="10">
        <f>G852/(1-55%)</f>
        <v>15.333333333333336</v>
      </c>
      <c r="I852" s="10">
        <f>G852/(1-60%)</f>
        <v>17.25</v>
      </c>
      <c r="J852" s="4" t="s">
        <v>3660</v>
      </c>
    </row>
    <row r="853" spans="1:10" ht="15.75" x14ac:dyDescent="0.25">
      <c r="A853" s="112">
        <v>17361</v>
      </c>
      <c r="B853" s="4" t="s">
        <v>1915</v>
      </c>
      <c r="F853" s="4"/>
      <c r="G853" s="31">
        <v>12</v>
      </c>
      <c r="H853" s="10">
        <f>G853/(1-55%)</f>
        <v>26.666666666666668</v>
      </c>
      <c r="I853" s="10">
        <f>G853/(1-60%)</f>
        <v>30</v>
      </c>
      <c r="J853" s="4" t="s">
        <v>3660</v>
      </c>
    </row>
    <row r="854" spans="1:10" ht="15.75" x14ac:dyDescent="0.25">
      <c r="A854" s="112">
        <v>17362</v>
      </c>
      <c r="B854" s="4" t="s">
        <v>1916</v>
      </c>
      <c r="F854" s="4"/>
      <c r="G854" s="31">
        <v>12</v>
      </c>
      <c r="H854" s="10">
        <f>G854/(1-55%)</f>
        <v>26.666666666666668</v>
      </c>
      <c r="I854" s="10">
        <f>G854/(1-60%)</f>
        <v>30</v>
      </c>
      <c r="J854" s="4" t="s">
        <v>3660</v>
      </c>
    </row>
    <row r="855" spans="1:10" ht="15.75" x14ac:dyDescent="0.25">
      <c r="A855" s="112" t="s">
        <v>1872</v>
      </c>
      <c r="B855" s="4" t="s">
        <v>1917</v>
      </c>
      <c r="F855" s="4"/>
      <c r="G855" s="31">
        <v>24</v>
      </c>
      <c r="H855" s="10">
        <f>G855/(1-55%)</f>
        <v>53.333333333333336</v>
      </c>
      <c r="I855" s="10">
        <f>G855/(1-60%)</f>
        <v>60</v>
      </c>
      <c r="J855" s="4" t="s">
        <v>3660</v>
      </c>
    </row>
    <row r="856" spans="1:10" ht="15.75" x14ac:dyDescent="0.25">
      <c r="A856" s="112" t="s">
        <v>1873</v>
      </c>
      <c r="B856" s="4" t="s">
        <v>1918</v>
      </c>
      <c r="F856" s="4"/>
      <c r="G856" s="31">
        <v>24</v>
      </c>
      <c r="H856" s="10">
        <f>G856/(1-55%)</f>
        <v>53.333333333333336</v>
      </c>
      <c r="I856" s="10">
        <f>G856/(1-60%)</f>
        <v>60</v>
      </c>
      <c r="J856" s="4" t="s">
        <v>3660</v>
      </c>
    </row>
    <row r="857" spans="1:10" ht="15.75" x14ac:dyDescent="0.25">
      <c r="A857" s="112" t="s">
        <v>1874</v>
      </c>
      <c r="B857" s="4" t="s">
        <v>1919</v>
      </c>
      <c r="F857" s="4"/>
      <c r="G857" s="31">
        <v>12</v>
      </c>
      <c r="H857" s="10">
        <f>G857/(1-55%)</f>
        <v>26.666666666666668</v>
      </c>
      <c r="I857" s="10">
        <f>G857/(1-60%)</f>
        <v>30</v>
      </c>
      <c r="J857" s="4" t="s">
        <v>3660</v>
      </c>
    </row>
    <row r="858" spans="1:10" ht="15.75" x14ac:dyDescent="0.25">
      <c r="A858" s="112" t="s">
        <v>1875</v>
      </c>
      <c r="B858" s="4" t="s">
        <v>1920</v>
      </c>
      <c r="F858" s="4"/>
      <c r="G858" s="31">
        <v>12</v>
      </c>
      <c r="H858" s="10">
        <f>G858/(1-55%)</f>
        <v>26.666666666666668</v>
      </c>
      <c r="I858" s="10">
        <f>G858/(1-60%)</f>
        <v>30</v>
      </c>
      <c r="J858" s="4" t="s">
        <v>3660</v>
      </c>
    </row>
    <row r="859" spans="1:10" ht="15.75" x14ac:dyDescent="0.25">
      <c r="A859" s="112" t="s">
        <v>1876</v>
      </c>
      <c r="B859" s="4" t="s">
        <v>1921</v>
      </c>
      <c r="F859" s="4"/>
      <c r="G859" s="31">
        <v>12</v>
      </c>
      <c r="H859" s="10">
        <f>G859/(1-55%)</f>
        <v>26.666666666666668</v>
      </c>
      <c r="I859" s="10">
        <f>G859/(1-60%)</f>
        <v>30</v>
      </c>
      <c r="J859" s="4" t="s">
        <v>3660</v>
      </c>
    </row>
    <row r="860" spans="1:10" ht="15.75" x14ac:dyDescent="0.25">
      <c r="A860" s="112" t="s">
        <v>1877</v>
      </c>
      <c r="B860" s="4" t="s">
        <v>1922</v>
      </c>
      <c r="F860" s="4"/>
      <c r="G860" s="31">
        <v>12</v>
      </c>
      <c r="H860" s="10">
        <f>G860/(1-55%)</f>
        <v>26.666666666666668</v>
      </c>
      <c r="I860" s="10">
        <f>G860/(1-60%)</f>
        <v>30</v>
      </c>
      <c r="J860" s="4" t="s">
        <v>3660</v>
      </c>
    </row>
    <row r="861" spans="1:10" ht="15.75" x14ac:dyDescent="0.25">
      <c r="A861" s="112" t="s">
        <v>1878</v>
      </c>
      <c r="B861" s="4" t="s">
        <v>1923</v>
      </c>
      <c r="F861" s="4"/>
      <c r="G861" s="31">
        <v>20</v>
      </c>
      <c r="H861" s="10">
        <f>G861/(1-55%)</f>
        <v>44.44444444444445</v>
      </c>
      <c r="I861" s="10">
        <f>G861/(1-60%)</f>
        <v>50</v>
      </c>
      <c r="J861" s="4" t="s">
        <v>3660</v>
      </c>
    </row>
    <row r="862" spans="1:10" ht="15.75" x14ac:dyDescent="0.25">
      <c r="A862" s="112" t="s">
        <v>1879</v>
      </c>
      <c r="B862" s="4" t="s">
        <v>1924</v>
      </c>
      <c r="F862" s="4"/>
      <c r="G862" s="31">
        <v>4.8</v>
      </c>
      <c r="H862" s="10">
        <f>G862/(1-55%)</f>
        <v>10.666666666666668</v>
      </c>
      <c r="I862" s="10">
        <f>G862/(1-60%)</f>
        <v>11.999999999999998</v>
      </c>
      <c r="J862" s="4" t="s">
        <v>3660</v>
      </c>
    </row>
    <row r="863" spans="1:10" ht="15.75" x14ac:dyDescent="0.25">
      <c r="A863" s="112" t="s">
        <v>1880</v>
      </c>
      <c r="B863" s="4" t="s">
        <v>1925</v>
      </c>
      <c r="F863" s="4"/>
      <c r="G863" s="31">
        <v>4.8</v>
      </c>
      <c r="H863" s="10">
        <f>G863/(1-55%)</f>
        <v>10.666666666666668</v>
      </c>
      <c r="I863" s="10">
        <f>G863/(1-60%)</f>
        <v>11.999999999999998</v>
      </c>
      <c r="J863" s="4" t="s">
        <v>3660</v>
      </c>
    </row>
    <row r="864" spans="1:10" ht="15.75" x14ac:dyDescent="0.25">
      <c r="A864" s="111" t="s">
        <v>1881</v>
      </c>
      <c r="B864" s="4" t="s">
        <v>1926</v>
      </c>
      <c r="F864" s="4"/>
      <c r="G864" s="31">
        <v>4.8</v>
      </c>
      <c r="H864" s="10">
        <f>G864/(1-55%)</f>
        <v>10.666666666666668</v>
      </c>
      <c r="I864" s="10">
        <f>G864/(1-60%)</f>
        <v>11.999999999999998</v>
      </c>
      <c r="J864" s="4" t="s">
        <v>3660</v>
      </c>
    </row>
    <row r="865" spans="1:10" ht="15.75" x14ac:dyDescent="0.25">
      <c r="A865" s="112" t="s">
        <v>1882</v>
      </c>
      <c r="B865" s="4" t="s">
        <v>1927</v>
      </c>
      <c r="F865" s="4"/>
      <c r="G865" s="31">
        <v>4.8</v>
      </c>
      <c r="H865" s="10">
        <f>G865/(1-55%)</f>
        <v>10.666666666666668</v>
      </c>
      <c r="I865" s="10">
        <f>G865/(1-60%)</f>
        <v>11.999999999999998</v>
      </c>
      <c r="J865" s="4" t="s">
        <v>3660</v>
      </c>
    </row>
    <row r="866" spans="1:10" ht="15.75" x14ac:dyDescent="0.25">
      <c r="A866" s="112" t="s">
        <v>1883</v>
      </c>
      <c r="B866" s="4" t="s">
        <v>1928</v>
      </c>
      <c r="F866" s="4"/>
      <c r="G866" s="31">
        <v>4.8</v>
      </c>
      <c r="H866" s="10">
        <f>G866/(1-55%)</f>
        <v>10.666666666666668</v>
      </c>
      <c r="I866" s="10">
        <f>G866/(1-60%)</f>
        <v>11.999999999999998</v>
      </c>
      <c r="J866" s="4" t="s">
        <v>3660</v>
      </c>
    </row>
    <row r="867" spans="1:10" ht="15.75" x14ac:dyDescent="0.25">
      <c r="A867" s="112" t="s">
        <v>1884</v>
      </c>
      <c r="B867" s="4" t="s">
        <v>1929</v>
      </c>
      <c r="F867" s="4"/>
      <c r="G867" s="31">
        <v>4.8</v>
      </c>
      <c r="H867" s="10">
        <f>G867/(1-55%)</f>
        <v>10.666666666666668</v>
      </c>
      <c r="I867" s="10">
        <f>G867/(1-60%)</f>
        <v>11.999999999999998</v>
      </c>
      <c r="J867" s="4" t="s">
        <v>3660</v>
      </c>
    </row>
    <row r="870" spans="1:10" ht="31.5" x14ac:dyDescent="0.5">
      <c r="A870" s="231" t="s">
        <v>1930</v>
      </c>
      <c r="B870" s="230"/>
      <c r="C870" s="230"/>
      <c r="D870" s="230"/>
      <c r="E870" s="230"/>
      <c r="F870" s="230"/>
    </row>
    <row r="871" spans="1:10" ht="17.25" x14ac:dyDescent="0.25">
      <c r="A871" s="108" t="s">
        <v>383</v>
      </c>
      <c r="B871" s="108" t="s">
        <v>1749</v>
      </c>
      <c r="C871" s="107" t="s">
        <v>3703</v>
      </c>
      <c r="D871" t="s">
        <v>3700</v>
      </c>
      <c r="E871" t="s">
        <v>3700</v>
      </c>
      <c r="F871" t="s">
        <v>3700</v>
      </c>
      <c r="G871" t="s">
        <v>3698</v>
      </c>
      <c r="H871" s="37" t="s">
        <v>387</v>
      </c>
      <c r="I871" s="37" t="s">
        <v>388</v>
      </c>
    </row>
    <row r="872" spans="1:10" ht="15.75" x14ac:dyDescent="0.25">
      <c r="A872" s="92" t="s">
        <v>1931</v>
      </c>
      <c r="B872" s="4" t="s">
        <v>1935</v>
      </c>
      <c r="C872" s="100"/>
      <c r="G872" s="97">
        <v>3</v>
      </c>
      <c r="H872" s="10">
        <f>G872/(1-55%)</f>
        <v>6.666666666666667</v>
      </c>
      <c r="I872" s="19">
        <f>G872/(1-60%)</f>
        <v>7.5</v>
      </c>
      <c r="J872" t="s">
        <v>3661</v>
      </c>
    </row>
    <row r="873" spans="1:10" ht="15.75" x14ac:dyDescent="0.25">
      <c r="A873" s="90" t="s">
        <v>1932</v>
      </c>
      <c r="B873" s="4" t="s">
        <v>1936</v>
      </c>
      <c r="C873" s="30"/>
      <c r="G873" s="31">
        <v>3</v>
      </c>
      <c r="H873" s="10">
        <f>G873/(1-55%)</f>
        <v>6.666666666666667</v>
      </c>
      <c r="I873" s="19">
        <f>G873/(1-60%)</f>
        <v>7.5</v>
      </c>
      <c r="J873" t="s">
        <v>3661</v>
      </c>
    </row>
    <row r="874" spans="1:10" ht="15.75" x14ac:dyDescent="0.25">
      <c r="A874" s="90" t="s">
        <v>1933</v>
      </c>
      <c r="B874" s="4" t="s">
        <v>1937</v>
      </c>
      <c r="C874" s="30"/>
      <c r="G874" s="31">
        <v>20</v>
      </c>
      <c r="H874" s="10">
        <f>G874/(1-55%)</f>
        <v>44.44444444444445</v>
      </c>
      <c r="I874" s="19">
        <f>G874/(1-60%)</f>
        <v>50</v>
      </c>
      <c r="J874" t="s">
        <v>3661</v>
      </c>
    </row>
    <row r="875" spans="1:10" ht="15.75" x14ac:dyDescent="0.25">
      <c r="A875" s="90" t="s">
        <v>1934</v>
      </c>
      <c r="B875" s="4" t="s">
        <v>1938</v>
      </c>
      <c r="C875" s="30"/>
      <c r="G875" s="31">
        <v>5.4</v>
      </c>
      <c r="H875" s="10">
        <f>G875/(1-55%)</f>
        <v>12.000000000000002</v>
      </c>
      <c r="I875" s="19">
        <f>G875/(1-60%)</f>
        <v>13.5</v>
      </c>
      <c r="J875" t="s">
        <v>3661</v>
      </c>
    </row>
    <row r="878" spans="1:10" ht="31.5" x14ac:dyDescent="0.5">
      <c r="A878" s="231" t="s">
        <v>1939</v>
      </c>
      <c r="B878" s="230"/>
      <c r="C878" s="230"/>
      <c r="D878" s="230"/>
      <c r="E878" s="230"/>
      <c r="F878" s="230"/>
    </row>
    <row r="879" spans="1:10" ht="17.25" x14ac:dyDescent="0.25">
      <c r="A879" s="108" t="s">
        <v>383</v>
      </c>
      <c r="B879" s="108" t="s">
        <v>1749</v>
      </c>
      <c r="C879" s="107" t="s">
        <v>3703</v>
      </c>
      <c r="D879" t="s">
        <v>3700</v>
      </c>
      <c r="E879" t="s">
        <v>3700</v>
      </c>
      <c r="F879" t="s">
        <v>3700</v>
      </c>
      <c r="G879" t="s">
        <v>3698</v>
      </c>
      <c r="H879" s="37" t="s">
        <v>387</v>
      </c>
      <c r="I879" s="37" t="s">
        <v>388</v>
      </c>
    </row>
    <row r="880" spans="1:10" ht="15.75" x14ac:dyDescent="0.25">
      <c r="A880" s="115" t="s">
        <v>1940</v>
      </c>
      <c r="B880" s="4" t="s">
        <v>1946</v>
      </c>
      <c r="C880" s="4"/>
      <c r="G880" s="31">
        <v>1</v>
      </c>
      <c r="H880" s="10">
        <f>G880/(1-55%)</f>
        <v>2.2222222222222223</v>
      </c>
      <c r="I880" s="10">
        <f>G880/(1-60%)</f>
        <v>2.5</v>
      </c>
      <c r="J880" s="4" t="s">
        <v>3662</v>
      </c>
    </row>
    <row r="881" spans="1:10" ht="15.75" x14ac:dyDescent="0.25">
      <c r="A881" s="115" t="s">
        <v>1941</v>
      </c>
      <c r="B881" s="4" t="s">
        <v>1947</v>
      </c>
      <c r="C881" s="4"/>
      <c r="G881" s="31">
        <v>1</v>
      </c>
      <c r="H881" s="10">
        <f>G881/(1-55%)</f>
        <v>2.2222222222222223</v>
      </c>
      <c r="I881" s="10">
        <f>G881/(1-60%)</f>
        <v>2.5</v>
      </c>
      <c r="J881" s="4" t="s">
        <v>3662</v>
      </c>
    </row>
    <row r="882" spans="1:10" ht="15.75" x14ac:dyDescent="0.25">
      <c r="A882" s="115" t="s">
        <v>1942</v>
      </c>
      <c r="B882" s="4" t="s">
        <v>1948</v>
      </c>
      <c r="C882" s="4"/>
      <c r="G882" s="31">
        <v>1.0967040000000001</v>
      </c>
      <c r="H882" s="10">
        <f>G882/(1-55%)</f>
        <v>2.4371200000000006</v>
      </c>
      <c r="I882" s="10">
        <f>G882/(1-60%)</f>
        <v>2.7417600000000002</v>
      </c>
      <c r="J882" s="4" t="s">
        <v>3662</v>
      </c>
    </row>
    <row r="883" spans="1:10" ht="15.75" x14ac:dyDescent="0.25">
      <c r="A883" s="115" t="s">
        <v>1943</v>
      </c>
      <c r="B883" s="4" t="s">
        <v>1949</v>
      </c>
      <c r="C883" s="4">
        <v>10</v>
      </c>
      <c r="G883" s="31">
        <v>7.5</v>
      </c>
      <c r="H883" s="10">
        <f>G883/(1-55%)</f>
        <v>16.666666666666668</v>
      </c>
      <c r="I883" s="10">
        <f>G883/(1-60%)</f>
        <v>18.75</v>
      </c>
      <c r="J883" s="4" t="s">
        <v>3662</v>
      </c>
    </row>
    <row r="884" spans="1:10" ht="15.75" x14ac:dyDescent="0.25">
      <c r="A884" s="115" t="s">
        <v>1944</v>
      </c>
      <c r="B884" s="4" t="s">
        <v>1950</v>
      </c>
      <c r="C884" s="4"/>
      <c r="G884" s="31">
        <v>0.5</v>
      </c>
      <c r="H884" s="10">
        <f>G884/(1-55%)</f>
        <v>1.1111111111111112</v>
      </c>
      <c r="I884" s="10">
        <f>G884/(1-60%)</f>
        <v>1.25</v>
      </c>
      <c r="J884" s="4" t="s">
        <v>3662</v>
      </c>
    </row>
    <row r="885" spans="1:10" ht="15.75" x14ac:dyDescent="0.25">
      <c r="A885" s="115" t="s">
        <v>1945</v>
      </c>
      <c r="B885" s="4" t="s">
        <v>1951</v>
      </c>
      <c r="C885" s="4"/>
      <c r="G885" s="31">
        <v>0.4</v>
      </c>
      <c r="H885" s="10">
        <f>G885/(1-55%)</f>
        <v>0.88888888888888906</v>
      </c>
      <c r="I885" s="10">
        <f>G885/(1-60%)</f>
        <v>1</v>
      </c>
      <c r="J885" s="4" t="s">
        <v>3662</v>
      </c>
    </row>
    <row r="888" spans="1:10" ht="31.5" x14ac:dyDescent="0.5">
      <c r="A888" s="231" t="s">
        <v>1952</v>
      </c>
      <c r="B888" s="230"/>
      <c r="C888" s="230"/>
      <c r="D888" s="230"/>
      <c r="E888" s="230"/>
      <c r="F888" s="230"/>
    </row>
    <row r="889" spans="1:10" ht="17.25" x14ac:dyDescent="0.25">
      <c r="A889" s="108" t="s">
        <v>383</v>
      </c>
      <c r="B889" s="108" t="s">
        <v>1749</v>
      </c>
      <c r="C889" s="107" t="s">
        <v>3703</v>
      </c>
      <c r="D889" t="s">
        <v>3700</v>
      </c>
      <c r="E889" t="s">
        <v>3700</v>
      </c>
      <c r="F889" t="s">
        <v>3700</v>
      </c>
      <c r="G889" t="s">
        <v>3698</v>
      </c>
      <c r="H889" s="37" t="s">
        <v>387</v>
      </c>
      <c r="I889" s="37" t="s">
        <v>388</v>
      </c>
    </row>
    <row r="890" spans="1:10" ht="15.75" x14ac:dyDescent="0.25">
      <c r="A890" s="91" t="s">
        <v>1953</v>
      </c>
      <c r="B890" s="1" t="s">
        <v>1954</v>
      </c>
      <c r="C890" s="34"/>
      <c r="G890" s="35">
        <v>1</v>
      </c>
      <c r="H890" s="10">
        <f>G890/(1-55%)</f>
        <v>2.2222222222222223</v>
      </c>
      <c r="I890" s="10">
        <f>G890/(1-60%)</f>
        <v>2.5</v>
      </c>
      <c r="J890" t="s">
        <v>3663</v>
      </c>
    </row>
    <row r="893" spans="1:10" ht="31.5" x14ac:dyDescent="0.5">
      <c r="A893" s="231" t="s">
        <v>1955</v>
      </c>
      <c r="B893" s="230"/>
      <c r="C893" s="230"/>
      <c r="D893" s="230"/>
      <c r="E893" s="230"/>
      <c r="F893" s="230"/>
    </row>
    <row r="894" spans="1:10" ht="17.25" x14ac:dyDescent="0.25">
      <c r="A894" s="108" t="s">
        <v>383</v>
      </c>
      <c r="B894" s="108" t="s">
        <v>1749</v>
      </c>
      <c r="C894" s="107" t="s">
        <v>3703</v>
      </c>
      <c r="D894" t="s">
        <v>3700</v>
      </c>
      <c r="E894" t="s">
        <v>3700</v>
      </c>
      <c r="F894" t="s">
        <v>3700</v>
      </c>
      <c r="G894" t="s">
        <v>3698</v>
      </c>
      <c r="H894" s="37" t="s">
        <v>387</v>
      </c>
      <c r="I894" s="37" t="s">
        <v>388</v>
      </c>
    </row>
    <row r="895" spans="1:10" ht="15.75" x14ac:dyDescent="0.25">
      <c r="A895" s="91">
        <v>1050901</v>
      </c>
      <c r="B895" s="1" t="s">
        <v>1957</v>
      </c>
      <c r="C895" s="34"/>
      <c r="G895" s="35">
        <v>1.5</v>
      </c>
      <c r="H895" s="10">
        <f>G895/(1-55%)</f>
        <v>3.3333333333333335</v>
      </c>
      <c r="I895" s="1">
        <f>G895/(1-60%)</f>
        <v>3.75</v>
      </c>
      <c r="J895" t="s">
        <v>3664</v>
      </c>
    </row>
    <row r="896" spans="1:10" ht="15.75" x14ac:dyDescent="0.25">
      <c r="A896" s="116"/>
      <c r="B896" s="1"/>
      <c r="C896" s="117"/>
      <c r="D896" s="118"/>
      <c r="E896" s="10"/>
      <c r="F896" s="1"/>
      <c r="G896" s="1"/>
      <c r="H896" s="1"/>
    </row>
    <row r="898" spans="1:10" ht="31.5" x14ac:dyDescent="0.5">
      <c r="A898" s="231" t="s">
        <v>1956</v>
      </c>
      <c r="B898" s="230"/>
      <c r="C898" s="230"/>
      <c r="D898" s="230"/>
      <c r="E898" s="230"/>
      <c r="F898" s="230"/>
    </row>
    <row r="899" spans="1:10" ht="17.25" x14ac:dyDescent="0.25">
      <c r="A899" s="108" t="s">
        <v>383</v>
      </c>
      <c r="B899" s="108" t="s">
        <v>1749</v>
      </c>
      <c r="C899" s="107" t="s">
        <v>3703</v>
      </c>
      <c r="D899" t="s">
        <v>3700</v>
      </c>
      <c r="E899" t="s">
        <v>3700</v>
      </c>
      <c r="F899" t="s">
        <v>3700</v>
      </c>
      <c r="G899" t="s">
        <v>3698</v>
      </c>
      <c r="H899" s="37" t="s">
        <v>387</v>
      </c>
      <c r="I899" s="37" t="s">
        <v>388</v>
      </c>
    </row>
    <row r="900" spans="1:10" ht="15.75" x14ac:dyDescent="0.25">
      <c r="A900" s="91" t="s">
        <v>1958</v>
      </c>
      <c r="B900" t="s">
        <v>1959</v>
      </c>
      <c r="C900" s="34"/>
      <c r="G900" s="35">
        <v>10</v>
      </c>
      <c r="H900" s="10">
        <f>G900/(1-55%)</f>
        <v>22.222222222222225</v>
      </c>
      <c r="I900" s="10">
        <f>G900/(1-60%)</f>
        <v>25</v>
      </c>
      <c r="J900" t="s">
        <v>3665</v>
      </c>
    </row>
    <row r="901" spans="1:10" ht="15.75" x14ac:dyDescent="0.25">
      <c r="A901" s="91" t="s">
        <v>1960</v>
      </c>
      <c r="B901" t="s">
        <v>1961</v>
      </c>
      <c r="C901" s="34"/>
      <c r="G901" s="35">
        <v>5</v>
      </c>
      <c r="H901" s="10">
        <f>G901/(1-55%)</f>
        <v>11.111111111111112</v>
      </c>
      <c r="I901" s="10">
        <f>G901/(1-60%)</f>
        <v>12.5</v>
      </c>
      <c r="J901" t="s">
        <v>3665</v>
      </c>
    </row>
    <row r="904" spans="1:10" ht="31.5" x14ac:dyDescent="0.5">
      <c r="A904" s="228" t="s">
        <v>1962</v>
      </c>
      <c r="B904" s="229"/>
      <c r="C904" s="229"/>
      <c r="D904" s="229"/>
      <c r="E904" s="229"/>
      <c r="F904" s="229"/>
      <c r="G904" s="229"/>
    </row>
    <row r="905" spans="1:10" ht="16.899999999999999" customHeight="1" x14ac:dyDescent="0.25">
      <c r="A905" s="108" t="s">
        <v>383</v>
      </c>
      <c r="B905" s="108" t="s">
        <v>1749</v>
      </c>
      <c r="C905" s="107" t="s">
        <v>3703</v>
      </c>
      <c r="D905" t="s">
        <v>3700</v>
      </c>
      <c r="E905" t="s">
        <v>3700</v>
      </c>
      <c r="F905" t="s">
        <v>3700</v>
      </c>
      <c r="G905" t="s">
        <v>3698</v>
      </c>
      <c r="H905" s="37" t="s">
        <v>387</v>
      </c>
      <c r="I905" s="37" t="s">
        <v>388</v>
      </c>
    </row>
    <row r="906" spans="1:10" ht="15.75" x14ac:dyDescent="0.25">
      <c r="A906" s="92" t="s">
        <v>1963</v>
      </c>
      <c r="B906" s="4" t="s">
        <v>1964</v>
      </c>
      <c r="D906" s="120" t="s">
        <v>1965</v>
      </c>
      <c r="E906" s="120" t="s">
        <v>1966</v>
      </c>
      <c r="G906" s="121">
        <v>8</v>
      </c>
      <c r="H906" s="122">
        <f>G906/(1-55%)</f>
        <v>17.777777777777779</v>
      </c>
      <c r="I906" s="122">
        <f>G906/(1-60%)</f>
        <v>20</v>
      </c>
      <c r="J906" t="s">
        <v>3666</v>
      </c>
    </row>
    <row r="909" spans="1:10" ht="31.5" x14ac:dyDescent="0.5">
      <c r="A909" s="228" t="s">
        <v>1967</v>
      </c>
      <c r="B909" s="229"/>
      <c r="C909" s="229"/>
      <c r="D909" s="229"/>
      <c r="E909" s="229"/>
      <c r="F909" s="229"/>
      <c r="G909" s="229"/>
    </row>
    <row r="910" spans="1:10" ht="17.45" customHeight="1" x14ac:dyDescent="0.25">
      <c r="A910" s="108" t="s">
        <v>383</v>
      </c>
      <c r="B910" s="108" t="s">
        <v>1749</v>
      </c>
      <c r="C910" s="107" t="s">
        <v>3703</v>
      </c>
      <c r="D910" t="s">
        <v>3700</v>
      </c>
      <c r="E910" t="s">
        <v>3700</v>
      </c>
      <c r="F910" t="s">
        <v>3700</v>
      </c>
      <c r="G910" t="s">
        <v>3698</v>
      </c>
      <c r="H910" s="37" t="s">
        <v>387</v>
      </c>
      <c r="I910" s="37" t="s">
        <v>388</v>
      </c>
    </row>
    <row r="911" spans="1:10" ht="15.75" x14ac:dyDescent="0.25">
      <c r="A911" s="110">
        <v>4379</v>
      </c>
      <c r="B911" s="4" t="s">
        <v>1971</v>
      </c>
      <c r="D911" s="61">
        <v>41.5</v>
      </c>
      <c r="E911" s="61">
        <v>29</v>
      </c>
      <c r="G911" s="35">
        <v>8</v>
      </c>
      <c r="H911" s="10">
        <f>G911/(1-55%)</f>
        <v>17.777777777777779</v>
      </c>
      <c r="I911" s="10">
        <f>G911/(1-60%)</f>
        <v>20</v>
      </c>
      <c r="J911" t="s">
        <v>3666</v>
      </c>
    </row>
    <row r="912" spans="1:10" ht="15.75" x14ac:dyDescent="0.25">
      <c r="A912" s="110">
        <v>7400</v>
      </c>
      <c r="B912" s="4" t="s">
        <v>1972</v>
      </c>
      <c r="D912" s="61">
        <v>48</v>
      </c>
      <c r="E912" s="61">
        <v>48</v>
      </c>
      <c r="G912" s="35">
        <v>8.15</v>
      </c>
      <c r="H912" s="10">
        <f t="shared" ref="H912:H935" si="0">G912/(1-55%)</f>
        <v>18.111111111111114</v>
      </c>
      <c r="I912" s="10">
        <f t="shared" ref="I912:I935" si="1">G912/(1-60%)</f>
        <v>20.375</v>
      </c>
      <c r="J912" t="s">
        <v>3666</v>
      </c>
    </row>
    <row r="913" spans="1:10" ht="15.75" x14ac:dyDescent="0.25">
      <c r="A913" s="90">
        <v>7408</v>
      </c>
      <c r="B913" s="4" t="s">
        <v>1973</v>
      </c>
      <c r="D913" s="61">
        <v>53.83</v>
      </c>
      <c r="E913" s="61">
        <v>51.6</v>
      </c>
      <c r="G913" s="35">
        <v>8.8000000000000007</v>
      </c>
      <c r="H913" s="10">
        <f t="shared" si="0"/>
        <v>19.555555555555561</v>
      </c>
      <c r="I913" s="10">
        <f t="shared" si="1"/>
        <v>22</v>
      </c>
      <c r="J913" t="s">
        <v>3666</v>
      </c>
    </row>
    <row r="914" spans="1:10" ht="15.75" x14ac:dyDescent="0.25">
      <c r="A914" s="90">
        <v>7500</v>
      </c>
      <c r="B914" s="4" t="s">
        <v>1974</v>
      </c>
      <c r="D914" s="61">
        <v>60.32</v>
      </c>
      <c r="E914" s="61">
        <v>45.08</v>
      </c>
      <c r="G914" s="35">
        <v>9.1</v>
      </c>
      <c r="H914" s="10">
        <f t="shared" si="0"/>
        <v>20.222222222222225</v>
      </c>
      <c r="I914" s="10">
        <f t="shared" si="1"/>
        <v>22.749999999999996</v>
      </c>
      <c r="J914" t="s">
        <v>3666</v>
      </c>
    </row>
    <row r="915" spans="1:10" ht="15.75" x14ac:dyDescent="0.25">
      <c r="A915" s="90">
        <v>7504</v>
      </c>
      <c r="B915" s="4" t="s">
        <v>1975</v>
      </c>
      <c r="D915" s="61">
        <v>69.849999999999994</v>
      </c>
      <c r="E915" s="61">
        <v>44.7</v>
      </c>
      <c r="G915" s="35">
        <v>10.199999999999999</v>
      </c>
      <c r="H915" s="10">
        <f t="shared" si="0"/>
        <v>22.666666666666668</v>
      </c>
      <c r="I915" s="10">
        <f t="shared" si="1"/>
        <v>25.499999999999996</v>
      </c>
      <c r="J915" t="s">
        <v>3666</v>
      </c>
    </row>
    <row r="916" spans="1:10" ht="15.75" x14ac:dyDescent="0.25">
      <c r="A916" s="90">
        <v>7505</v>
      </c>
      <c r="B916" s="4" t="s">
        <v>1976</v>
      </c>
      <c r="D916" s="61">
        <v>69.900000000000006</v>
      </c>
      <c r="E916" s="61">
        <v>49.2</v>
      </c>
      <c r="G916" s="35">
        <v>10.199999999999999</v>
      </c>
      <c r="H916" s="10">
        <f t="shared" si="0"/>
        <v>22.666666666666668</v>
      </c>
      <c r="I916" s="10">
        <f t="shared" si="1"/>
        <v>25.499999999999996</v>
      </c>
      <c r="J916" t="s">
        <v>3666</v>
      </c>
    </row>
    <row r="917" spans="1:10" ht="15.75" x14ac:dyDescent="0.25">
      <c r="A917" s="90">
        <v>7506</v>
      </c>
      <c r="B917" s="4" t="s">
        <v>1977</v>
      </c>
      <c r="D917" s="124">
        <v>66</v>
      </c>
      <c r="E917" s="61">
        <v>47</v>
      </c>
      <c r="G917" s="35">
        <v>9.5</v>
      </c>
      <c r="H917" s="10">
        <f t="shared" si="0"/>
        <v>21.111111111111114</v>
      </c>
      <c r="I917" s="10">
        <f t="shared" si="1"/>
        <v>23.75</v>
      </c>
      <c r="J917" t="s">
        <v>3666</v>
      </c>
    </row>
    <row r="918" spans="1:10" ht="15.75" x14ac:dyDescent="0.25">
      <c r="A918" s="90">
        <v>7517</v>
      </c>
      <c r="B918" s="4" t="s">
        <v>1978</v>
      </c>
      <c r="D918" s="61">
        <v>59.89</v>
      </c>
      <c r="E918" s="61">
        <v>45.42</v>
      </c>
      <c r="G918" s="35">
        <v>9.1</v>
      </c>
      <c r="H918" s="10">
        <f t="shared" si="0"/>
        <v>20.222222222222225</v>
      </c>
      <c r="I918" s="10">
        <f t="shared" si="1"/>
        <v>22.749999999999996</v>
      </c>
      <c r="J918" t="s">
        <v>3666</v>
      </c>
    </row>
    <row r="919" spans="1:10" ht="15.75" x14ac:dyDescent="0.25">
      <c r="A919" s="110">
        <v>7521</v>
      </c>
      <c r="B919" s="4" t="s">
        <v>1979</v>
      </c>
      <c r="D919" s="61">
        <v>73.02</v>
      </c>
      <c r="E919" s="61">
        <v>45.24</v>
      </c>
      <c r="G919" s="35">
        <v>10.5</v>
      </c>
      <c r="H919" s="10">
        <f t="shared" si="0"/>
        <v>23.333333333333336</v>
      </c>
      <c r="I919" s="10">
        <f t="shared" si="1"/>
        <v>26.25</v>
      </c>
      <c r="J919" t="s">
        <v>3666</v>
      </c>
    </row>
    <row r="920" spans="1:10" ht="15.75" x14ac:dyDescent="0.25">
      <c r="A920" s="110">
        <v>7522</v>
      </c>
      <c r="B920" s="4" t="s">
        <v>1980</v>
      </c>
      <c r="D920" s="61">
        <v>56.82</v>
      </c>
      <c r="E920" s="61">
        <v>43.48</v>
      </c>
      <c r="G920" s="35">
        <v>9.1</v>
      </c>
      <c r="H920" s="10">
        <f t="shared" si="0"/>
        <v>20.222222222222225</v>
      </c>
      <c r="I920" s="10">
        <f t="shared" si="1"/>
        <v>22.749999999999996</v>
      </c>
      <c r="J920" t="s">
        <v>3666</v>
      </c>
    </row>
    <row r="921" spans="1:10" ht="15.75" x14ac:dyDescent="0.25">
      <c r="A921" s="110">
        <v>7534</v>
      </c>
      <c r="B921" s="4" t="s">
        <v>1981</v>
      </c>
      <c r="D921" s="61">
        <v>65.94</v>
      </c>
      <c r="E921" s="61">
        <v>50.17</v>
      </c>
      <c r="G921" s="35">
        <v>9.5</v>
      </c>
      <c r="H921" s="10">
        <f t="shared" si="0"/>
        <v>21.111111111111114</v>
      </c>
      <c r="I921" s="10">
        <f t="shared" si="1"/>
        <v>23.75</v>
      </c>
      <c r="J921" t="s">
        <v>3666</v>
      </c>
    </row>
    <row r="922" spans="1:10" ht="15.75" x14ac:dyDescent="0.25">
      <c r="A922" s="110">
        <v>7540</v>
      </c>
      <c r="B922" s="4" t="s">
        <v>1982</v>
      </c>
      <c r="D922" s="61">
        <v>85.62</v>
      </c>
      <c r="E922" s="61">
        <v>56.9</v>
      </c>
      <c r="G922" s="35">
        <v>12.5</v>
      </c>
      <c r="H922" s="10">
        <f t="shared" si="0"/>
        <v>27.777777777777782</v>
      </c>
      <c r="I922" s="10">
        <f t="shared" si="1"/>
        <v>31.25</v>
      </c>
      <c r="J922" t="s">
        <v>3666</v>
      </c>
    </row>
    <row r="923" spans="1:10" ht="15.75" x14ac:dyDescent="0.25">
      <c r="A923" s="110">
        <v>7541</v>
      </c>
      <c r="B923" s="4" t="s">
        <v>1983</v>
      </c>
      <c r="D923" s="61">
        <v>48</v>
      </c>
      <c r="E923" s="61">
        <v>47</v>
      </c>
      <c r="G923" s="35">
        <v>8.1999999999999993</v>
      </c>
      <c r="H923" s="10">
        <f t="shared" si="0"/>
        <v>18.222222222222221</v>
      </c>
      <c r="I923" s="10">
        <f t="shared" si="1"/>
        <v>20.499999999999996</v>
      </c>
      <c r="J923" t="s">
        <v>3666</v>
      </c>
    </row>
    <row r="924" spans="1:10" ht="15.75" x14ac:dyDescent="0.25">
      <c r="A924" s="110">
        <v>7549</v>
      </c>
      <c r="B924" s="4" t="s">
        <v>1984</v>
      </c>
      <c r="D924" s="61">
        <v>48</v>
      </c>
      <c r="E924" s="61">
        <v>30</v>
      </c>
      <c r="G924" s="35">
        <v>8.1999999999999993</v>
      </c>
      <c r="H924" s="10">
        <f t="shared" si="0"/>
        <v>18.222222222222221</v>
      </c>
      <c r="I924" s="10">
        <f t="shared" si="1"/>
        <v>20.499999999999996</v>
      </c>
      <c r="J924" t="s">
        <v>3666</v>
      </c>
    </row>
    <row r="925" spans="1:10" ht="15.75" x14ac:dyDescent="0.25">
      <c r="A925" s="110">
        <v>7593</v>
      </c>
      <c r="B925" s="4" t="s">
        <v>1985</v>
      </c>
      <c r="D925" s="61">
        <v>57</v>
      </c>
      <c r="E925" s="61">
        <v>45</v>
      </c>
      <c r="G925" s="35">
        <v>9.1</v>
      </c>
      <c r="H925" s="10">
        <f t="shared" si="0"/>
        <v>20.222222222222225</v>
      </c>
      <c r="I925" s="10">
        <f t="shared" si="1"/>
        <v>22.749999999999996</v>
      </c>
      <c r="J925" t="s">
        <v>3666</v>
      </c>
    </row>
    <row r="926" spans="1:10" ht="15.75" x14ac:dyDescent="0.25">
      <c r="A926" s="110">
        <v>7646</v>
      </c>
      <c r="B926" s="4" t="s">
        <v>1986</v>
      </c>
      <c r="D926" s="61">
        <v>60</v>
      </c>
      <c r="E926" s="61">
        <v>47</v>
      </c>
      <c r="G926" s="35">
        <v>9.1</v>
      </c>
      <c r="H926" s="10">
        <f t="shared" si="0"/>
        <v>20.222222222222225</v>
      </c>
      <c r="I926" s="10">
        <f t="shared" si="1"/>
        <v>22.749999999999996</v>
      </c>
      <c r="J926" t="s">
        <v>3666</v>
      </c>
    </row>
    <row r="927" spans="1:10" ht="15.75" x14ac:dyDescent="0.25">
      <c r="A927" s="90">
        <v>7669</v>
      </c>
      <c r="B927" s="4" t="s">
        <v>1987</v>
      </c>
      <c r="D927" s="61">
        <v>42.8</v>
      </c>
      <c r="E927" s="61">
        <v>28.45</v>
      </c>
      <c r="G927" s="35">
        <v>8.5</v>
      </c>
      <c r="H927" s="10">
        <f t="shared" si="0"/>
        <v>18.888888888888889</v>
      </c>
      <c r="I927" s="10">
        <f t="shared" si="1"/>
        <v>21.25</v>
      </c>
      <c r="J927" t="s">
        <v>3666</v>
      </c>
    </row>
    <row r="928" spans="1:10" ht="15.75" x14ac:dyDescent="0.25">
      <c r="A928" s="90">
        <v>7710</v>
      </c>
      <c r="B928" s="4" t="s">
        <v>1988</v>
      </c>
      <c r="D928" s="61">
        <v>48</v>
      </c>
      <c r="E928" s="61">
        <v>52</v>
      </c>
      <c r="G928" s="35">
        <v>8.1999999999999993</v>
      </c>
      <c r="H928" s="10">
        <f t="shared" si="0"/>
        <v>18.222222222222221</v>
      </c>
      <c r="I928" s="10">
        <f t="shared" si="1"/>
        <v>20.499999999999996</v>
      </c>
      <c r="J928" t="s">
        <v>3666</v>
      </c>
    </row>
    <row r="929" spans="1:10" ht="15.75" x14ac:dyDescent="0.25">
      <c r="A929" s="110">
        <v>7718</v>
      </c>
      <c r="B929" s="4" t="s">
        <v>1989</v>
      </c>
      <c r="D929" s="61">
        <v>48</v>
      </c>
      <c r="E929" s="61">
        <v>48</v>
      </c>
      <c r="G929" s="35">
        <v>8.1999999999999993</v>
      </c>
      <c r="H929" s="10">
        <f t="shared" si="0"/>
        <v>18.222222222222221</v>
      </c>
      <c r="I929" s="10">
        <f t="shared" si="1"/>
        <v>20.499999999999996</v>
      </c>
      <c r="J929" t="s">
        <v>3666</v>
      </c>
    </row>
    <row r="930" spans="1:10" ht="15.75" x14ac:dyDescent="0.25">
      <c r="A930" s="90">
        <v>7719</v>
      </c>
      <c r="B930" s="4" t="s">
        <v>1990</v>
      </c>
      <c r="D930" s="61">
        <v>33.9</v>
      </c>
      <c r="E930" s="61">
        <v>28.6</v>
      </c>
      <c r="G930" s="35">
        <v>7.2</v>
      </c>
      <c r="H930" s="10">
        <f t="shared" si="0"/>
        <v>16.000000000000004</v>
      </c>
      <c r="I930" s="10">
        <f t="shared" si="1"/>
        <v>18</v>
      </c>
      <c r="J930" t="s">
        <v>3666</v>
      </c>
    </row>
    <row r="931" spans="1:10" ht="15.75" x14ac:dyDescent="0.25">
      <c r="A931" s="110">
        <v>7771</v>
      </c>
      <c r="B931" s="4" t="s">
        <v>1991</v>
      </c>
      <c r="D931" s="61">
        <v>60</v>
      </c>
      <c r="E931" s="61">
        <v>51</v>
      </c>
      <c r="G931" s="35">
        <v>9.1</v>
      </c>
      <c r="H931" s="10">
        <f t="shared" si="0"/>
        <v>20.222222222222225</v>
      </c>
      <c r="I931" s="10">
        <f t="shared" si="1"/>
        <v>22.749999999999996</v>
      </c>
      <c r="J931" t="s">
        <v>3666</v>
      </c>
    </row>
    <row r="932" spans="1:10" ht="15.75" x14ac:dyDescent="0.25">
      <c r="A932" s="90">
        <v>7806</v>
      </c>
      <c r="B932" s="4" t="s">
        <v>1992</v>
      </c>
      <c r="D932" s="61">
        <v>48</v>
      </c>
      <c r="E932" s="61">
        <v>49</v>
      </c>
      <c r="G932" s="35">
        <v>7.5</v>
      </c>
      <c r="H932" s="10">
        <f t="shared" si="0"/>
        <v>16.666666666666668</v>
      </c>
      <c r="I932" s="10">
        <f t="shared" si="1"/>
        <v>18.75</v>
      </c>
      <c r="J932" t="s">
        <v>3666</v>
      </c>
    </row>
    <row r="933" spans="1:10" ht="15.75" x14ac:dyDescent="0.25">
      <c r="A933" s="91" t="s">
        <v>1968</v>
      </c>
      <c r="B933" s="4" t="s">
        <v>1993</v>
      </c>
      <c r="D933" s="124">
        <v>42.75</v>
      </c>
      <c r="E933" s="124">
        <v>49.58</v>
      </c>
      <c r="G933" s="35">
        <v>8.4</v>
      </c>
      <c r="H933" s="10">
        <f t="shared" si="0"/>
        <v>18.666666666666668</v>
      </c>
      <c r="I933" s="10">
        <f t="shared" si="1"/>
        <v>21</v>
      </c>
      <c r="J933" t="s">
        <v>3666</v>
      </c>
    </row>
    <row r="934" spans="1:10" ht="15.75" x14ac:dyDescent="0.25">
      <c r="A934" s="91" t="s">
        <v>1969</v>
      </c>
      <c r="B934" s="4" t="s">
        <v>1994</v>
      </c>
      <c r="D934" s="124">
        <v>45</v>
      </c>
      <c r="E934" s="124">
        <v>49</v>
      </c>
      <c r="G934" s="35">
        <v>9.1</v>
      </c>
      <c r="H934" s="10">
        <f t="shared" si="0"/>
        <v>20.222222222222225</v>
      </c>
      <c r="I934" s="10">
        <f t="shared" si="1"/>
        <v>22.749999999999996</v>
      </c>
      <c r="J934" t="s">
        <v>3666</v>
      </c>
    </row>
    <row r="935" spans="1:10" ht="15.75" x14ac:dyDescent="0.25">
      <c r="A935" s="90" t="s">
        <v>1970</v>
      </c>
      <c r="B935" s="4" t="s">
        <v>1995</v>
      </c>
      <c r="D935" s="30">
        <v>57</v>
      </c>
      <c r="E935" s="30">
        <v>53.4</v>
      </c>
      <c r="G935" s="35">
        <v>9.85</v>
      </c>
      <c r="H935" s="10">
        <f t="shared" si="0"/>
        <v>21.888888888888889</v>
      </c>
      <c r="I935" s="10">
        <f t="shared" si="1"/>
        <v>24.624999999999996</v>
      </c>
      <c r="J935" t="s">
        <v>3666</v>
      </c>
    </row>
    <row r="938" spans="1:10" ht="31.5" x14ac:dyDescent="0.5">
      <c r="A938" s="228" t="s">
        <v>1997</v>
      </c>
      <c r="B938" s="229"/>
      <c r="C938" s="229"/>
      <c r="D938" s="229"/>
      <c r="E938" s="229"/>
      <c r="F938" s="229"/>
      <c r="G938" s="229"/>
    </row>
    <row r="939" spans="1:10" ht="13.9" customHeight="1" x14ac:dyDescent="0.25">
      <c r="A939" s="108" t="s">
        <v>383</v>
      </c>
      <c r="B939" s="108" t="s">
        <v>1749</v>
      </c>
      <c r="C939" s="107" t="s">
        <v>3703</v>
      </c>
      <c r="D939" t="s">
        <v>3700</v>
      </c>
      <c r="E939" t="s">
        <v>3700</v>
      </c>
      <c r="F939" t="s">
        <v>3700</v>
      </c>
      <c r="G939" t="s">
        <v>3698</v>
      </c>
      <c r="H939" s="37" t="s">
        <v>387</v>
      </c>
      <c r="I939" s="37" t="s">
        <v>388</v>
      </c>
    </row>
    <row r="940" spans="1:10" ht="14.45" customHeight="1" x14ac:dyDescent="0.25">
      <c r="A940" s="92" t="s">
        <v>1998</v>
      </c>
      <c r="B940" s="4" t="s">
        <v>2010</v>
      </c>
      <c r="D940" s="53" t="s">
        <v>214</v>
      </c>
      <c r="E940" s="53" t="s">
        <v>436</v>
      </c>
      <c r="G940" s="35">
        <v>20</v>
      </c>
      <c r="H940" s="10">
        <f>G940/(1-55%)</f>
        <v>44.44444444444445</v>
      </c>
      <c r="I940" s="10">
        <f>G940/(1-60%)</f>
        <v>50</v>
      </c>
      <c r="J940" t="s">
        <v>3667</v>
      </c>
    </row>
    <row r="941" spans="1:10" ht="14.45" customHeight="1" x14ac:dyDescent="0.25">
      <c r="A941" s="92" t="s">
        <v>1999</v>
      </c>
      <c r="B941" s="4" t="s">
        <v>2011</v>
      </c>
      <c r="D941" s="53" t="s">
        <v>214</v>
      </c>
      <c r="E941" s="53" t="s">
        <v>436</v>
      </c>
      <c r="G941" s="35">
        <v>20</v>
      </c>
      <c r="H941" s="10">
        <f t="shared" ref="H941:H972" si="2">G941/(1-55%)</f>
        <v>44.44444444444445</v>
      </c>
      <c r="I941" s="10">
        <f t="shared" ref="I941:I972" si="3">G941/(1-60%)</f>
        <v>50</v>
      </c>
      <c r="J941" t="s">
        <v>3667</v>
      </c>
    </row>
    <row r="942" spans="1:10" ht="14.45" customHeight="1" x14ac:dyDescent="0.25">
      <c r="A942" s="92">
        <v>7508</v>
      </c>
      <c r="B942" s="4" t="s">
        <v>2012</v>
      </c>
      <c r="D942" s="53">
        <f>2.875*25.4</f>
        <v>73.024999999999991</v>
      </c>
      <c r="E942" s="53">
        <f>1.885*25.4</f>
        <v>47.878999999999998</v>
      </c>
      <c r="G942" s="35">
        <v>10.199999999999999</v>
      </c>
      <c r="H942" s="10">
        <f t="shared" si="2"/>
        <v>22.666666666666668</v>
      </c>
      <c r="I942" s="10">
        <f t="shared" si="3"/>
        <v>25.499999999999996</v>
      </c>
      <c r="J942" t="s">
        <v>3667</v>
      </c>
    </row>
    <row r="943" spans="1:10" ht="14.45" customHeight="1" x14ac:dyDescent="0.25">
      <c r="A943" s="90">
        <v>7538</v>
      </c>
      <c r="B943" s="4" t="s">
        <v>2013</v>
      </c>
      <c r="D943" s="53">
        <v>55.372</v>
      </c>
      <c r="E943" s="53">
        <v>48.387</v>
      </c>
      <c r="G943" s="35">
        <v>7.1999999999999993</v>
      </c>
      <c r="H943" s="10">
        <f t="shared" si="2"/>
        <v>16</v>
      </c>
      <c r="I943" s="10">
        <f t="shared" si="3"/>
        <v>17.999999999999996</v>
      </c>
      <c r="J943" t="s">
        <v>3667</v>
      </c>
    </row>
    <row r="944" spans="1:10" ht="14.45" customHeight="1" x14ac:dyDescent="0.25">
      <c r="A944" s="90">
        <v>7586</v>
      </c>
      <c r="B944" s="4" t="s">
        <v>2014</v>
      </c>
      <c r="D944" s="53">
        <f>1.892*25.4</f>
        <v>48.056799999999996</v>
      </c>
      <c r="E944" s="53">
        <f>1.935*25.4</f>
        <v>49.149000000000001</v>
      </c>
      <c r="G944" s="35">
        <v>5.3999999999999995</v>
      </c>
      <c r="H944" s="10">
        <f t="shared" si="2"/>
        <v>12</v>
      </c>
      <c r="I944" s="10">
        <f t="shared" si="3"/>
        <v>13.499999999999998</v>
      </c>
      <c r="J944" t="s">
        <v>3667</v>
      </c>
    </row>
    <row r="945" spans="1:10" ht="14.45" customHeight="1" x14ac:dyDescent="0.25">
      <c r="A945" s="90">
        <v>7591</v>
      </c>
      <c r="B945" s="4" t="s">
        <v>2015</v>
      </c>
      <c r="D945" s="53">
        <f>2.246*25.4</f>
        <v>57.048399999999994</v>
      </c>
      <c r="E945" s="53">
        <f>1.91*25.4</f>
        <v>48.513999999999996</v>
      </c>
      <c r="G945" s="35">
        <v>8</v>
      </c>
      <c r="H945" s="10">
        <f t="shared" si="2"/>
        <v>17.777777777777779</v>
      </c>
      <c r="I945" s="10">
        <f t="shared" si="3"/>
        <v>20</v>
      </c>
      <c r="J945" t="s">
        <v>3667</v>
      </c>
    </row>
    <row r="946" spans="1:10" ht="14.45" customHeight="1" x14ac:dyDescent="0.25">
      <c r="A946" s="90">
        <v>7652</v>
      </c>
      <c r="B946" s="4" t="s">
        <v>2016</v>
      </c>
      <c r="D946" s="53">
        <f>1.336*25.4</f>
        <v>33.934399999999997</v>
      </c>
      <c r="E946" s="53">
        <f>1.91*25.4</f>
        <v>48.513999999999996</v>
      </c>
      <c r="G946" s="35">
        <v>4.2</v>
      </c>
      <c r="H946" s="10">
        <f t="shared" si="2"/>
        <v>9.3333333333333339</v>
      </c>
      <c r="I946" s="10">
        <f t="shared" si="3"/>
        <v>10.5</v>
      </c>
      <c r="J946" t="s">
        <v>3667</v>
      </c>
    </row>
    <row r="947" spans="1:10" ht="14.45" customHeight="1" x14ac:dyDescent="0.25">
      <c r="A947" s="90">
        <v>7757</v>
      </c>
      <c r="B947" s="4" t="s">
        <v>2017</v>
      </c>
      <c r="D947" s="53">
        <f>2.595*25.4</f>
        <v>65.912999999999997</v>
      </c>
      <c r="E947" s="53">
        <f>2.035*25.4</f>
        <v>51.689</v>
      </c>
      <c r="G947" s="35">
        <v>10.799999999999999</v>
      </c>
      <c r="H947" s="10">
        <f t="shared" si="2"/>
        <v>24</v>
      </c>
      <c r="I947" s="10">
        <f t="shared" si="3"/>
        <v>26.999999999999996</v>
      </c>
      <c r="J947" t="s">
        <v>3667</v>
      </c>
    </row>
    <row r="948" spans="1:10" ht="14.45" customHeight="1" x14ac:dyDescent="0.25">
      <c r="A948" s="90">
        <v>7758</v>
      </c>
      <c r="B948" s="4" t="s">
        <v>2018</v>
      </c>
      <c r="D948" s="53">
        <v>47.91</v>
      </c>
      <c r="E948" s="53">
        <v>50.55</v>
      </c>
      <c r="G948" s="35">
        <v>7.1999999999999993</v>
      </c>
      <c r="H948" s="10">
        <f t="shared" si="2"/>
        <v>16</v>
      </c>
      <c r="I948" s="10">
        <f t="shared" si="3"/>
        <v>17.999999999999996</v>
      </c>
      <c r="J948" t="s">
        <v>3667</v>
      </c>
    </row>
    <row r="949" spans="1:10" ht="14.45" customHeight="1" x14ac:dyDescent="0.25">
      <c r="A949" s="90">
        <v>7801</v>
      </c>
      <c r="B949" s="4" t="s">
        <v>2019</v>
      </c>
      <c r="D949" s="53">
        <f>2.206*25.4</f>
        <v>56.032399999999996</v>
      </c>
      <c r="E949" s="53">
        <f>2.17*25.4</f>
        <v>55.117999999999995</v>
      </c>
      <c r="G949" s="35">
        <v>8.6999999999999993</v>
      </c>
      <c r="H949" s="10">
        <f t="shared" si="2"/>
        <v>19.333333333333332</v>
      </c>
      <c r="I949" s="10">
        <f t="shared" si="3"/>
        <v>21.749999999999996</v>
      </c>
      <c r="J949" t="s">
        <v>3667</v>
      </c>
    </row>
    <row r="950" spans="1:10" ht="14.45" customHeight="1" x14ac:dyDescent="0.25">
      <c r="A950" s="91">
        <v>7803</v>
      </c>
      <c r="B950" s="4" t="s">
        <v>2020</v>
      </c>
      <c r="D950" s="98">
        <f>1.886*25.4</f>
        <v>47.904399999999995</v>
      </c>
      <c r="E950" s="98">
        <f>1.862*25.4</f>
        <v>47.294800000000002</v>
      </c>
      <c r="G950" s="35">
        <v>6.6</v>
      </c>
      <c r="H950" s="10">
        <f t="shared" si="2"/>
        <v>14.666666666666668</v>
      </c>
      <c r="I950" s="10">
        <f t="shared" si="3"/>
        <v>16.499999999999996</v>
      </c>
      <c r="J950" t="s">
        <v>3667</v>
      </c>
    </row>
    <row r="951" spans="1:10" ht="15.75" x14ac:dyDescent="0.25">
      <c r="A951" s="90">
        <v>7816</v>
      </c>
      <c r="B951" s="4" t="s">
        <v>2021</v>
      </c>
      <c r="D951" s="53">
        <v>59.89</v>
      </c>
      <c r="E951" s="53">
        <v>59.05</v>
      </c>
      <c r="G951" s="35">
        <v>10.199999999999999</v>
      </c>
      <c r="H951" s="10">
        <f t="shared" si="2"/>
        <v>22.666666666666668</v>
      </c>
      <c r="I951" s="10">
        <f t="shared" si="3"/>
        <v>25.499999999999996</v>
      </c>
      <c r="J951" t="s">
        <v>3667</v>
      </c>
    </row>
    <row r="952" spans="1:10" ht="15.75" x14ac:dyDescent="0.25">
      <c r="A952" s="90">
        <v>7817</v>
      </c>
      <c r="B952" s="4" t="s">
        <v>2022</v>
      </c>
      <c r="D952" s="53">
        <f>2.003*25.4</f>
        <v>50.876199999999997</v>
      </c>
      <c r="E952" s="53">
        <f>57.3</f>
        <v>57.3</v>
      </c>
      <c r="G952" s="35">
        <v>7.1999999999999993</v>
      </c>
      <c r="H952" s="10">
        <f t="shared" si="2"/>
        <v>16</v>
      </c>
      <c r="I952" s="10">
        <f t="shared" si="3"/>
        <v>17.999999999999996</v>
      </c>
      <c r="J952" t="s">
        <v>3667</v>
      </c>
    </row>
    <row r="953" spans="1:10" ht="15.75" x14ac:dyDescent="0.25">
      <c r="A953" s="90">
        <v>7830</v>
      </c>
      <c r="B953" s="4" t="s">
        <v>2023</v>
      </c>
      <c r="D953" s="53">
        <f>2.119*25.4</f>
        <v>53.822600000000001</v>
      </c>
      <c r="E953" s="53">
        <f>2.294*25.4</f>
        <v>58.267599999999995</v>
      </c>
      <c r="G953" s="35">
        <v>9.6</v>
      </c>
      <c r="H953" s="10">
        <f t="shared" si="2"/>
        <v>21.333333333333336</v>
      </c>
      <c r="I953" s="10">
        <f t="shared" si="3"/>
        <v>23.999999999999996</v>
      </c>
      <c r="J953" t="s">
        <v>3667</v>
      </c>
    </row>
    <row r="954" spans="1:10" ht="15.75" x14ac:dyDescent="0.25">
      <c r="A954" s="90">
        <v>7832</v>
      </c>
      <c r="B954" s="4" t="s">
        <v>2024</v>
      </c>
      <c r="D954" s="53">
        <f>2.24*25.4</f>
        <v>56.896000000000001</v>
      </c>
      <c r="E954" s="53">
        <f>2.272*25.4</f>
        <v>57.708799999999989</v>
      </c>
      <c r="G954" s="35">
        <v>9.5</v>
      </c>
      <c r="H954" s="10">
        <f t="shared" si="2"/>
        <v>21.111111111111114</v>
      </c>
      <c r="I954" s="10">
        <f t="shared" si="3"/>
        <v>23.75</v>
      </c>
      <c r="J954" t="s">
        <v>3667</v>
      </c>
    </row>
    <row r="955" spans="1:10" ht="15.75" x14ac:dyDescent="0.25">
      <c r="A955" s="91">
        <v>7891</v>
      </c>
      <c r="B955" s="4" t="s">
        <v>2025</v>
      </c>
      <c r="D955" s="53">
        <f>2.358*25.4</f>
        <v>59.8932</v>
      </c>
      <c r="E955" s="53">
        <f>2.323*25.4</f>
        <v>59.004199999999997</v>
      </c>
      <c r="G955" s="35">
        <v>9.9</v>
      </c>
      <c r="H955" s="10">
        <f t="shared" si="2"/>
        <v>22.000000000000004</v>
      </c>
      <c r="I955" s="10">
        <f t="shared" si="3"/>
        <v>24.75</v>
      </c>
      <c r="J955" t="s">
        <v>3667</v>
      </c>
    </row>
    <row r="956" spans="1:10" ht="15.75" x14ac:dyDescent="0.25">
      <c r="A956" s="91">
        <v>7897</v>
      </c>
      <c r="B956" s="4" t="s">
        <v>2026</v>
      </c>
      <c r="D956" s="98" t="s">
        <v>2053</v>
      </c>
      <c r="E956" s="98">
        <v>50.55</v>
      </c>
      <c r="G956" s="35">
        <v>8.5</v>
      </c>
      <c r="H956" s="10">
        <f t="shared" si="2"/>
        <v>18.888888888888889</v>
      </c>
      <c r="I956" s="10">
        <f t="shared" si="3"/>
        <v>21.25</v>
      </c>
      <c r="J956" t="s">
        <v>3667</v>
      </c>
    </row>
    <row r="957" spans="1:10" ht="15.75" x14ac:dyDescent="0.25">
      <c r="A957" s="90">
        <v>7925</v>
      </c>
      <c r="B957" s="4" t="s">
        <v>2027</v>
      </c>
      <c r="D957" s="53">
        <v>50.67</v>
      </c>
      <c r="E957" s="53">
        <v>62.79</v>
      </c>
      <c r="G957" s="35">
        <v>10.199999999999999</v>
      </c>
      <c r="H957" s="10">
        <f t="shared" si="2"/>
        <v>22.666666666666668</v>
      </c>
      <c r="I957" s="10">
        <f t="shared" si="3"/>
        <v>25.499999999999996</v>
      </c>
      <c r="J957" t="s">
        <v>3667</v>
      </c>
    </row>
    <row r="958" spans="1:10" ht="15.75" x14ac:dyDescent="0.25">
      <c r="A958" s="90">
        <v>7926</v>
      </c>
      <c r="B958" s="4" t="s">
        <v>2028</v>
      </c>
      <c r="D958" s="53" t="s">
        <v>2054</v>
      </c>
      <c r="E958" s="53">
        <v>54.15</v>
      </c>
      <c r="G958" s="35">
        <v>7.8</v>
      </c>
      <c r="H958" s="10">
        <f t="shared" si="2"/>
        <v>17.333333333333336</v>
      </c>
      <c r="I958" s="10">
        <f t="shared" si="3"/>
        <v>19.5</v>
      </c>
      <c r="J958" t="s">
        <v>3667</v>
      </c>
    </row>
    <row r="959" spans="1:10" ht="15.75" x14ac:dyDescent="0.25">
      <c r="A959" s="90">
        <v>7948</v>
      </c>
      <c r="B959" s="4" t="s">
        <v>2029</v>
      </c>
      <c r="D959" s="53">
        <v>53.84</v>
      </c>
      <c r="E959" s="53">
        <v>52.9</v>
      </c>
      <c r="G959" s="35">
        <v>8.4</v>
      </c>
      <c r="H959" s="10">
        <f t="shared" si="2"/>
        <v>18.666666666666668</v>
      </c>
      <c r="I959" s="10">
        <f t="shared" si="3"/>
        <v>21</v>
      </c>
      <c r="J959" t="s">
        <v>3667</v>
      </c>
    </row>
    <row r="960" spans="1:10" ht="15.75" x14ac:dyDescent="0.25">
      <c r="A960" s="90">
        <v>7956</v>
      </c>
      <c r="B960" s="4" t="s">
        <v>2030</v>
      </c>
      <c r="D960" s="53">
        <f>2.125*25.4</f>
        <v>53.974999999999994</v>
      </c>
      <c r="E960" s="53">
        <f>2.203*25.4</f>
        <v>55.956199999999995</v>
      </c>
      <c r="G960" s="35">
        <v>8.4</v>
      </c>
      <c r="H960" s="10">
        <f t="shared" si="2"/>
        <v>18.666666666666668</v>
      </c>
      <c r="I960" s="10">
        <f t="shared" si="3"/>
        <v>21</v>
      </c>
      <c r="J960" t="s">
        <v>3667</v>
      </c>
    </row>
    <row r="961" spans="1:10" ht="15.75" x14ac:dyDescent="0.25">
      <c r="A961" s="91">
        <v>7957</v>
      </c>
      <c r="B961" s="4" t="s">
        <v>2031</v>
      </c>
      <c r="D961" s="53">
        <f>1.889*25.4</f>
        <v>47.980599999999995</v>
      </c>
      <c r="E961" s="53">
        <f>2.088*25.4</f>
        <v>53.035199999999996</v>
      </c>
      <c r="G961" s="35">
        <v>8.1</v>
      </c>
      <c r="H961" s="10">
        <f t="shared" si="2"/>
        <v>18</v>
      </c>
      <c r="I961" s="10">
        <f t="shared" si="3"/>
        <v>20.249999999999996</v>
      </c>
      <c r="J961" t="s">
        <v>3667</v>
      </c>
    </row>
    <row r="962" spans="1:10" ht="15.75" x14ac:dyDescent="0.25">
      <c r="A962" s="90">
        <v>7959</v>
      </c>
      <c r="B962" s="4" t="s">
        <v>2032</v>
      </c>
      <c r="D962" s="53">
        <f>2.006*25.4</f>
        <v>50.95239999999999</v>
      </c>
      <c r="E962" s="53">
        <f>2.047*25.4</f>
        <v>51.9938</v>
      </c>
      <c r="G962" s="35">
        <v>7.8</v>
      </c>
      <c r="H962" s="10">
        <f t="shared" si="2"/>
        <v>17.333333333333336</v>
      </c>
      <c r="I962" s="10">
        <f t="shared" si="3"/>
        <v>19.5</v>
      </c>
      <c r="J962" t="s">
        <v>3667</v>
      </c>
    </row>
    <row r="963" spans="1:10" ht="15.75" x14ac:dyDescent="0.25">
      <c r="A963" s="90">
        <v>7966</v>
      </c>
      <c r="B963" s="4" t="s">
        <v>2033</v>
      </c>
      <c r="D963" s="53">
        <f>2.003*25.4</f>
        <v>50.876199999999997</v>
      </c>
      <c r="E963" s="53">
        <f>2.08*25.4</f>
        <v>52.832000000000001</v>
      </c>
      <c r="G963" s="35">
        <v>7.5</v>
      </c>
      <c r="H963" s="10">
        <f t="shared" si="2"/>
        <v>16.666666666666668</v>
      </c>
      <c r="I963" s="10">
        <f t="shared" si="3"/>
        <v>18.75</v>
      </c>
      <c r="J963" t="s">
        <v>3667</v>
      </c>
    </row>
    <row r="964" spans="1:10" ht="15.75" x14ac:dyDescent="0.25">
      <c r="A964" s="90">
        <v>7973</v>
      </c>
      <c r="B964" s="4" t="s">
        <v>2034</v>
      </c>
      <c r="D964" s="53">
        <f>2.244*25.4</f>
        <v>56.997600000000006</v>
      </c>
      <c r="E964" s="53">
        <f>1.909*25.4</f>
        <v>48.488599999999998</v>
      </c>
      <c r="G964" s="35">
        <v>8.1</v>
      </c>
      <c r="H964" s="10">
        <f t="shared" si="2"/>
        <v>18</v>
      </c>
      <c r="I964" s="10">
        <f t="shared" si="3"/>
        <v>20.249999999999996</v>
      </c>
      <c r="J964" t="s">
        <v>3667</v>
      </c>
    </row>
    <row r="965" spans="1:10" ht="15.75" x14ac:dyDescent="0.25">
      <c r="A965" s="90">
        <v>7974</v>
      </c>
      <c r="B965" s="4" t="s">
        <v>2035</v>
      </c>
      <c r="D965" s="53">
        <f>1.995*25.4</f>
        <v>50.673000000000002</v>
      </c>
      <c r="E965" s="53">
        <f>1.994*25.4</f>
        <v>50.647599999999997</v>
      </c>
      <c r="G965" s="35">
        <v>7.8</v>
      </c>
      <c r="H965" s="10">
        <f t="shared" si="2"/>
        <v>17.333333333333336</v>
      </c>
      <c r="I965" s="10">
        <f t="shared" si="3"/>
        <v>19.5</v>
      </c>
      <c r="J965" t="s">
        <v>3667</v>
      </c>
    </row>
    <row r="966" spans="1:10" ht="15.75" x14ac:dyDescent="0.25">
      <c r="A966" s="90">
        <v>7980</v>
      </c>
      <c r="B966" s="4" t="s">
        <v>2036</v>
      </c>
      <c r="D966" s="53">
        <v>47.6</v>
      </c>
      <c r="E966" s="53">
        <v>41.6</v>
      </c>
      <c r="G966" s="35">
        <v>7.1999999999999993</v>
      </c>
      <c r="H966" s="10">
        <f t="shared" si="2"/>
        <v>16</v>
      </c>
      <c r="I966" s="10">
        <f t="shared" si="3"/>
        <v>17.999999999999996</v>
      </c>
      <c r="J966" t="s">
        <v>3667</v>
      </c>
    </row>
    <row r="967" spans="1:10" ht="15.75" x14ac:dyDescent="0.25">
      <c r="A967" s="90">
        <v>7982</v>
      </c>
      <c r="B967" s="4" t="s">
        <v>2037</v>
      </c>
      <c r="D967" s="53">
        <v>59.9</v>
      </c>
      <c r="E967" s="53">
        <v>53.9</v>
      </c>
      <c r="G967" s="35">
        <v>9.5</v>
      </c>
      <c r="H967" s="10">
        <f t="shared" si="2"/>
        <v>21.111111111111114</v>
      </c>
      <c r="I967" s="10">
        <f t="shared" si="3"/>
        <v>23.75</v>
      </c>
      <c r="J967" t="s">
        <v>3667</v>
      </c>
    </row>
    <row r="968" spans="1:10" ht="15.75" x14ac:dyDescent="0.25">
      <c r="A968" s="90">
        <v>7983</v>
      </c>
      <c r="B968" s="4" t="s">
        <v>2038</v>
      </c>
      <c r="D968" s="53">
        <v>60</v>
      </c>
      <c r="E968" s="53">
        <v>53.6</v>
      </c>
      <c r="G968" s="35">
        <v>9.5</v>
      </c>
      <c r="H968" s="10">
        <f t="shared" si="2"/>
        <v>21.111111111111114</v>
      </c>
      <c r="I968" s="10">
        <f t="shared" si="3"/>
        <v>23.75</v>
      </c>
      <c r="J968" t="s">
        <v>3667</v>
      </c>
    </row>
    <row r="969" spans="1:10" ht="15.75" x14ac:dyDescent="0.25">
      <c r="A969" s="90">
        <v>7984</v>
      </c>
      <c r="B969" s="4" t="s">
        <v>2039</v>
      </c>
      <c r="D969" s="53">
        <v>48.01</v>
      </c>
      <c r="E969" s="53">
        <v>52.58</v>
      </c>
      <c r="G969" s="35">
        <v>7.1999999999999993</v>
      </c>
      <c r="H969" s="10">
        <f t="shared" si="2"/>
        <v>16</v>
      </c>
      <c r="I969" s="10">
        <f t="shared" si="3"/>
        <v>17.999999999999996</v>
      </c>
      <c r="J969" t="s">
        <v>3667</v>
      </c>
    </row>
    <row r="970" spans="1:10" ht="15.75" x14ac:dyDescent="0.25">
      <c r="A970" s="90">
        <v>7996</v>
      </c>
      <c r="B970" s="4" t="s">
        <v>2040</v>
      </c>
      <c r="D970" s="53">
        <v>47.9</v>
      </c>
      <c r="E970" s="53">
        <v>55.4</v>
      </c>
      <c r="G970" s="35">
        <v>8.5</v>
      </c>
      <c r="H970" s="10">
        <f t="shared" si="2"/>
        <v>18.888888888888889</v>
      </c>
      <c r="I970" s="10">
        <f t="shared" si="3"/>
        <v>21.25</v>
      </c>
      <c r="J970" t="s">
        <v>3667</v>
      </c>
    </row>
    <row r="971" spans="1:10" ht="15.75" x14ac:dyDescent="0.25">
      <c r="A971" s="90">
        <v>8018</v>
      </c>
      <c r="B971" s="4" t="s">
        <v>2041</v>
      </c>
      <c r="D971" s="53">
        <v>60.1</v>
      </c>
      <c r="E971" s="53">
        <v>53.7</v>
      </c>
      <c r="G971" s="35">
        <v>10.799999999999999</v>
      </c>
      <c r="H971" s="10">
        <f t="shared" si="2"/>
        <v>24</v>
      </c>
      <c r="I971" s="10">
        <f t="shared" si="3"/>
        <v>26.999999999999996</v>
      </c>
      <c r="J971" t="s">
        <v>3667</v>
      </c>
    </row>
    <row r="972" spans="1:10" ht="15.75" x14ac:dyDescent="0.25">
      <c r="A972" s="90">
        <v>8019</v>
      </c>
      <c r="B972" s="4" t="s">
        <v>2042</v>
      </c>
      <c r="D972" s="53">
        <v>57</v>
      </c>
      <c r="E972" s="53">
        <v>53.4</v>
      </c>
      <c r="G972" s="35">
        <v>10</v>
      </c>
      <c r="H972" s="10">
        <f t="shared" si="2"/>
        <v>22.222222222222225</v>
      </c>
      <c r="I972" s="10">
        <f t="shared" si="3"/>
        <v>25</v>
      </c>
      <c r="J972" t="s">
        <v>3667</v>
      </c>
    </row>
    <row r="973" spans="1:10" ht="15.75" x14ac:dyDescent="0.25">
      <c r="A973" s="90">
        <v>8715</v>
      </c>
      <c r="B973" s="4" t="s">
        <v>2043</v>
      </c>
      <c r="D973" s="53">
        <v>47.5</v>
      </c>
      <c r="E973" s="53">
        <v>50.8</v>
      </c>
      <c r="G973" s="35">
        <v>7.8</v>
      </c>
      <c r="H973" s="10">
        <f t="shared" ref="H973:H983" si="4">G973/(1-55%)</f>
        <v>17.333333333333336</v>
      </c>
      <c r="I973" s="10">
        <f t="shared" ref="I973:I983" si="5">G973/(1-60%)</f>
        <v>19.5</v>
      </c>
      <c r="J973" t="s">
        <v>3667</v>
      </c>
    </row>
    <row r="974" spans="1:10" ht="15.75" x14ac:dyDescent="0.25">
      <c r="A974" s="90" t="s">
        <v>2000</v>
      </c>
      <c r="B974" s="4" t="s">
        <v>2044</v>
      </c>
      <c r="D974" s="53">
        <f>3.1*25.4</f>
        <v>78.739999999999995</v>
      </c>
      <c r="E974" s="53">
        <f>1.829*25.4</f>
        <v>46.456599999999995</v>
      </c>
      <c r="G974" s="35">
        <v>9.6</v>
      </c>
      <c r="H974" s="10">
        <f t="shared" si="4"/>
        <v>21.333333333333336</v>
      </c>
      <c r="I974" s="10">
        <f t="shared" si="5"/>
        <v>23.999999999999996</v>
      </c>
      <c r="J974" t="s">
        <v>3667</v>
      </c>
    </row>
    <row r="975" spans="1:10" ht="15.75" x14ac:dyDescent="0.25">
      <c r="A975" s="90" t="s">
        <v>2001</v>
      </c>
      <c r="B975" s="4" t="s">
        <v>2045</v>
      </c>
      <c r="D975" s="53">
        <f>2.934*25.4</f>
        <v>74.523600000000002</v>
      </c>
      <c r="E975" s="53">
        <f>1.955*25.4</f>
        <v>49.656999999999996</v>
      </c>
      <c r="G975" s="35">
        <v>9</v>
      </c>
      <c r="H975" s="10">
        <f t="shared" si="4"/>
        <v>20.000000000000004</v>
      </c>
      <c r="I975" s="10">
        <f t="shared" si="5"/>
        <v>22.5</v>
      </c>
      <c r="J975" t="s">
        <v>3667</v>
      </c>
    </row>
    <row r="976" spans="1:10" ht="15.75" x14ac:dyDescent="0.25">
      <c r="A976" s="90" t="s">
        <v>2002</v>
      </c>
      <c r="B976" s="4" t="s">
        <v>2046</v>
      </c>
      <c r="D976" s="53">
        <f>2.498*25.4</f>
        <v>63.449200000000005</v>
      </c>
      <c r="E976" s="53">
        <f>1.715*25.4</f>
        <v>43.561</v>
      </c>
      <c r="G976" s="35">
        <v>7.1999999999999993</v>
      </c>
      <c r="H976" s="10">
        <f t="shared" si="4"/>
        <v>16</v>
      </c>
      <c r="I976" s="10">
        <f t="shared" si="5"/>
        <v>17.999999999999996</v>
      </c>
      <c r="J976" t="s">
        <v>3667</v>
      </c>
    </row>
    <row r="977" spans="1:10" ht="15.75" x14ac:dyDescent="0.25">
      <c r="A977" s="125" t="s">
        <v>2003</v>
      </c>
      <c r="B977" s="4" t="s">
        <v>2047</v>
      </c>
      <c r="D977" s="53">
        <f>1.894*25.4</f>
        <v>48.107599999999998</v>
      </c>
      <c r="E977" s="53">
        <f>1.933*25.4</f>
        <v>49.098199999999999</v>
      </c>
      <c r="G977" s="126">
        <v>0</v>
      </c>
      <c r="H977" s="10">
        <f t="shared" si="4"/>
        <v>0</v>
      </c>
      <c r="I977" s="10">
        <f t="shared" si="5"/>
        <v>0</v>
      </c>
      <c r="J977" t="s">
        <v>3667</v>
      </c>
    </row>
    <row r="978" spans="1:10" ht="15.75" x14ac:dyDescent="0.25">
      <c r="A978" s="90" t="s">
        <v>2004</v>
      </c>
      <c r="B978" s="4" t="s">
        <v>2048</v>
      </c>
      <c r="D978" s="53">
        <f>1.87*25.4</f>
        <v>47.497999999999998</v>
      </c>
      <c r="E978" s="53">
        <f>2.34*25.4</f>
        <v>59.435999999999993</v>
      </c>
      <c r="G978" s="35">
        <v>7.1999999999999993</v>
      </c>
      <c r="H978" s="10">
        <f t="shared" si="4"/>
        <v>16</v>
      </c>
      <c r="I978" s="10">
        <f t="shared" si="5"/>
        <v>17.999999999999996</v>
      </c>
      <c r="J978" t="s">
        <v>3667</v>
      </c>
    </row>
    <row r="979" spans="1:10" ht="15.75" x14ac:dyDescent="0.25">
      <c r="A979" s="90" t="s">
        <v>2005</v>
      </c>
      <c r="B979" s="4" t="s">
        <v>2049</v>
      </c>
      <c r="D979" s="53">
        <f>1.807*25.4</f>
        <v>45.897799999999997</v>
      </c>
      <c r="E979" s="53">
        <f>2.015*25.4</f>
        <v>51.180999999999997</v>
      </c>
      <c r="G979" s="35">
        <v>6.6</v>
      </c>
      <c r="H979" s="10">
        <f t="shared" si="4"/>
        <v>14.666666666666668</v>
      </c>
      <c r="I979" s="10">
        <f t="shared" si="5"/>
        <v>16.499999999999996</v>
      </c>
      <c r="J979" t="s">
        <v>3667</v>
      </c>
    </row>
    <row r="980" spans="1:10" ht="15.75" x14ac:dyDescent="0.25">
      <c r="A980" s="110" t="s">
        <v>2006</v>
      </c>
      <c r="B980" s="4" t="s">
        <v>2050</v>
      </c>
      <c r="D980" s="53">
        <v>45.6</v>
      </c>
      <c r="E980" s="53">
        <v>53.8</v>
      </c>
      <c r="G980" s="35">
        <v>7.1999999999999993</v>
      </c>
      <c r="H980" s="10">
        <f t="shared" si="4"/>
        <v>16</v>
      </c>
      <c r="I980" s="10">
        <f t="shared" si="5"/>
        <v>17.999999999999996</v>
      </c>
      <c r="J980" t="s">
        <v>3667</v>
      </c>
    </row>
    <row r="981" spans="1:10" ht="15.75" x14ac:dyDescent="0.25">
      <c r="A981" s="90" t="s">
        <v>2007</v>
      </c>
      <c r="B981" s="4" t="s">
        <v>2051</v>
      </c>
      <c r="D981" s="53">
        <v>44.2</v>
      </c>
      <c r="E981" s="53">
        <v>44.3</v>
      </c>
      <c r="G981" s="35">
        <v>10</v>
      </c>
      <c r="H981" s="10">
        <f t="shared" si="4"/>
        <v>22.222222222222225</v>
      </c>
      <c r="I981" s="10">
        <f t="shared" si="5"/>
        <v>25</v>
      </c>
      <c r="J981" t="s">
        <v>3667</v>
      </c>
    </row>
    <row r="982" spans="1:10" ht="15.75" x14ac:dyDescent="0.25">
      <c r="A982" s="90" t="s">
        <v>2008</v>
      </c>
      <c r="B982" s="4" t="s">
        <v>2052</v>
      </c>
      <c r="D982" s="53">
        <v>45</v>
      </c>
      <c r="E982" s="53">
        <v>53</v>
      </c>
      <c r="G982" s="35">
        <v>6</v>
      </c>
      <c r="H982" s="10">
        <f t="shared" si="4"/>
        <v>13.333333333333334</v>
      </c>
      <c r="I982" s="10">
        <f t="shared" si="5"/>
        <v>15</v>
      </c>
      <c r="J982" t="s">
        <v>3667</v>
      </c>
    </row>
    <row r="983" spans="1:10" ht="15.75" x14ac:dyDescent="0.25">
      <c r="A983" s="110" t="s">
        <v>2009</v>
      </c>
      <c r="B983" s="4" t="s">
        <v>2033</v>
      </c>
      <c r="D983" s="53">
        <f>2.003*25.4</f>
        <v>50.876199999999997</v>
      </c>
      <c r="E983" s="53">
        <f>2.08*25.4</f>
        <v>52.832000000000001</v>
      </c>
      <c r="G983" s="35">
        <v>6.8999999999999995</v>
      </c>
      <c r="H983" s="10">
        <f t="shared" si="4"/>
        <v>15.333333333333334</v>
      </c>
      <c r="I983" s="10">
        <f t="shared" si="5"/>
        <v>17.249999999999996</v>
      </c>
      <c r="J983" t="s">
        <v>3667</v>
      </c>
    </row>
    <row r="986" spans="1:10" ht="31.5" x14ac:dyDescent="0.5">
      <c r="A986" s="228" t="s">
        <v>2055</v>
      </c>
      <c r="B986" s="229"/>
      <c r="C986" s="229"/>
      <c r="D986" s="229"/>
      <c r="E986" s="229"/>
      <c r="F986" s="229"/>
      <c r="G986" s="230"/>
    </row>
    <row r="987" spans="1:10" ht="17.25" x14ac:dyDescent="0.25">
      <c r="A987" s="108" t="s">
        <v>383</v>
      </c>
      <c r="B987" s="108" t="s">
        <v>1749</v>
      </c>
      <c r="C987" s="107" t="s">
        <v>3703</v>
      </c>
      <c r="D987" t="s">
        <v>3700</v>
      </c>
      <c r="E987" t="s">
        <v>3700</v>
      </c>
      <c r="F987" t="s">
        <v>3700</v>
      </c>
      <c r="G987" t="s">
        <v>3698</v>
      </c>
      <c r="H987" s="37" t="s">
        <v>387</v>
      </c>
      <c r="I987" s="37" t="s">
        <v>388</v>
      </c>
    </row>
    <row r="988" spans="1:10" ht="15.75" x14ac:dyDescent="0.25">
      <c r="A988" s="110">
        <v>4204</v>
      </c>
      <c r="B988" s="4" t="s">
        <v>2122</v>
      </c>
      <c r="C988" s="103" t="s">
        <v>143</v>
      </c>
      <c r="G988" s="35">
        <v>0.8</v>
      </c>
      <c r="H988" s="10">
        <f>G988/(1-55%)</f>
        <v>1.7777777777777781</v>
      </c>
      <c r="I988" s="10">
        <f>G988/(1-60%)</f>
        <v>2</v>
      </c>
      <c r="J988" t="s">
        <v>3668</v>
      </c>
    </row>
    <row r="989" spans="1:10" ht="15.75" x14ac:dyDescent="0.25">
      <c r="A989" s="111">
        <v>4384</v>
      </c>
      <c r="B989" s="4" t="s">
        <v>2123</v>
      </c>
      <c r="C989" s="34" t="s">
        <v>143</v>
      </c>
      <c r="G989" s="35">
        <v>2.1</v>
      </c>
      <c r="H989" s="10">
        <f t="shared" ref="H989:H1020" si="6">G989/(1-55%)</f>
        <v>4.666666666666667</v>
      </c>
      <c r="I989" s="10">
        <f t="shared" ref="I989:I1020" si="7">G989/(1-60%)</f>
        <v>5.25</v>
      </c>
      <c r="J989" t="s">
        <v>3668</v>
      </c>
    </row>
    <row r="990" spans="1:10" ht="15.75" x14ac:dyDescent="0.25">
      <c r="A990" s="112">
        <v>4385</v>
      </c>
      <c r="B990" s="4" t="s">
        <v>2124</v>
      </c>
      <c r="C990" s="34" t="s">
        <v>143</v>
      </c>
      <c r="G990" s="35">
        <v>0.6</v>
      </c>
      <c r="H990" s="10">
        <f t="shared" si="6"/>
        <v>1.3333333333333335</v>
      </c>
      <c r="I990" s="10">
        <f t="shared" si="7"/>
        <v>1.4999999999999998</v>
      </c>
      <c r="J990" t="s">
        <v>3668</v>
      </c>
    </row>
    <row r="991" spans="1:10" ht="15.75" x14ac:dyDescent="0.25">
      <c r="A991" s="112" t="s">
        <v>2056</v>
      </c>
      <c r="B991" s="4" t="s">
        <v>2125</v>
      </c>
      <c r="C991" s="103" t="s">
        <v>143</v>
      </c>
      <c r="G991" s="31">
        <v>7.2</v>
      </c>
      <c r="H991" s="10">
        <f t="shared" si="6"/>
        <v>16.000000000000004</v>
      </c>
      <c r="I991" s="10">
        <f t="shared" si="7"/>
        <v>18</v>
      </c>
      <c r="J991" t="s">
        <v>3668</v>
      </c>
    </row>
    <row r="992" spans="1:10" ht="15.75" x14ac:dyDescent="0.25">
      <c r="A992" s="112" t="s">
        <v>2057</v>
      </c>
      <c r="B992" s="4" t="s">
        <v>2126</v>
      </c>
      <c r="C992" s="34"/>
      <c r="G992" s="35">
        <v>2</v>
      </c>
      <c r="H992" s="10">
        <f t="shared" si="6"/>
        <v>4.4444444444444446</v>
      </c>
      <c r="I992" s="10">
        <f t="shared" si="7"/>
        <v>5</v>
      </c>
      <c r="J992" t="s">
        <v>3668</v>
      </c>
    </row>
    <row r="993" spans="1:10" ht="15.75" x14ac:dyDescent="0.25">
      <c r="A993" s="91" t="s">
        <v>2058</v>
      </c>
      <c r="B993" s="4" t="s">
        <v>2127</v>
      </c>
      <c r="C993" s="34" t="s">
        <v>143</v>
      </c>
      <c r="G993" s="35">
        <v>2</v>
      </c>
      <c r="H993" s="10">
        <f t="shared" si="6"/>
        <v>4.4444444444444446</v>
      </c>
      <c r="I993" s="10">
        <f t="shared" si="7"/>
        <v>5</v>
      </c>
      <c r="J993" t="s">
        <v>3668</v>
      </c>
    </row>
    <row r="994" spans="1:10" ht="15.75" x14ac:dyDescent="0.25">
      <c r="A994" s="33" t="s">
        <v>2059</v>
      </c>
      <c r="B994" s="4" t="s">
        <v>2128</v>
      </c>
      <c r="C994" s="34" t="s">
        <v>143</v>
      </c>
      <c r="G994" s="35">
        <v>3.3</v>
      </c>
      <c r="H994" s="10">
        <f t="shared" si="6"/>
        <v>7.3333333333333339</v>
      </c>
      <c r="I994" s="10">
        <f t="shared" si="7"/>
        <v>8.2499999999999982</v>
      </c>
      <c r="J994" t="s">
        <v>3668</v>
      </c>
    </row>
    <row r="995" spans="1:10" ht="15.75" x14ac:dyDescent="0.25">
      <c r="A995" s="33" t="s">
        <v>2060</v>
      </c>
      <c r="B995" s="4" t="s">
        <v>2129</v>
      </c>
      <c r="C995" s="34" t="s">
        <v>143</v>
      </c>
      <c r="G995" s="35">
        <v>2.1</v>
      </c>
      <c r="H995" s="10">
        <f t="shared" si="6"/>
        <v>4.666666666666667</v>
      </c>
      <c r="I995" s="10">
        <f t="shared" si="7"/>
        <v>5.25</v>
      </c>
      <c r="J995" t="s">
        <v>3668</v>
      </c>
    </row>
    <row r="996" spans="1:10" ht="15.75" x14ac:dyDescent="0.25">
      <c r="A996" s="129" t="s">
        <v>2061</v>
      </c>
      <c r="B996" s="4" t="s">
        <v>2130</v>
      </c>
      <c r="C996" s="30" t="s">
        <v>2191</v>
      </c>
      <c r="G996" s="31">
        <v>2.4</v>
      </c>
      <c r="H996" s="10">
        <f t="shared" si="6"/>
        <v>5.3333333333333339</v>
      </c>
      <c r="I996" s="10">
        <f t="shared" si="7"/>
        <v>5.9999999999999991</v>
      </c>
      <c r="J996" t="s">
        <v>3668</v>
      </c>
    </row>
    <row r="997" spans="1:10" ht="15.75" x14ac:dyDescent="0.25">
      <c r="A997" s="130" t="s">
        <v>2062</v>
      </c>
      <c r="B997" s="4" t="s">
        <v>2131</v>
      </c>
      <c r="C997" s="103" t="s">
        <v>143</v>
      </c>
      <c r="G997" s="31">
        <v>4.7</v>
      </c>
      <c r="H997" s="10">
        <f t="shared" si="6"/>
        <v>10.444444444444446</v>
      </c>
      <c r="I997" s="10">
        <f t="shared" si="7"/>
        <v>11.75</v>
      </c>
      <c r="J997" t="s">
        <v>3668</v>
      </c>
    </row>
    <row r="998" spans="1:10" ht="15.75" x14ac:dyDescent="0.25">
      <c r="A998" s="130" t="s">
        <v>2063</v>
      </c>
      <c r="B998" s="4" t="s">
        <v>2132</v>
      </c>
      <c r="C998" s="103" t="s">
        <v>143</v>
      </c>
      <c r="G998" s="31">
        <v>2.5</v>
      </c>
      <c r="H998" s="10">
        <f t="shared" si="6"/>
        <v>5.5555555555555562</v>
      </c>
      <c r="I998" s="10">
        <f t="shared" si="7"/>
        <v>6.25</v>
      </c>
      <c r="J998" t="s">
        <v>3668</v>
      </c>
    </row>
    <row r="999" spans="1:10" ht="15.75" x14ac:dyDescent="0.25">
      <c r="A999" s="127" t="s">
        <v>2064</v>
      </c>
      <c r="B999" s="4" t="s">
        <v>2133</v>
      </c>
      <c r="C999" s="103" t="s">
        <v>143</v>
      </c>
      <c r="G999" s="31">
        <v>6</v>
      </c>
      <c r="H999" s="10">
        <f t="shared" si="6"/>
        <v>13.333333333333334</v>
      </c>
      <c r="I999" s="10">
        <f t="shared" si="7"/>
        <v>15</v>
      </c>
      <c r="J999" t="s">
        <v>3668</v>
      </c>
    </row>
    <row r="1000" spans="1:10" ht="15.75" x14ac:dyDescent="0.25">
      <c r="A1000" s="127" t="s">
        <v>2065</v>
      </c>
      <c r="B1000" s="4" t="s">
        <v>2134</v>
      </c>
      <c r="C1000" s="103" t="s">
        <v>143</v>
      </c>
      <c r="G1000" s="31">
        <v>6</v>
      </c>
      <c r="H1000" s="10">
        <f t="shared" si="6"/>
        <v>13.333333333333334</v>
      </c>
      <c r="I1000" s="10">
        <f t="shared" si="7"/>
        <v>15</v>
      </c>
      <c r="J1000" t="s">
        <v>3668</v>
      </c>
    </row>
    <row r="1001" spans="1:10" ht="15.75" x14ac:dyDescent="0.25">
      <c r="A1001" s="130" t="s">
        <v>2066</v>
      </c>
      <c r="B1001" s="4" t="s">
        <v>2135</v>
      </c>
      <c r="C1001" s="103" t="s">
        <v>143</v>
      </c>
      <c r="G1001" s="31">
        <v>4.4000000000000004</v>
      </c>
      <c r="H1001" s="10">
        <f t="shared" si="6"/>
        <v>9.7777777777777803</v>
      </c>
      <c r="I1001" s="10">
        <f t="shared" si="7"/>
        <v>11</v>
      </c>
      <c r="J1001" t="s">
        <v>3668</v>
      </c>
    </row>
    <row r="1002" spans="1:10" ht="15.75" x14ac:dyDescent="0.25">
      <c r="A1002" s="127" t="s">
        <v>2067</v>
      </c>
      <c r="B1002" s="4" t="s">
        <v>2136</v>
      </c>
      <c r="C1002" s="103" t="s">
        <v>143</v>
      </c>
      <c r="G1002" s="31">
        <v>4.8</v>
      </c>
      <c r="H1002" s="10">
        <f t="shared" si="6"/>
        <v>10.666666666666668</v>
      </c>
      <c r="I1002" s="10">
        <f t="shared" si="7"/>
        <v>11.999999999999998</v>
      </c>
      <c r="J1002" t="s">
        <v>3668</v>
      </c>
    </row>
    <row r="1003" spans="1:10" ht="15.75" x14ac:dyDescent="0.25">
      <c r="A1003" s="127" t="s">
        <v>2068</v>
      </c>
      <c r="B1003" s="4" t="s">
        <v>2137</v>
      </c>
      <c r="C1003" s="34" t="s">
        <v>143</v>
      </c>
      <c r="G1003" s="35">
        <v>7.1999999999999993</v>
      </c>
      <c r="H1003" s="10">
        <f t="shared" si="6"/>
        <v>16</v>
      </c>
      <c r="I1003" s="10">
        <f t="shared" si="7"/>
        <v>17.999999999999996</v>
      </c>
      <c r="J1003" t="s">
        <v>3668</v>
      </c>
    </row>
    <row r="1004" spans="1:10" ht="15.75" x14ac:dyDescent="0.25">
      <c r="A1004" s="127" t="s">
        <v>2069</v>
      </c>
      <c r="B1004" s="4" t="s">
        <v>2138</v>
      </c>
      <c r="C1004" s="34" t="s">
        <v>143</v>
      </c>
      <c r="G1004" s="35">
        <v>7.5</v>
      </c>
      <c r="H1004" s="10">
        <f t="shared" si="6"/>
        <v>16.666666666666668</v>
      </c>
      <c r="I1004" s="10">
        <f t="shared" si="7"/>
        <v>18.75</v>
      </c>
      <c r="J1004" t="s">
        <v>3668</v>
      </c>
    </row>
    <row r="1005" spans="1:10" ht="15.75" x14ac:dyDescent="0.25">
      <c r="A1005" s="127" t="s">
        <v>2070</v>
      </c>
      <c r="B1005" s="4" t="s">
        <v>2139</v>
      </c>
      <c r="C1005" s="103" t="s">
        <v>143</v>
      </c>
      <c r="G1005" s="31">
        <v>5.3999999999999995</v>
      </c>
      <c r="H1005" s="10">
        <f t="shared" si="6"/>
        <v>12</v>
      </c>
      <c r="I1005" s="10">
        <f t="shared" si="7"/>
        <v>13.499999999999998</v>
      </c>
      <c r="J1005" t="s">
        <v>3668</v>
      </c>
    </row>
    <row r="1006" spans="1:10" ht="15.75" x14ac:dyDescent="0.25">
      <c r="A1006" s="127" t="s">
        <v>2071</v>
      </c>
      <c r="B1006" s="4" t="s">
        <v>2140</v>
      </c>
      <c r="C1006" s="103" t="s">
        <v>143</v>
      </c>
      <c r="G1006" s="31">
        <v>5.7</v>
      </c>
      <c r="H1006" s="10">
        <f t="shared" si="6"/>
        <v>12.666666666666668</v>
      </c>
      <c r="I1006" s="10">
        <f t="shared" si="7"/>
        <v>14.25</v>
      </c>
      <c r="J1006" t="s">
        <v>3668</v>
      </c>
    </row>
    <row r="1007" spans="1:10" ht="15.75" x14ac:dyDescent="0.25">
      <c r="A1007" s="127" t="s">
        <v>2072</v>
      </c>
      <c r="B1007" s="4" t="s">
        <v>2141</v>
      </c>
      <c r="C1007" s="103" t="s">
        <v>143</v>
      </c>
      <c r="G1007" s="31">
        <v>6</v>
      </c>
      <c r="H1007" s="10">
        <f t="shared" si="6"/>
        <v>13.333333333333334</v>
      </c>
      <c r="I1007" s="10">
        <f t="shared" si="7"/>
        <v>15</v>
      </c>
      <c r="J1007" t="s">
        <v>3668</v>
      </c>
    </row>
    <row r="1008" spans="1:10" ht="15.75" x14ac:dyDescent="0.25">
      <c r="A1008" s="127" t="s">
        <v>2073</v>
      </c>
      <c r="B1008" s="4" t="s">
        <v>2142</v>
      </c>
      <c r="C1008" s="103" t="s">
        <v>143</v>
      </c>
      <c r="G1008" s="31">
        <v>7.1999999999999993</v>
      </c>
      <c r="H1008" s="10">
        <f t="shared" si="6"/>
        <v>16</v>
      </c>
      <c r="I1008" s="10">
        <f t="shared" si="7"/>
        <v>17.999999999999996</v>
      </c>
      <c r="J1008" t="s">
        <v>3668</v>
      </c>
    </row>
    <row r="1009" spans="1:10" ht="15.75" x14ac:dyDescent="0.25">
      <c r="A1009" s="127" t="s">
        <v>2074</v>
      </c>
      <c r="B1009" s="4" t="s">
        <v>2143</v>
      </c>
      <c r="C1009" s="103" t="s">
        <v>143</v>
      </c>
      <c r="G1009" s="31">
        <v>9.6</v>
      </c>
      <c r="H1009" s="10">
        <f t="shared" si="6"/>
        <v>21.333333333333336</v>
      </c>
      <c r="I1009" s="10">
        <f t="shared" si="7"/>
        <v>23.999999999999996</v>
      </c>
      <c r="J1009" t="s">
        <v>3668</v>
      </c>
    </row>
    <row r="1010" spans="1:10" ht="15.75" x14ac:dyDescent="0.25">
      <c r="A1010" s="127" t="s">
        <v>2075</v>
      </c>
      <c r="B1010" s="4" t="s">
        <v>2144</v>
      </c>
      <c r="C1010" s="103" t="s">
        <v>143</v>
      </c>
      <c r="G1010" s="31">
        <v>3.5</v>
      </c>
      <c r="H1010" s="10">
        <f t="shared" si="6"/>
        <v>7.7777777777777786</v>
      </c>
      <c r="I1010" s="10">
        <f t="shared" si="7"/>
        <v>8.75</v>
      </c>
      <c r="J1010" t="s">
        <v>3668</v>
      </c>
    </row>
    <row r="1011" spans="1:10" ht="15.75" x14ac:dyDescent="0.25">
      <c r="A1011" s="127" t="s">
        <v>2076</v>
      </c>
      <c r="B1011" s="4" t="s">
        <v>2145</v>
      </c>
      <c r="C1011" s="103" t="s">
        <v>143</v>
      </c>
      <c r="G1011" s="31">
        <v>12</v>
      </c>
      <c r="H1011" s="10">
        <f t="shared" si="6"/>
        <v>26.666666666666668</v>
      </c>
      <c r="I1011" s="10">
        <f t="shared" si="7"/>
        <v>30</v>
      </c>
      <c r="J1011" t="s">
        <v>3668</v>
      </c>
    </row>
    <row r="1012" spans="1:10" ht="15.75" x14ac:dyDescent="0.25">
      <c r="A1012" s="127" t="s">
        <v>2077</v>
      </c>
      <c r="B1012" s="4" t="s">
        <v>2146</v>
      </c>
      <c r="C1012" s="103" t="s">
        <v>143</v>
      </c>
      <c r="G1012" s="31">
        <v>8.4</v>
      </c>
      <c r="H1012" s="10">
        <f t="shared" si="6"/>
        <v>18.666666666666668</v>
      </c>
      <c r="I1012" s="10">
        <f t="shared" si="7"/>
        <v>21</v>
      </c>
      <c r="J1012" t="s">
        <v>3668</v>
      </c>
    </row>
    <row r="1013" spans="1:10" ht="15.75" x14ac:dyDescent="0.25">
      <c r="A1013" s="127" t="s">
        <v>2078</v>
      </c>
      <c r="B1013" s="4" t="s">
        <v>2147</v>
      </c>
      <c r="C1013" s="103" t="s">
        <v>143</v>
      </c>
      <c r="G1013" s="31">
        <v>7.1999999999999993</v>
      </c>
      <c r="H1013" s="10">
        <f t="shared" si="6"/>
        <v>16</v>
      </c>
      <c r="I1013" s="10">
        <f t="shared" si="7"/>
        <v>17.999999999999996</v>
      </c>
      <c r="J1013" t="s">
        <v>3668</v>
      </c>
    </row>
    <row r="1014" spans="1:10" ht="15.75" x14ac:dyDescent="0.25">
      <c r="A1014" s="127" t="s">
        <v>2079</v>
      </c>
      <c r="B1014" s="4" t="s">
        <v>2148</v>
      </c>
      <c r="C1014" s="103" t="s">
        <v>143</v>
      </c>
      <c r="G1014" s="31">
        <v>6</v>
      </c>
      <c r="H1014" s="10">
        <f t="shared" si="6"/>
        <v>13.333333333333334</v>
      </c>
      <c r="I1014" s="10">
        <f t="shared" si="7"/>
        <v>15</v>
      </c>
      <c r="J1014" t="s">
        <v>3668</v>
      </c>
    </row>
    <row r="1015" spans="1:10" ht="15.75" x14ac:dyDescent="0.25">
      <c r="A1015" s="127" t="s">
        <v>2080</v>
      </c>
      <c r="B1015" s="4" t="s">
        <v>2149</v>
      </c>
      <c r="C1015" s="103" t="s">
        <v>143</v>
      </c>
      <c r="G1015" s="31">
        <v>6</v>
      </c>
      <c r="H1015" s="10">
        <f t="shared" si="6"/>
        <v>13.333333333333334</v>
      </c>
      <c r="I1015" s="10">
        <f t="shared" si="7"/>
        <v>15</v>
      </c>
      <c r="J1015" t="s">
        <v>3668</v>
      </c>
    </row>
    <row r="1016" spans="1:10" ht="15.75" x14ac:dyDescent="0.25">
      <c r="A1016" s="127" t="s">
        <v>2081</v>
      </c>
      <c r="B1016" s="4" t="s">
        <v>2150</v>
      </c>
      <c r="C1016" s="103" t="s">
        <v>143</v>
      </c>
      <c r="G1016" s="31">
        <v>7.1999999999999993</v>
      </c>
      <c r="H1016" s="10">
        <f t="shared" si="6"/>
        <v>16</v>
      </c>
      <c r="I1016" s="10">
        <f t="shared" si="7"/>
        <v>17.999999999999996</v>
      </c>
      <c r="J1016" t="s">
        <v>3668</v>
      </c>
    </row>
    <row r="1017" spans="1:10" ht="15.75" x14ac:dyDescent="0.25">
      <c r="A1017" s="127" t="s">
        <v>2082</v>
      </c>
      <c r="B1017" s="4" t="s">
        <v>2151</v>
      </c>
      <c r="C1017" s="103" t="s">
        <v>143</v>
      </c>
      <c r="G1017" s="31">
        <v>6</v>
      </c>
      <c r="H1017" s="10">
        <f t="shared" si="6"/>
        <v>13.333333333333334</v>
      </c>
      <c r="I1017" s="10">
        <f t="shared" si="7"/>
        <v>15</v>
      </c>
      <c r="J1017" t="s">
        <v>3668</v>
      </c>
    </row>
    <row r="1018" spans="1:10" ht="15.75" x14ac:dyDescent="0.25">
      <c r="A1018" s="127" t="s">
        <v>2083</v>
      </c>
      <c r="B1018" s="4" t="s">
        <v>2152</v>
      </c>
      <c r="C1018" s="103" t="s">
        <v>143</v>
      </c>
      <c r="G1018" s="31">
        <v>6</v>
      </c>
      <c r="H1018" s="10">
        <f t="shared" si="6"/>
        <v>13.333333333333334</v>
      </c>
      <c r="I1018" s="10">
        <f t="shared" si="7"/>
        <v>15</v>
      </c>
      <c r="J1018" t="s">
        <v>3668</v>
      </c>
    </row>
    <row r="1019" spans="1:10" ht="15.75" x14ac:dyDescent="0.25">
      <c r="A1019" s="33" t="s">
        <v>2084</v>
      </c>
      <c r="B1019" s="4" t="s">
        <v>2153</v>
      </c>
      <c r="C1019" s="103" t="s">
        <v>143</v>
      </c>
      <c r="G1019" s="31">
        <v>12</v>
      </c>
      <c r="H1019" s="10">
        <f t="shared" si="6"/>
        <v>26.666666666666668</v>
      </c>
      <c r="I1019" s="10">
        <f t="shared" si="7"/>
        <v>30</v>
      </c>
      <c r="J1019" t="s">
        <v>3668</v>
      </c>
    </row>
    <row r="1020" spans="1:10" ht="15.75" x14ac:dyDescent="0.25">
      <c r="A1020" s="127" t="s">
        <v>2085</v>
      </c>
      <c r="B1020" s="4" t="s">
        <v>2154</v>
      </c>
      <c r="C1020" s="103" t="s">
        <v>143</v>
      </c>
      <c r="G1020" s="31">
        <v>6</v>
      </c>
      <c r="H1020" s="10">
        <f t="shared" si="6"/>
        <v>13.333333333333334</v>
      </c>
      <c r="I1020" s="10">
        <f t="shared" si="7"/>
        <v>15</v>
      </c>
      <c r="J1020" t="s">
        <v>3668</v>
      </c>
    </row>
    <row r="1021" spans="1:10" ht="15.75" x14ac:dyDescent="0.25">
      <c r="A1021" s="127" t="s">
        <v>2086</v>
      </c>
      <c r="B1021" s="4" t="s">
        <v>2155</v>
      </c>
      <c r="C1021" s="103" t="s">
        <v>143</v>
      </c>
      <c r="G1021" s="31">
        <v>7.1999999999999993</v>
      </c>
      <c r="H1021" s="10">
        <f t="shared" ref="H1021:H1052" si="8">G1021/(1-55%)</f>
        <v>16</v>
      </c>
      <c r="I1021" s="10">
        <f t="shared" ref="I1021:I1052" si="9">G1021/(1-60%)</f>
        <v>17.999999999999996</v>
      </c>
      <c r="J1021" t="s">
        <v>3668</v>
      </c>
    </row>
    <row r="1022" spans="1:10" ht="15.75" x14ac:dyDescent="0.25">
      <c r="A1022" s="127" t="s">
        <v>2087</v>
      </c>
      <c r="B1022" s="4" t="s">
        <v>2156</v>
      </c>
      <c r="C1022" s="103" t="s">
        <v>143</v>
      </c>
      <c r="G1022" s="31">
        <v>10</v>
      </c>
      <c r="H1022" s="10">
        <f t="shared" si="8"/>
        <v>22.222222222222225</v>
      </c>
      <c r="I1022" s="10">
        <f t="shared" si="9"/>
        <v>25</v>
      </c>
      <c r="J1022" t="s">
        <v>3668</v>
      </c>
    </row>
    <row r="1023" spans="1:10" ht="15.75" x14ac:dyDescent="0.25">
      <c r="A1023" s="127" t="s">
        <v>2088</v>
      </c>
      <c r="B1023" s="4" t="s">
        <v>2157</v>
      </c>
      <c r="C1023" s="103" t="s">
        <v>143</v>
      </c>
      <c r="G1023" s="31">
        <v>12</v>
      </c>
      <c r="H1023" s="10">
        <f t="shared" si="8"/>
        <v>26.666666666666668</v>
      </c>
      <c r="I1023" s="10">
        <f t="shared" si="9"/>
        <v>30</v>
      </c>
      <c r="J1023" t="s">
        <v>3668</v>
      </c>
    </row>
    <row r="1024" spans="1:10" ht="15.75" x14ac:dyDescent="0.25">
      <c r="A1024" s="33" t="s">
        <v>2089</v>
      </c>
      <c r="B1024" s="4" t="s">
        <v>2158</v>
      </c>
      <c r="C1024" s="103" t="s">
        <v>1747</v>
      </c>
      <c r="G1024" s="31">
        <v>3.5999999999999996</v>
      </c>
      <c r="H1024" s="10">
        <f t="shared" si="8"/>
        <v>8</v>
      </c>
      <c r="I1024" s="10">
        <f t="shared" si="9"/>
        <v>8.9999999999999982</v>
      </c>
      <c r="J1024" t="s">
        <v>3668</v>
      </c>
    </row>
    <row r="1025" spans="1:10" ht="15.75" x14ac:dyDescent="0.25">
      <c r="A1025" s="33" t="s">
        <v>2090</v>
      </c>
      <c r="B1025" s="4" t="s">
        <v>2159</v>
      </c>
      <c r="C1025" s="103" t="s">
        <v>143</v>
      </c>
      <c r="G1025" s="31">
        <v>14.399999999999999</v>
      </c>
      <c r="H1025" s="10">
        <f t="shared" si="8"/>
        <v>32</v>
      </c>
      <c r="I1025" s="10">
        <f t="shared" si="9"/>
        <v>35.999999999999993</v>
      </c>
      <c r="J1025" t="s">
        <v>3668</v>
      </c>
    </row>
    <row r="1026" spans="1:10" ht="15.75" x14ac:dyDescent="0.25">
      <c r="A1026" s="130" t="s">
        <v>2091</v>
      </c>
      <c r="B1026" s="4" t="s">
        <v>2160</v>
      </c>
      <c r="C1026" s="103" t="s">
        <v>143</v>
      </c>
      <c r="G1026" s="31">
        <v>7.8</v>
      </c>
      <c r="H1026" s="10">
        <f t="shared" si="8"/>
        <v>17.333333333333336</v>
      </c>
      <c r="I1026" s="10">
        <f t="shared" si="9"/>
        <v>19.5</v>
      </c>
      <c r="J1026" t="s">
        <v>3668</v>
      </c>
    </row>
    <row r="1027" spans="1:10" ht="15.75" x14ac:dyDescent="0.25">
      <c r="A1027" s="127" t="s">
        <v>2092</v>
      </c>
      <c r="B1027" s="4" t="s">
        <v>2161</v>
      </c>
      <c r="C1027" s="34" t="s">
        <v>143</v>
      </c>
      <c r="G1027" s="35">
        <v>5.7</v>
      </c>
      <c r="H1027" s="10">
        <f t="shared" si="8"/>
        <v>12.666666666666668</v>
      </c>
      <c r="I1027" s="10">
        <f t="shared" si="9"/>
        <v>14.25</v>
      </c>
      <c r="J1027" t="s">
        <v>3668</v>
      </c>
    </row>
    <row r="1028" spans="1:10" ht="15.75" x14ac:dyDescent="0.25">
      <c r="A1028" s="127" t="s">
        <v>2093</v>
      </c>
      <c r="B1028" s="4" t="s">
        <v>2162</v>
      </c>
      <c r="C1028" s="34" t="s">
        <v>143</v>
      </c>
      <c r="G1028" s="35">
        <v>6</v>
      </c>
      <c r="H1028" s="10">
        <f t="shared" si="8"/>
        <v>13.333333333333334</v>
      </c>
      <c r="I1028" s="10">
        <f t="shared" si="9"/>
        <v>15</v>
      </c>
      <c r="J1028" t="s">
        <v>3668</v>
      </c>
    </row>
    <row r="1029" spans="1:10" ht="15.75" x14ac:dyDescent="0.25">
      <c r="A1029" s="127" t="s">
        <v>2094</v>
      </c>
      <c r="B1029" s="4" t="s">
        <v>2163</v>
      </c>
      <c r="C1029" s="34" t="s">
        <v>143</v>
      </c>
      <c r="G1029" s="35">
        <v>3.3</v>
      </c>
      <c r="H1029" s="10">
        <f t="shared" si="8"/>
        <v>7.3333333333333339</v>
      </c>
      <c r="I1029" s="10">
        <f t="shared" si="9"/>
        <v>8.2499999999999982</v>
      </c>
      <c r="J1029" t="s">
        <v>3668</v>
      </c>
    </row>
    <row r="1030" spans="1:10" ht="15.75" x14ac:dyDescent="0.25">
      <c r="A1030" s="127" t="s">
        <v>2095</v>
      </c>
      <c r="B1030" s="4" t="s">
        <v>2164</v>
      </c>
      <c r="C1030" s="34" t="s">
        <v>143</v>
      </c>
      <c r="G1030" s="35">
        <v>7.5</v>
      </c>
      <c r="H1030" s="10">
        <f t="shared" si="8"/>
        <v>16.666666666666668</v>
      </c>
      <c r="I1030" s="10">
        <f t="shared" si="9"/>
        <v>18.75</v>
      </c>
      <c r="J1030" t="s">
        <v>3668</v>
      </c>
    </row>
    <row r="1031" spans="1:10" ht="15.75" x14ac:dyDescent="0.25">
      <c r="A1031" s="127" t="s">
        <v>2096</v>
      </c>
      <c r="B1031" s="4" t="s">
        <v>2165</v>
      </c>
      <c r="C1031" s="34" t="s">
        <v>145</v>
      </c>
      <c r="G1031" s="35">
        <v>7.5</v>
      </c>
      <c r="H1031" s="10">
        <f t="shared" si="8"/>
        <v>16.666666666666668</v>
      </c>
      <c r="I1031" s="10">
        <f t="shared" si="9"/>
        <v>18.75</v>
      </c>
      <c r="J1031" t="s">
        <v>3668</v>
      </c>
    </row>
    <row r="1032" spans="1:10" ht="15.75" x14ac:dyDescent="0.25">
      <c r="A1032" s="127" t="s">
        <v>2097</v>
      </c>
      <c r="B1032" s="4" t="s">
        <v>2166</v>
      </c>
      <c r="C1032" s="34" t="s">
        <v>1747</v>
      </c>
      <c r="G1032" s="35">
        <v>3.3</v>
      </c>
      <c r="H1032" s="10">
        <f t="shared" si="8"/>
        <v>7.3333333333333339</v>
      </c>
      <c r="I1032" s="10">
        <f t="shared" si="9"/>
        <v>8.2499999999999982</v>
      </c>
      <c r="J1032" t="s">
        <v>3668</v>
      </c>
    </row>
    <row r="1033" spans="1:10" ht="15.75" x14ac:dyDescent="0.25">
      <c r="A1033" s="33" t="s">
        <v>2098</v>
      </c>
      <c r="B1033" s="4" t="s">
        <v>2167</v>
      </c>
      <c r="C1033" s="103" t="s">
        <v>143</v>
      </c>
      <c r="G1033" s="31">
        <v>7</v>
      </c>
      <c r="H1033" s="10">
        <f t="shared" si="8"/>
        <v>15.555555555555557</v>
      </c>
      <c r="I1033" s="10">
        <f t="shared" si="9"/>
        <v>17.5</v>
      </c>
      <c r="J1033" t="s">
        <v>3668</v>
      </c>
    </row>
    <row r="1034" spans="1:10" ht="15.75" x14ac:dyDescent="0.25">
      <c r="A1034" s="33" t="s">
        <v>2099</v>
      </c>
      <c r="B1034" s="4" t="s">
        <v>2168</v>
      </c>
      <c r="C1034" s="34" t="s">
        <v>143</v>
      </c>
      <c r="G1034" s="35">
        <v>7.5</v>
      </c>
      <c r="H1034" s="10">
        <f t="shared" si="8"/>
        <v>16.666666666666668</v>
      </c>
      <c r="I1034" s="10">
        <f t="shared" si="9"/>
        <v>18.75</v>
      </c>
      <c r="J1034" t="s">
        <v>3668</v>
      </c>
    </row>
    <row r="1035" spans="1:10" ht="15.75" x14ac:dyDescent="0.25">
      <c r="A1035" s="33" t="s">
        <v>2100</v>
      </c>
      <c r="B1035" s="4" t="s">
        <v>2169</v>
      </c>
      <c r="C1035" s="34" t="s">
        <v>143</v>
      </c>
      <c r="G1035" s="35">
        <v>7.5</v>
      </c>
      <c r="H1035" s="10">
        <f t="shared" si="8"/>
        <v>16.666666666666668</v>
      </c>
      <c r="I1035" s="10">
        <f t="shared" si="9"/>
        <v>18.75</v>
      </c>
      <c r="J1035" t="s">
        <v>3668</v>
      </c>
    </row>
    <row r="1036" spans="1:10" ht="15.75" x14ac:dyDescent="0.25">
      <c r="A1036" s="127" t="s">
        <v>2101</v>
      </c>
      <c r="B1036" s="4" t="s">
        <v>2170</v>
      </c>
      <c r="C1036" s="34" t="s">
        <v>143</v>
      </c>
      <c r="G1036" s="35">
        <v>7.5</v>
      </c>
      <c r="H1036" s="10">
        <f t="shared" si="8"/>
        <v>16.666666666666668</v>
      </c>
      <c r="I1036" s="10">
        <f t="shared" si="9"/>
        <v>18.75</v>
      </c>
      <c r="J1036" t="s">
        <v>3668</v>
      </c>
    </row>
    <row r="1037" spans="1:10" ht="15.75" x14ac:dyDescent="0.25">
      <c r="A1037" s="127" t="s">
        <v>2102</v>
      </c>
      <c r="B1037" s="4" t="s">
        <v>2171</v>
      </c>
      <c r="C1037" s="34" t="s">
        <v>143</v>
      </c>
      <c r="G1037" s="35">
        <v>7.5</v>
      </c>
      <c r="H1037" s="10">
        <f t="shared" si="8"/>
        <v>16.666666666666668</v>
      </c>
      <c r="I1037" s="10">
        <f t="shared" si="9"/>
        <v>18.75</v>
      </c>
      <c r="J1037" t="s">
        <v>3668</v>
      </c>
    </row>
    <row r="1038" spans="1:10" ht="15.75" x14ac:dyDescent="0.25">
      <c r="A1038" s="33" t="s">
        <v>2103</v>
      </c>
      <c r="B1038" s="4" t="s">
        <v>2172</v>
      </c>
      <c r="C1038" s="34" t="s">
        <v>143</v>
      </c>
      <c r="G1038" s="35">
        <v>8.5</v>
      </c>
      <c r="H1038" s="10">
        <f t="shared" si="8"/>
        <v>18.888888888888889</v>
      </c>
      <c r="I1038" s="10">
        <f t="shared" si="9"/>
        <v>21.25</v>
      </c>
      <c r="J1038" t="s">
        <v>3668</v>
      </c>
    </row>
    <row r="1039" spans="1:10" ht="15.75" x14ac:dyDescent="0.25">
      <c r="A1039" s="130" t="s">
        <v>2104</v>
      </c>
      <c r="B1039" s="4" t="s">
        <v>2173</v>
      </c>
      <c r="C1039" s="34" t="s">
        <v>143</v>
      </c>
      <c r="G1039" s="35">
        <v>12</v>
      </c>
      <c r="H1039" s="10">
        <f t="shared" si="8"/>
        <v>26.666666666666668</v>
      </c>
      <c r="I1039" s="10">
        <f t="shared" si="9"/>
        <v>30</v>
      </c>
      <c r="J1039" t="s">
        <v>3668</v>
      </c>
    </row>
    <row r="1040" spans="1:10" ht="15.75" x14ac:dyDescent="0.25">
      <c r="A1040" s="33" t="s">
        <v>2105</v>
      </c>
      <c r="B1040" s="4" t="s">
        <v>2174</v>
      </c>
      <c r="C1040" s="34" t="s">
        <v>143</v>
      </c>
      <c r="G1040" s="35">
        <v>7.2</v>
      </c>
      <c r="H1040" s="10">
        <f t="shared" si="8"/>
        <v>16.000000000000004</v>
      </c>
      <c r="I1040" s="10">
        <f t="shared" si="9"/>
        <v>18</v>
      </c>
      <c r="J1040" t="s">
        <v>3668</v>
      </c>
    </row>
    <row r="1041" spans="1:10" ht="15.75" x14ac:dyDescent="0.25">
      <c r="A1041" s="33" t="s">
        <v>2106</v>
      </c>
      <c r="B1041" s="4" t="s">
        <v>2175</v>
      </c>
      <c r="C1041" s="34" t="s">
        <v>143</v>
      </c>
      <c r="G1041" s="35">
        <v>12</v>
      </c>
      <c r="H1041" s="10">
        <f t="shared" si="8"/>
        <v>26.666666666666668</v>
      </c>
      <c r="I1041" s="10">
        <f t="shared" si="9"/>
        <v>30</v>
      </c>
      <c r="J1041" t="s">
        <v>3668</v>
      </c>
    </row>
    <row r="1042" spans="1:10" ht="15.75" x14ac:dyDescent="0.25">
      <c r="A1042" s="129" t="s">
        <v>2107</v>
      </c>
      <c r="B1042" s="4" t="s">
        <v>2176</v>
      </c>
      <c r="C1042" s="34" t="s">
        <v>143</v>
      </c>
      <c r="G1042" s="35">
        <v>10.1</v>
      </c>
      <c r="H1042" s="10">
        <f t="shared" si="8"/>
        <v>22.444444444444446</v>
      </c>
      <c r="I1042" s="10">
        <f t="shared" si="9"/>
        <v>25.249999999999996</v>
      </c>
      <c r="J1042" t="s">
        <v>3668</v>
      </c>
    </row>
    <row r="1043" spans="1:10" ht="15.75" x14ac:dyDescent="0.25">
      <c r="A1043" s="33" t="s">
        <v>2108</v>
      </c>
      <c r="B1043" s="4" t="s">
        <v>2177</v>
      </c>
      <c r="C1043" s="103" t="s">
        <v>143</v>
      </c>
      <c r="G1043" s="31">
        <v>4.5</v>
      </c>
      <c r="H1043" s="10">
        <f t="shared" si="8"/>
        <v>10.000000000000002</v>
      </c>
      <c r="I1043" s="10">
        <f t="shared" si="9"/>
        <v>11.25</v>
      </c>
      <c r="J1043" t="s">
        <v>3668</v>
      </c>
    </row>
    <row r="1044" spans="1:10" ht="15.75" x14ac:dyDescent="0.25">
      <c r="A1044" s="33" t="s">
        <v>2109</v>
      </c>
      <c r="B1044" s="4" t="s">
        <v>2178</v>
      </c>
      <c r="C1044" s="103" t="s">
        <v>143</v>
      </c>
      <c r="G1044" s="31">
        <v>4.8</v>
      </c>
      <c r="H1044" s="10">
        <f t="shared" si="8"/>
        <v>10.666666666666668</v>
      </c>
      <c r="I1044" s="10">
        <f t="shared" si="9"/>
        <v>11.999999999999998</v>
      </c>
      <c r="J1044" t="s">
        <v>3668</v>
      </c>
    </row>
    <row r="1045" spans="1:10" ht="15.75" x14ac:dyDescent="0.25">
      <c r="A1045" s="33" t="s">
        <v>2110</v>
      </c>
      <c r="B1045" s="4" t="s">
        <v>2179</v>
      </c>
      <c r="C1045" s="103" t="s">
        <v>143</v>
      </c>
      <c r="G1045" s="31">
        <v>7.1999999999999993</v>
      </c>
      <c r="H1045" s="10">
        <f t="shared" si="8"/>
        <v>16</v>
      </c>
      <c r="I1045" s="10">
        <f t="shared" si="9"/>
        <v>17.999999999999996</v>
      </c>
      <c r="J1045" t="s">
        <v>3668</v>
      </c>
    </row>
    <row r="1046" spans="1:10" ht="15.75" x14ac:dyDescent="0.25">
      <c r="A1046" s="51" t="s">
        <v>2111</v>
      </c>
      <c r="B1046" s="4" t="s">
        <v>2180</v>
      </c>
      <c r="C1046" s="34" t="s">
        <v>143</v>
      </c>
      <c r="G1046" s="35">
        <v>9.6</v>
      </c>
      <c r="H1046" s="10">
        <f t="shared" si="8"/>
        <v>21.333333333333336</v>
      </c>
      <c r="I1046" s="10">
        <f t="shared" si="9"/>
        <v>23.999999999999996</v>
      </c>
      <c r="J1046" t="s">
        <v>3668</v>
      </c>
    </row>
    <row r="1047" spans="1:10" ht="15.75" x14ac:dyDescent="0.25">
      <c r="A1047" s="46" t="s">
        <v>2112</v>
      </c>
      <c r="B1047" s="4" t="s">
        <v>2181</v>
      </c>
      <c r="C1047" s="103" t="s">
        <v>143</v>
      </c>
      <c r="G1047" s="31">
        <v>7.5</v>
      </c>
      <c r="H1047" s="10">
        <f t="shared" si="8"/>
        <v>16.666666666666668</v>
      </c>
      <c r="I1047" s="10">
        <f t="shared" si="9"/>
        <v>18.75</v>
      </c>
      <c r="J1047" t="s">
        <v>3668</v>
      </c>
    </row>
    <row r="1048" spans="1:10" ht="15.75" x14ac:dyDescent="0.25">
      <c r="A1048" s="129" t="s">
        <v>2113</v>
      </c>
      <c r="B1048" s="4" t="s">
        <v>2182</v>
      </c>
      <c r="C1048" s="34" t="s">
        <v>143</v>
      </c>
      <c r="G1048" s="35">
        <v>12</v>
      </c>
      <c r="H1048" s="10">
        <f t="shared" si="8"/>
        <v>26.666666666666668</v>
      </c>
      <c r="I1048" s="10">
        <f t="shared" si="9"/>
        <v>30</v>
      </c>
      <c r="J1048" t="s">
        <v>3668</v>
      </c>
    </row>
    <row r="1049" spans="1:10" ht="15.75" x14ac:dyDescent="0.25">
      <c r="A1049" s="33" t="s">
        <v>2114</v>
      </c>
      <c r="B1049" s="4" t="s">
        <v>2183</v>
      </c>
      <c r="C1049" s="103" t="s">
        <v>143</v>
      </c>
      <c r="G1049" s="31">
        <v>8.4</v>
      </c>
      <c r="H1049" s="10">
        <f t="shared" si="8"/>
        <v>18.666666666666668</v>
      </c>
      <c r="I1049" s="10">
        <f t="shared" si="9"/>
        <v>21</v>
      </c>
      <c r="J1049" t="s">
        <v>3668</v>
      </c>
    </row>
    <row r="1050" spans="1:10" ht="15.75" x14ac:dyDescent="0.25">
      <c r="A1050" s="33" t="s">
        <v>2115</v>
      </c>
      <c r="B1050" s="4" t="s">
        <v>2184</v>
      </c>
      <c r="C1050" s="128" t="s">
        <v>143</v>
      </c>
      <c r="G1050" s="31">
        <v>9.6</v>
      </c>
      <c r="H1050" s="10">
        <f t="shared" si="8"/>
        <v>21.333333333333336</v>
      </c>
      <c r="I1050" s="10">
        <f t="shared" si="9"/>
        <v>23.999999999999996</v>
      </c>
      <c r="J1050" t="s">
        <v>3668</v>
      </c>
    </row>
    <row r="1051" spans="1:10" ht="15.75" x14ac:dyDescent="0.25">
      <c r="A1051" s="33" t="s">
        <v>2116</v>
      </c>
      <c r="B1051" s="4" t="s">
        <v>2185</v>
      </c>
      <c r="C1051" s="128" t="s">
        <v>143</v>
      </c>
      <c r="G1051" s="31">
        <v>10</v>
      </c>
      <c r="H1051" s="10">
        <f t="shared" si="8"/>
        <v>22.222222222222225</v>
      </c>
      <c r="I1051" s="10">
        <f t="shared" si="9"/>
        <v>25</v>
      </c>
      <c r="J1051" t="s">
        <v>3668</v>
      </c>
    </row>
    <row r="1052" spans="1:10" ht="15.75" x14ac:dyDescent="0.25">
      <c r="A1052" s="33" t="s">
        <v>2117</v>
      </c>
      <c r="B1052" s="4" t="s">
        <v>2186</v>
      </c>
      <c r="C1052" s="34" t="s">
        <v>143</v>
      </c>
      <c r="G1052" s="35">
        <v>3</v>
      </c>
      <c r="H1052" s="10">
        <f t="shared" si="8"/>
        <v>6.666666666666667</v>
      </c>
      <c r="I1052" s="10">
        <f t="shared" si="9"/>
        <v>7.5</v>
      </c>
      <c r="J1052" t="s">
        <v>3668</v>
      </c>
    </row>
    <row r="1053" spans="1:10" ht="15.75" x14ac:dyDescent="0.25">
      <c r="A1053" s="33" t="s">
        <v>2118</v>
      </c>
      <c r="B1053" s="4" t="s">
        <v>2187</v>
      </c>
      <c r="C1053" s="34" t="s">
        <v>143</v>
      </c>
      <c r="G1053" s="35">
        <v>10</v>
      </c>
      <c r="H1053" s="10">
        <f>G1053/(1-55%)</f>
        <v>22.222222222222225</v>
      </c>
      <c r="I1053" s="10">
        <f>G1053/(1-60%)</f>
        <v>25</v>
      </c>
      <c r="J1053" t="s">
        <v>3668</v>
      </c>
    </row>
    <row r="1054" spans="1:10" ht="15.75" x14ac:dyDescent="0.25">
      <c r="A1054" s="33" t="s">
        <v>2119</v>
      </c>
      <c r="B1054" s="4" t="s">
        <v>2188</v>
      </c>
      <c r="C1054" s="30" t="s">
        <v>143</v>
      </c>
      <c r="G1054" s="31">
        <v>3.6</v>
      </c>
      <c r="H1054" s="10">
        <f>G1054/(1-55%)</f>
        <v>8.0000000000000018</v>
      </c>
      <c r="I1054" s="10">
        <f>G1054/(1-60%)</f>
        <v>9</v>
      </c>
      <c r="J1054" t="s">
        <v>3668</v>
      </c>
    </row>
    <row r="1055" spans="1:10" ht="15.75" x14ac:dyDescent="0.25">
      <c r="A1055" s="127" t="s">
        <v>2120</v>
      </c>
      <c r="B1055" s="4" t="s">
        <v>2189</v>
      </c>
      <c r="C1055" s="128" t="s">
        <v>143</v>
      </c>
      <c r="G1055" s="31">
        <v>7.5</v>
      </c>
      <c r="H1055" s="10">
        <f>G1055/(1-55%)</f>
        <v>16.666666666666668</v>
      </c>
      <c r="I1055" s="10">
        <f>G1055/(1-60%)</f>
        <v>18.75</v>
      </c>
      <c r="J1055" t="s">
        <v>3668</v>
      </c>
    </row>
    <row r="1056" spans="1:10" ht="15.75" x14ac:dyDescent="0.25">
      <c r="A1056" s="33" t="s">
        <v>2121</v>
      </c>
      <c r="B1056" s="4" t="s">
        <v>2190</v>
      </c>
      <c r="C1056" s="34" t="s">
        <v>143</v>
      </c>
      <c r="G1056" s="35">
        <v>4.2</v>
      </c>
      <c r="H1056" s="10">
        <f>G1056/(1-55%)</f>
        <v>9.3333333333333339</v>
      </c>
      <c r="I1056" s="10">
        <f>G1056/(1-60%)</f>
        <v>10.5</v>
      </c>
      <c r="J1056" t="s">
        <v>3668</v>
      </c>
    </row>
    <row r="1059" spans="1:10" ht="31.5" x14ac:dyDescent="0.5">
      <c r="A1059" s="228" t="s">
        <v>2192</v>
      </c>
      <c r="B1059" s="229"/>
      <c r="C1059" s="229"/>
      <c r="D1059" s="229"/>
      <c r="E1059" s="229"/>
      <c r="F1059" s="229"/>
      <c r="G1059" s="230"/>
    </row>
    <row r="1060" spans="1:10" ht="17.25" x14ac:dyDescent="0.25">
      <c r="A1060" s="108" t="s">
        <v>383</v>
      </c>
      <c r="B1060" s="108" t="s">
        <v>1749</v>
      </c>
      <c r="C1060" s="107" t="s">
        <v>3703</v>
      </c>
      <c r="D1060" t="s">
        <v>3700</v>
      </c>
      <c r="E1060" t="s">
        <v>3700</v>
      </c>
      <c r="F1060" t="s">
        <v>3700</v>
      </c>
      <c r="G1060" t="s">
        <v>3698</v>
      </c>
      <c r="H1060" s="37" t="s">
        <v>387</v>
      </c>
      <c r="I1060" s="37" t="s">
        <v>388</v>
      </c>
    </row>
    <row r="1061" spans="1:10" ht="15.75" x14ac:dyDescent="0.25">
      <c r="A1061" s="91" t="s">
        <v>2193</v>
      </c>
      <c r="B1061" s="4" t="s">
        <v>2227</v>
      </c>
      <c r="C1061" s="34" t="s">
        <v>2261</v>
      </c>
      <c r="G1061" s="35">
        <v>2</v>
      </c>
      <c r="H1061" s="10">
        <f>G1061/(1-55%)</f>
        <v>4.4444444444444446</v>
      </c>
      <c r="I1061" s="10">
        <f>G1061/(1-60%)</f>
        <v>5</v>
      </c>
      <c r="J1061" t="s">
        <v>3669</v>
      </c>
    </row>
    <row r="1062" spans="1:10" ht="15.75" x14ac:dyDescent="0.25">
      <c r="A1062" s="91" t="s">
        <v>2194</v>
      </c>
      <c r="B1062" s="4" t="s">
        <v>2228</v>
      </c>
      <c r="C1062" s="34" t="s">
        <v>2261</v>
      </c>
      <c r="G1062" s="35">
        <v>1.65</v>
      </c>
      <c r="H1062" s="10">
        <f t="shared" ref="H1062:H1093" si="10">G1062/(1-55%)</f>
        <v>3.666666666666667</v>
      </c>
      <c r="I1062" s="10">
        <f t="shared" ref="I1062:I1093" si="11">G1062/(1-60%)</f>
        <v>4.1249999999999991</v>
      </c>
      <c r="J1062" t="s">
        <v>3669</v>
      </c>
    </row>
    <row r="1063" spans="1:10" ht="15.75" x14ac:dyDescent="0.25">
      <c r="A1063" s="91" t="s">
        <v>2195</v>
      </c>
      <c r="B1063" s="4" t="s">
        <v>2229</v>
      </c>
      <c r="C1063" s="34" t="s">
        <v>2261</v>
      </c>
      <c r="G1063" s="35">
        <v>5.3</v>
      </c>
      <c r="H1063" s="10">
        <f t="shared" si="10"/>
        <v>11.777777777777779</v>
      </c>
      <c r="I1063" s="10">
        <f t="shared" si="11"/>
        <v>13.249999999999998</v>
      </c>
      <c r="J1063" t="s">
        <v>3669</v>
      </c>
    </row>
    <row r="1064" spans="1:10" ht="15.75" x14ac:dyDescent="0.25">
      <c r="A1064" s="91" t="s">
        <v>2196</v>
      </c>
      <c r="B1064" s="4" t="s">
        <v>2230</v>
      </c>
      <c r="C1064" s="34" t="s">
        <v>2261</v>
      </c>
      <c r="G1064" s="35">
        <v>5</v>
      </c>
      <c r="H1064" s="10">
        <f t="shared" si="10"/>
        <v>11.111111111111112</v>
      </c>
      <c r="I1064" s="10">
        <f t="shared" si="11"/>
        <v>12.5</v>
      </c>
      <c r="J1064" t="s">
        <v>3669</v>
      </c>
    </row>
    <row r="1065" spans="1:10" ht="15.75" x14ac:dyDescent="0.25">
      <c r="A1065" s="91" t="s">
        <v>2197</v>
      </c>
      <c r="B1065" s="4" t="s">
        <v>2231</v>
      </c>
      <c r="C1065" s="34" t="s">
        <v>2261</v>
      </c>
      <c r="G1065" s="35">
        <v>4.5</v>
      </c>
      <c r="H1065" s="10">
        <f t="shared" si="10"/>
        <v>10.000000000000002</v>
      </c>
      <c r="I1065" s="10">
        <f t="shared" si="11"/>
        <v>11.25</v>
      </c>
      <c r="J1065" t="s">
        <v>3669</v>
      </c>
    </row>
    <row r="1066" spans="1:10" ht="15.75" x14ac:dyDescent="0.25">
      <c r="A1066" s="91" t="s">
        <v>2198</v>
      </c>
      <c r="B1066" s="4" t="s">
        <v>2232</v>
      </c>
      <c r="C1066" s="34" t="s">
        <v>2261</v>
      </c>
      <c r="G1066" s="35">
        <v>3.2</v>
      </c>
      <c r="H1066" s="10">
        <f t="shared" si="10"/>
        <v>7.1111111111111125</v>
      </c>
      <c r="I1066" s="10">
        <f t="shared" si="11"/>
        <v>8</v>
      </c>
      <c r="J1066" t="s">
        <v>3669</v>
      </c>
    </row>
    <row r="1067" spans="1:10" ht="15.75" x14ac:dyDescent="0.25">
      <c r="A1067" s="112" t="s">
        <v>2199</v>
      </c>
      <c r="B1067" s="4" t="s">
        <v>2233</v>
      </c>
      <c r="C1067" s="34" t="s">
        <v>2261</v>
      </c>
      <c r="G1067" s="35">
        <v>3.1</v>
      </c>
      <c r="H1067" s="10">
        <f t="shared" si="10"/>
        <v>6.8888888888888902</v>
      </c>
      <c r="I1067" s="10">
        <f t="shared" si="11"/>
        <v>7.75</v>
      </c>
      <c r="J1067" t="s">
        <v>3669</v>
      </c>
    </row>
    <row r="1068" spans="1:10" ht="15.75" x14ac:dyDescent="0.25">
      <c r="A1068" s="91" t="s">
        <v>2200</v>
      </c>
      <c r="B1068" s="4" t="s">
        <v>2234</v>
      </c>
      <c r="C1068" s="34" t="s">
        <v>2261</v>
      </c>
      <c r="G1068" s="35">
        <v>2.2000000000000002</v>
      </c>
      <c r="H1068" s="10">
        <f t="shared" si="10"/>
        <v>4.8888888888888902</v>
      </c>
      <c r="I1068" s="10">
        <f t="shared" si="11"/>
        <v>5.5</v>
      </c>
      <c r="J1068" t="s">
        <v>3669</v>
      </c>
    </row>
    <row r="1069" spans="1:10" ht="15.75" x14ac:dyDescent="0.25">
      <c r="A1069" s="91" t="s">
        <v>2201</v>
      </c>
      <c r="B1069" s="4" t="s">
        <v>2235</v>
      </c>
      <c r="C1069" s="34" t="s">
        <v>2261</v>
      </c>
      <c r="G1069" s="35">
        <v>1.5</v>
      </c>
      <c r="H1069" s="10">
        <f t="shared" si="10"/>
        <v>3.3333333333333335</v>
      </c>
      <c r="I1069" s="10">
        <f t="shared" si="11"/>
        <v>3.75</v>
      </c>
      <c r="J1069" t="s">
        <v>3669</v>
      </c>
    </row>
    <row r="1070" spans="1:10" ht="15.75" x14ac:dyDescent="0.25">
      <c r="A1070" s="91" t="s">
        <v>2202</v>
      </c>
      <c r="B1070" s="4" t="s">
        <v>2236</v>
      </c>
      <c r="C1070" s="34" t="s">
        <v>2261</v>
      </c>
      <c r="G1070" s="35">
        <v>1.5</v>
      </c>
      <c r="H1070" s="10">
        <f t="shared" si="10"/>
        <v>3.3333333333333335</v>
      </c>
      <c r="I1070" s="10">
        <f t="shared" si="11"/>
        <v>3.75</v>
      </c>
      <c r="J1070" t="s">
        <v>3669</v>
      </c>
    </row>
    <row r="1071" spans="1:10" ht="15.75" x14ac:dyDescent="0.25">
      <c r="A1071" s="91" t="s">
        <v>2203</v>
      </c>
      <c r="B1071" s="4" t="s">
        <v>2237</v>
      </c>
      <c r="C1071" s="34" t="s">
        <v>2261</v>
      </c>
      <c r="G1071" s="35">
        <v>1.6</v>
      </c>
      <c r="H1071" s="10">
        <f t="shared" si="10"/>
        <v>3.5555555555555562</v>
      </c>
      <c r="I1071" s="10">
        <f t="shared" si="11"/>
        <v>4</v>
      </c>
      <c r="J1071" t="s">
        <v>3669</v>
      </c>
    </row>
    <row r="1072" spans="1:10" ht="15.75" x14ac:dyDescent="0.25">
      <c r="A1072" s="91" t="s">
        <v>2204</v>
      </c>
      <c r="B1072" s="4" t="s">
        <v>2238</v>
      </c>
      <c r="C1072" s="34" t="s">
        <v>2261</v>
      </c>
      <c r="G1072" s="35">
        <v>1.2</v>
      </c>
      <c r="H1072" s="10">
        <f t="shared" si="10"/>
        <v>2.666666666666667</v>
      </c>
      <c r="I1072" s="10">
        <f t="shared" si="11"/>
        <v>2.9999999999999996</v>
      </c>
      <c r="J1072" t="s">
        <v>3669</v>
      </c>
    </row>
    <row r="1073" spans="1:10" ht="15.75" x14ac:dyDescent="0.25">
      <c r="A1073" s="91" t="s">
        <v>2205</v>
      </c>
      <c r="B1073" s="4" t="s">
        <v>2239</v>
      </c>
      <c r="C1073" s="34" t="s">
        <v>2261</v>
      </c>
      <c r="G1073" s="35">
        <v>3.1</v>
      </c>
      <c r="H1073" s="10">
        <f t="shared" si="10"/>
        <v>6.8888888888888902</v>
      </c>
      <c r="I1073" s="10">
        <f t="shared" si="11"/>
        <v>7.75</v>
      </c>
      <c r="J1073" t="s">
        <v>3669</v>
      </c>
    </row>
    <row r="1074" spans="1:10" ht="15.75" x14ac:dyDescent="0.25">
      <c r="A1074" s="91" t="s">
        <v>2206</v>
      </c>
      <c r="B1074" s="4" t="s">
        <v>2240</v>
      </c>
      <c r="C1074" s="34" t="s">
        <v>2261</v>
      </c>
      <c r="G1074" s="35">
        <v>1.2</v>
      </c>
      <c r="H1074" s="10">
        <f t="shared" si="10"/>
        <v>2.666666666666667</v>
      </c>
      <c r="I1074" s="10">
        <f t="shared" si="11"/>
        <v>2.9999999999999996</v>
      </c>
      <c r="J1074" t="s">
        <v>3669</v>
      </c>
    </row>
    <row r="1075" spans="1:10" ht="15.75" x14ac:dyDescent="0.25">
      <c r="A1075" s="91" t="s">
        <v>2207</v>
      </c>
      <c r="B1075" s="4" t="s">
        <v>2241</v>
      </c>
      <c r="C1075" s="34" t="s">
        <v>2261</v>
      </c>
      <c r="G1075" s="35">
        <v>7</v>
      </c>
      <c r="H1075" s="10">
        <f t="shared" si="10"/>
        <v>15.555555555555557</v>
      </c>
      <c r="I1075" s="10">
        <f t="shared" si="11"/>
        <v>17.5</v>
      </c>
      <c r="J1075" t="s">
        <v>3669</v>
      </c>
    </row>
    <row r="1076" spans="1:10" ht="15.75" x14ac:dyDescent="0.25">
      <c r="A1076" s="91" t="s">
        <v>2208</v>
      </c>
      <c r="B1076" s="4" t="s">
        <v>2242</v>
      </c>
      <c r="C1076" s="34" t="s">
        <v>2261</v>
      </c>
      <c r="G1076" s="35">
        <v>5.5</v>
      </c>
      <c r="H1076" s="10">
        <f t="shared" si="10"/>
        <v>12.222222222222223</v>
      </c>
      <c r="I1076" s="10">
        <f t="shared" si="11"/>
        <v>13.75</v>
      </c>
      <c r="J1076" t="s">
        <v>3669</v>
      </c>
    </row>
    <row r="1077" spans="1:10" ht="15.75" x14ac:dyDescent="0.25">
      <c r="A1077" s="131" t="s">
        <v>2209</v>
      </c>
      <c r="B1077" s="4" t="s">
        <v>2243</v>
      </c>
      <c r="C1077" s="34" t="s">
        <v>2262</v>
      </c>
      <c r="G1077" s="35">
        <v>5</v>
      </c>
      <c r="H1077" s="10">
        <f t="shared" si="10"/>
        <v>11.111111111111112</v>
      </c>
      <c r="I1077" s="10">
        <f t="shared" si="11"/>
        <v>12.5</v>
      </c>
      <c r="J1077" t="s">
        <v>3669</v>
      </c>
    </row>
    <row r="1078" spans="1:10" ht="15.75" x14ac:dyDescent="0.25">
      <c r="A1078" s="131" t="s">
        <v>2210</v>
      </c>
      <c r="B1078" s="4" t="s">
        <v>2244</v>
      </c>
      <c r="C1078" s="34" t="s">
        <v>2261</v>
      </c>
      <c r="G1078" s="35">
        <v>4.5</v>
      </c>
      <c r="H1078" s="10">
        <f t="shared" si="10"/>
        <v>10.000000000000002</v>
      </c>
      <c r="I1078" s="10">
        <f t="shared" si="11"/>
        <v>11.25</v>
      </c>
      <c r="J1078" t="s">
        <v>3669</v>
      </c>
    </row>
    <row r="1079" spans="1:10" ht="15.75" x14ac:dyDescent="0.25">
      <c r="A1079" s="131" t="s">
        <v>2211</v>
      </c>
      <c r="B1079" s="4" t="s">
        <v>2245</v>
      </c>
      <c r="C1079" s="34" t="s">
        <v>2261</v>
      </c>
      <c r="G1079" s="35">
        <v>6.8</v>
      </c>
      <c r="H1079" s="10">
        <f t="shared" si="10"/>
        <v>15.111111111111112</v>
      </c>
      <c r="I1079" s="10">
        <f t="shared" si="11"/>
        <v>17</v>
      </c>
      <c r="J1079" t="s">
        <v>3669</v>
      </c>
    </row>
    <row r="1080" spans="1:10" ht="15.75" x14ac:dyDescent="0.25">
      <c r="A1080" s="131" t="s">
        <v>2212</v>
      </c>
      <c r="B1080" s="4" t="s">
        <v>2246</v>
      </c>
      <c r="C1080" s="34" t="s">
        <v>2261</v>
      </c>
      <c r="G1080" s="35">
        <v>5.5</v>
      </c>
      <c r="H1080" s="10">
        <f t="shared" si="10"/>
        <v>12.222222222222223</v>
      </c>
      <c r="I1080" s="10">
        <f t="shared" si="11"/>
        <v>13.75</v>
      </c>
      <c r="J1080" t="s">
        <v>3669</v>
      </c>
    </row>
    <row r="1081" spans="1:10" ht="15.75" x14ac:dyDescent="0.25">
      <c r="A1081" s="131" t="s">
        <v>2213</v>
      </c>
      <c r="B1081" s="4" t="s">
        <v>2247</v>
      </c>
      <c r="C1081" s="34" t="s">
        <v>2261</v>
      </c>
      <c r="G1081" s="35">
        <v>5.2</v>
      </c>
      <c r="H1081" s="10">
        <f t="shared" si="10"/>
        <v>11.555555555555557</v>
      </c>
      <c r="I1081" s="10">
        <f t="shared" si="11"/>
        <v>13</v>
      </c>
      <c r="J1081" t="s">
        <v>3669</v>
      </c>
    </row>
    <row r="1082" spans="1:10" ht="15.75" x14ac:dyDescent="0.25">
      <c r="A1082" s="131" t="s">
        <v>2214</v>
      </c>
      <c r="B1082" s="4" t="s">
        <v>2248</v>
      </c>
      <c r="C1082" s="34" t="s">
        <v>2261</v>
      </c>
      <c r="G1082" s="35">
        <v>7.6</v>
      </c>
      <c r="H1082" s="10">
        <f t="shared" si="10"/>
        <v>16.888888888888889</v>
      </c>
      <c r="I1082" s="10">
        <f t="shared" si="11"/>
        <v>18.999999999999996</v>
      </c>
      <c r="J1082" t="s">
        <v>3669</v>
      </c>
    </row>
    <row r="1083" spans="1:10" ht="15.75" x14ac:dyDescent="0.25">
      <c r="A1083" s="131" t="s">
        <v>2215</v>
      </c>
      <c r="B1083" s="4" t="s">
        <v>2249</v>
      </c>
      <c r="C1083" s="34" t="s">
        <v>2261</v>
      </c>
      <c r="G1083" s="35">
        <v>8.4</v>
      </c>
      <c r="H1083" s="10">
        <f t="shared" si="10"/>
        <v>18.666666666666668</v>
      </c>
      <c r="I1083" s="10">
        <f t="shared" si="11"/>
        <v>21</v>
      </c>
      <c r="J1083" t="s">
        <v>3669</v>
      </c>
    </row>
    <row r="1084" spans="1:10" ht="15.75" x14ac:dyDescent="0.25">
      <c r="A1084" s="131" t="s">
        <v>2216</v>
      </c>
      <c r="B1084" s="4" t="s">
        <v>2250</v>
      </c>
      <c r="C1084" s="34" t="s">
        <v>2261</v>
      </c>
      <c r="G1084" s="35">
        <v>5</v>
      </c>
      <c r="H1084" s="10">
        <f t="shared" si="10"/>
        <v>11.111111111111112</v>
      </c>
      <c r="I1084" s="10">
        <f t="shared" si="11"/>
        <v>12.5</v>
      </c>
      <c r="J1084" t="s">
        <v>3669</v>
      </c>
    </row>
    <row r="1085" spans="1:10" ht="15.75" x14ac:dyDescent="0.25">
      <c r="A1085" s="131" t="s">
        <v>2217</v>
      </c>
      <c r="B1085" s="4" t="s">
        <v>2251</v>
      </c>
      <c r="C1085" s="34" t="s">
        <v>2261</v>
      </c>
      <c r="G1085" s="35">
        <v>6</v>
      </c>
      <c r="H1085" s="10">
        <f t="shared" si="10"/>
        <v>13.333333333333334</v>
      </c>
      <c r="I1085" s="10">
        <f t="shared" si="11"/>
        <v>15</v>
      </c>
      <c r="J1085" t="s">
        <v>3669</v>
      </c>
    </row>
    <row r="1086" spans="1:10" ht="15.75" x14ac:dyDescent="0.25">
      <c r="A1086" s="131" t="s">
        <v>2218</v>
      </c>
      <c r="B1086" s="4" t="s">
        <v>2252</v>
      </c>
      <c r="C1086" s="34" t="s">
        <v>2261</v>
      </c>
      <c r="G1086" s="35">
        <v>5</v>
      </c>
      <c r="H1086" s="10">
        <f t="shared" si="10"/>
        <v>11.111111111111112</v>
      </c>
      <c r="I1086" s="10">
        <f t="shared" si="11"/>
        <v>12.5</v>
      </c>
      <c r="J1086" t="s">
        <v>3669</v>
      </c>
    </row>
    <row r="1087" spans="1:10" ht="15.75" x14ac:dyDescent="0.25">
      <c r="A1087" s="131" t="s">
        <v>2219</v>
      </c>
      <c r="B1087" s="4" t="s">
        <v>2253</v>
      </c>
      <c r="C1087" s="34" t="s">
        <v>2261</v>
      </c>
      <c r="G1087" s="35">
        <v>4.2</v>
      </c>
      <c r="H1087" s="10">
        <f t="shared" si="10"/>
        <v>9.3333333333333339</v>
      </c>
      <c r="I1087" s="10">
        <f t="shared" si="11"/>
        <v>10.5</v>
      </c>
      <c r="J1087" t="s">
        <v>3669</v>
      </c>
    </row>
    <row r="1088" spans="1:10" ht="15.75" x14ac:dyDescent="0.25">
      <c r="A1088" s="131" t="s">
        <v>2220</v>
      </c>
      <c r="B1088" s="4" t="s">
        <v>2254</v>
      </c>
      <c r="C1088" s="34" t="s">
        <v>2261</v>
      </c>
      <c r="G1088" s="35">
        <v>4.0999999999999996</v>
      </c>
      <c r="H1088" s="10">
        <f t="shared" si="10"/>
        <v>9.1111111111111107</v>
      </c>
      <c r="I1088" s="10">
        <f t="shared" si="11"/>
        <v>10.249999999999998</v>
      </c>
      <c r="J1088" t="s">
        <v>3669</v>
      </c>
    </row>
    <row r="1089" spans="1:10" ht="15.75" x14ac:dyDescent="0.25">
      <c r="A1089" s="131" t="s">
        <v>2221</v>
      </c>
      <c r="B1089" s="4" t="s">
        <v>2255</v>
      </c>
      <c r="C1089" s="34" t="s">
        <v>2261</v>
      </c>
      <c r="G1089" s="35">
        <v>7.5</v>
      </c>
      <c r="H1089" s="10">
        <f t="shared" si="10"/>
        <v>16.666666666666668</v>
      </c>
      <c r="I1089" s="10">
        <f t="shared" si="11"/>
        <v>18.75</v>
      </c>
      <c r="J1089" t="s">
        <v>3669</v>
      </c>
    </row>
    <row r="1090" spans="1:10" ht="15.75" x14ac:dyDescent="0.25">
      <c r="A1090" s="131" t="s">
        <v>2222</v>
      </c>
      <c r="B1090" s="4" t="s">
        <v>2256</v>
      </c>
      <c r="C1090" s="34" t="s">
        <v>2261</v>
      </c>
      <c r="G1090" s="35">
        <v>6</v>
      </c>
      <c r="H1090" s="10">
        <f t="shared" si="10"/>
        <v>13.333333333333334</v>
      </c>
      <c r="I1090" s="10">
        <f t="shared" si="11"/>
        <v>15</v>
      </c>
      <c r="J1090" t="s">
        <v>3669</v>
      </c>
    </row>
    <row r="1091" spans="1:10" ht="15.75" x14ac:dyDescent="0.25">
      <c r="A1091" s="131" t="s">
        <v>2223</v>
      </c>
      <c r="B1091" s="4" t="s">
        <v>2257</v>
      </c>
      <c r="C1091" s="34" t="s">
        <v>2261</v>
      </c>
      <c r="G1091" s="35">
        <v>5.2</v>
      </c>
      <c r="H1091" s="10">
        <f t="shared" si="10"/>
        <v>11.555555555555557</v>
      </c>
      <c r="I1091" s="10">
        <f t="shared" si="11"/>
        <v>13</v>
      </c>
      <c r="J1091" t="s">
        <v>3669</v>
      </c>
    </row>
    <row r="1092" spans="1:10" ht="15.75" x14ac:dyDescent="0.25">
      <c r="A1092" s="131" t="s">
        <v>2224</v>
      </c>
      <c r="B1092" s="4" t="s">
        <v>2258</v>
      </c>
      <c r="C1092" s="34" t="s">
        <v>2261</v>
      </c>
      <c r="G1092" s="35">
        <v>5.2</v>
      </c>
      <c r="H1092" s="10">
        <f t="shared" si="10"/>
        <v>11.555555555555557</v>
      </c>
      <c r="I1092" s="10">
        <f t="shared" si="11"/>
        <v>13</v>
      </c>
      <c r="J1092" t="s">
        <v>3669</v>
      </c>
    </row>
    <row r="1093" spans="1:10" ht="15.75" x14ac:dyDescent="0.25">
      <c r="A1093" s="131" t="s">
        <v>2225</v>
      </c>
      <c r="B1093" s="4" t="s">
        <v>2259</v>
      </c>
      <c r="C1093" s="34" t="s">
        <v>2261</v>
      </c>
      <c r="G1093" s="35">
        <v>5.2</v>
      </c>
      <c r="H1093" s="10">
        <f t="shared" si="10"/>
        <v>11.555555555555557</v>
      </c>
      <c r="I1093" s="10">
        <f t="shared" si="11"/>
        <v>13</v>
      </c>
      <c r="J1093" t="s">
        <v>3669</v>
      </c>
    </row>
    <row r="1094" spans="1:10" ht="15.75" x14ac:dyDescent="0.25">
      <c r="A1094" s="91" t="s">
        <v>2226</v>
      </c>
      <c r="B1094" s="4" t="s">
        <v>2260</v>
      </c>
      <c r="C1094" s="34" t="s">
        <v>2261</v>
      </c>
      <c r="G1094" s="35">
        <v>11.5</v>
      </c>
      <c r="H1094" s="10">
        <f>G1094/(1-55%)</f>
        <v>25.555555555555557</v>
      </c>
      <c r="I1094" s="10">
        <f>G1094/(1-60%)</f>
        <v>28.75</v>
      </c>
      <c r="J1094" t="s">
        <v>3669</v>
      </c>
    </row>
    <row r="1097" spans="1:10" ht="31.5" x14ac:dyDescent="0.5">
      <c r="A1097" s="228" t="s">
        <v>2267</v>
      </c>
      <c r="B1097" s="229"/>
      <c r="C1097" s="229"/>
      <c r="D1097" s="229"/>
      <c r="E1097" s="229"/>
      <c r="F1097" s="229"/>
      <c r="G1097" s="230"/>
    </row>
    <row r="1098" spans="1:10" ht="17.25" x14ac:dyDescent="0.25">
      <c r="A1098" s="108" t="s">
        <v>383</v>
      </c>
      <c r="B1098" s="108" t="s">
        <v>1749</v>
      </c>
      <c r="C1098" s="107" t="s">
        <v>3703</v>
      </c>
      <c r="D1098" t="s">
        <v>3700</v>
      </c>
      <c r="E1098" t="s">
        <v>3700</v>
      </c>
      <c r="F1098" t="s">
        <v>3700</v>
      </c>
      <c r="G1098" t="s">
        <v>3698</v>
      </c>
      <c r="H1098" s="37" t="s">
        <v>387</v>
      </c>
      <c r="I1098" s="37" t="s">
        <v>388</v>
      </c>
    </row>
    <row r="1099" spans="1:10" ht="15.75" x14ac:dyDescent="0.25">
      <c r="A1099" s="29">
        <v>35524</v>
      </c>
      <c r="B1099" s="4" t="s">
        <v>2263</v>
      </c>
      <c r="G1099" s="31">
        <v>0.6</v>
      </c>
      <c r="H1099" s="10">
        <f>G1099/(1-55%)</f>
        <v>1.3333333333333335</v>
      </c>
      <c r="I1099" s="10">
        <f>G1099/(1-60%)</f>
        <v>1.4999999999999998</v>
      </c>
      <c r="J1099" t="s">
        <v>3670</v>
      </c>
    </row>
    <row r="1100" spans="1:10" ht="15.75" x14ac:dyDescent="0.25">
      <c r="A1100" s="90">
        <v>71861</v>
      </c>
      <c r="B1100" s="4" t="s">
        <v>2264</v>
      </c>
      <c r="G1100" s="31">
        <v>0.5</v>
      </c>
      <c r="H1100" s="10">
        <f>G1100/(1-55%)</f>
        <v>1.1111111111111112</v>
      </c>
      <c r="I1100" s="10">
        <f>G1100/(1-60%)</f>
        <v>1.25</v>
      </c>
      <c r="J1100" t="s">
        <v>3670</v>
      </c>
    </row>
    <row r="1101" spans="1:10" ht="15.75" x14ac:dyDescent="0.25">
      <c r="A1101" s="90">
        <v>71862</v>
      </c>
      <c r="B1101" s="4" t="s">
        <v>2265</v>
      </c>
      <c r="G1101" s="31">
        <v>0.5</v>
      </c>
      <c r="H1101" s="10">
        <f>G1101/(1-55%)</f>
        <v>1.1111111111111112</v>
      </c>
      <c r="I1101" s="10">
        <f>G1101/(1-60%)</f>
        <v>1.25</v>
      </c>
      <c r="J1101" t="s">
        <v>3670</v>
      </c>
    </row>
    <row r="1102" spans="1:10" ht="15.75" x14ac:dyDescent="0.25">
      <c r="A1102" s="90">
        <v>88559</v>
      </c>
      <c r="B1102" s="4" t="s">
        <v>2266</v>
      </c>
      <c r="G1102" s="31">
        <v>0.6</v>
      </c>
      <c r="H1102" s="10">
        <f>G1102/(1-55%)</f>
        <v>1.3333333333333335</v>
      </c>
      <c r="I1102" s="10">
        <f>G1102/(1-60%)</f>
        <v>1.4999999999999998</v>
      </c>
      <c r="J1102" t="s">
        <v>3670</v>
      </c>
    </row>
  </sheetData>
  <mergeCells count="29">
    <mergeCell ref="A53:E53"/>
    <mergeCell ref="A61:G61"/>
    <mergeCell ref="A1:H1"/>
    <mergeCell ref="A25:E25"/>
    <mergeCell ref="A1097:G1097"/>
    <mergeCell ref="A75:G75"/>
    <mergeCell ref="A259:G259"/>
    <mergeCell ref="A352:G352"/>
    <mergeCell ref="A375:G375"/>
    <mergeCell ref="A421:F421"/>
    <mergeCell ref="A724:F724"/>
    <mergeCell ref="A706:F706"/>
    <mergeCell ref="A909:G909"/>
    <mergeCell ref="A441:E441"/>
    <mergeCell ref="A449:E449"/>
    <mergeCell ref="A457:F457"/>
    <mergeCell ref="A1059:G1059"/>
    <mergeCell ref="A986:G986"/>
    <mergeCell ref="A938:G938"/>
    <mergeCell ref="A745:E745"/>
    <mergeCell ref="A766:E766"/>
    <mergeCell ref="A814:E814"/>
    <mergeCell ref="A898:F898"/>
    <mergeCell ref="A893:F893"/>
    <mergeCell ref="A888:F888"/>
    <mergeCell ref="A878:F878"/>
    <mergeCell ref="A870:F870"/>
    <mergeCell ref="A821:E821"/>
    <mergeCell ref="A904:G904"/>
  </mergeCells>
  <dataValidations count="5">
    <dataValidation allowBlank="1" showInputMessage="1" showErrorMessage="1" prompt="Esta es una columna automatizada. _x000a__x000a_Un icono de marca indica los artículos en la lista de inventario que están listos para reordenarse. Estos iconos solo aparecen cuando se elige Sí en L2 y el artículo cumple con los criterios de reordenación." sqref="A2 A26 A54 A62 A76 A260 A353 A376 A422 A442 A450 A458" xr:uid="{A643A82F-10F8-4C36-A4DC-2EE38543973F}"/>
    <dataValidation allowBlank="1" showInputMessage="1" showErrorMessage="1" prompt="Especifique en esta columna una descripción del artículo." sqref="D2" xr:uid="{53DA1A72-D704-43FC-843B-ABC6003C5615}"/>
    <dataValidation allowBlank="1" showInputMessage="1" showErrorMessage="1" prompt="Especifique en esta columna el precio por unidad de cada artículo." sqref="J2 E2 E26 C54 E62 C76:D76 D260 E353 D376:E376 D422 C442 C450 C458:D458 C62" xr:uid="{F36197FB-CEFE-45B1-B9B5-B83FB5368401}"/>
    <dataValidation allowBlank="1" showInputMessage="1" showErrorMessage="1" prompt="Especifique en esta columna el nombre del artículo." sqref="C2" xr:uid="{1DDED2A3-578E-4D9C-B34D-C59ED9571A24}"/>
    <dataValidation allowBlank="1" showInputMessage="1" showErrorMessage="1" prompt="Especifique en esta columna el identificador de inventario del artículo." sqref="B2 B26 B54 B62 B76 B260 B353 B376 B422 B442 B450 B458" xr:uid="{FC4A20B1-57F9-4BFA-A617-D3BF418C2E17}"/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1B48-3BD8-40A5-9343-8E5C856556CF}">
  <dimension ref="A1:L163"/>
  <sheetViews>
    <sheetView topLeftCell="A118" zoomScale="70" zoomScaleNormal="70" workbookViewId="0">
      <selection activeCell="C8" sqref="C8:C9"/>
    </sheetView>
  </sheetViews>
  <sheetFormatPr baseColWidth="10" defaultRowHeight="15" x14ac:dyDescent="0.25"/>
  <cols>
    <col min="1" max="1" width="20" bestFit="1" customWidth="1"/>
    <col min="2" max="2" width="80.85546875" bestFit="1" customWidth="1"/>
    <col min="3" max="3" width="18.28515625" bestFit="1" customWidth="1"/>
    <col min="6" max="6" width="15.42578125" bestFit="1" customWidth="1"/>
    <col min="9" max="10" width="24.85546875" bestFit="1" customWidth="1"/>
    <col min="11" max="11" width="18.7109375" bestFit="1" customWidth="1"/>
  </cols>
  <sheetData>
    <row r="1" spans="1:12" ht="31.5" x14ac:dyDescent="0.5">
      <c r="A1" s="231" t="s">
        <v>3631</v>
      </c>
      <c r="B1" s="230"/>
      <c r="C1" s="230"/>
      <c r="D1" s="230"/>
      <c r="E1" s="230"/>
      <c r="F1" s="230"/>
      <c r="G1" s="230"/>
      <c r="H1" s="230"/>
    </row>
    <row r="2" spans="1:12" ht="17.25" x14ac:dyDescent="0.3">
      <c r="A2" s="236" t="s">
        <v>2268</v>
      </c>
      <c r="B2" s="236" t="s">
        <v>2269</v>
      </c>
      <c r="C2" s="248"/>
      <c r="D2" s="249"/>
      <c r="E2" s="250"/>
      <c r="F2" s="235" t="s">
        <v>3707</v>
      </c>
      <c r="G2" s="132"/>
      <c r="H2" s="132"/>
    </row>
    <row r="3" spans="1:12" ht="17.25" x14ac:dyDescent="0.3">
      <c r="A3" s="236"/>
      <c r="B3" s="236"/>
      <c r="C3" s="133" t="s">
        <v>3703</v>
      </c>
      <c r="D3" s="134" t="s">
        <v>3709</v>
      </c>
      <c r="E3" s="107" t="s">
        <v>3708</v>
      </c>
      <c r="F3" s="235"/>
      <c r="G3" t="s">
        <v>3698</v>
      </c>
      <c r="H3" s="37" t="s">
        <v>387</v>
      </c>
      <c r="I3" s="37" t="s">
        <v>388</v>
      </c>
      <c r="J3" t="s">
        <v>3706</v>
      </c>
      <c r="K3" t="s">
        <v>3632</v>
      </c>
      <c r="L3" t="s">
        <v>3636</v>
      </c>
    </row>
    <row r="4" spans="1:12" ht="15.75" x14ac:dyDescent="0.25">
      <c r="A4" s="91">
        <v>1126</v>
      </c>
      <c r="B4" s="4" t="s">
        <v>2358</v>
      </c>
      <c r="D4" s="34">
        <v>39</v>
      </c>
      <c r="E4" s="34" t="s">
        <v>2517</v>
      </c>
      <c r="F4" s="34">
        <v>9</v>
      </c>
      <c r="G4" s="35">
        <v>1.3</v>
      </c>
      <c r="H4" s="10">
        <f>G4/(1-55%)</f>
        <v>2.8888888888888893</v>
      </c>
      <c r="I4" s="10">
        <f>G4/(1-60%)</f>
        <v>3.25</v>
      </c>
      <c r="J4" t="s">
        <v>3671</v>
      </c>
      <c r="K4" s="91">
        <v>37004</v>
      </c>
    </row>
    <row r="5" spans="1:12" ht="15.75" x14ac:dyDescent="0.25">
      <c r="A5" s="91" t="s">
        <v>2270</v>
      </c>
      <c r="B5" s="4" t="s">
        <v>2359</v>
      </c>
      <c r="D5" s="34">
        <v>46</v>
      </c>
      <c r="E5" s="34" t="s">
        <v>2518</v>
      </c>
      <c r="F5" s="34">
        <v>7</v>
      </c>
      <c r="G5" s="35">
        <v>1.6</v>
      </c>
      <c r="H5" s="10">
        <f>G5/(1-55%)</f>
        <v>3.5555555555555562</v>
      </c>
      <c r="I5" s="10">
        <f>G5/(1-60%)</f>
        <v>4</v>
      </c>
      <c r="J5" t="s">
        <v>3671</v>
      </c>
      <c r="K5" s="91"/>
    </row>
    <row r="6" spans="1:12" ht="15.75" x14ac:dyDescent="0.25">
      <c r="A6" s="140">
        <v>1196</v>
      </c>
      <c r="B6" s="4" t="s">
        <v>2360</v>
      </c>
      <c r="D6" s="34">
        <v>38</v>
      </c>
      <c r="E6" s="34">
        <v>52</v>
      </c>
      <c r="F6" s="34">
        <v>6</v>
      </c>
      <c r="G6" s="35">
        <v>1.3</v>
      </c>
      <c r="H6" s="10">
        <f>G6/(1-55%)</f>
        <v>2.8888888888888893</v>
      </c>
      <c r="I6" s="10">
        <f>G6/(1-60%)</f>
        <v>3.25</v>
      </c>
      <c r="J6" t="s">
        <v>3671</v>
      </c>
      <c r="K6" s="140">
        <v>38522</v>
      </c>
    </row>
    <row r="7" spans="1:12" ht="15.75" x14ac:dyDescent="0.25">
      <c r="A7" s="91" t="s">
        <v>2271</v>
      </c>
      <c r="B7" s="4" t="s">
        <v>2361</v>
      </c>
      <c r="D7" s="34">
        <v>39</v>
      </c>
      <c r="E7" s="34">
        <v>52</v>
      </c>
      <c r="F7" s="34" t="s">
        <v>2519</v>
      </c>
      <c r="G7" s="35">
        <v>1.9</v>
      </c>
      <c r="H7" s="10">
        <f>G7/(1-55%)</f>
        <v>4.2222222222222223</v>
      </c>
      <c r="I7" s="10">
        <f>G7/(1-60%)</f>
        <v>4.7499999999999991</v>
      </c>
      <c r="J7" t="s">
        <v>3671</v>
      </c>
      <c r="K7" s="91">
        <v>39524</v>
      </c>
    </row>
    <row r="8" spans="1:12" ht="15.75" x14ac:dyDescent="0.25">
      <c r="A8" s="91" t="s">
        <v>2272</v>
      </c>
      <c r="B8" s="4" t="s">
        <v>2362</v>
      </c>
      <c r="D8" s="34">
        <v>38</v>
      </c>
      <c r="E8" s="34" t="s">
        <v>2520</v>
      </c>
      <c r="F8" s="34">
        <v>7</v>
      </c>
      <c r="G8" s="35">
        <v>1.2</v>
      </c>
      <c r="H8" s="10">
        <f>G8/(1-55%)</f>
        <v>2.666666666666667</v>
      </c>
      <c r="I8" s="10">
        <f>G8/(1-60%)</f>
        <v>2.9999999999999996</v>
      </c>
      <c r="J8" t="s">
        <v>3671</v>
      </c>
      <c r="K8" s="91"/>
    </row>
    <row r="9" spans="1:12" ht="15.75" x14ac:dyDescent="0.25">
      <c r="A9" s="91">
        <v>1308</v>
      </c>
      <c r="B9" s="4" t="s">
        <v>2363</v>
      </c>
      <c r="D9" s="34" t="s">
        <v>2521</v>
      </c>
      <c r="E9" s="34" t="s">
        <v>2522</v>
      </c>
      <c r="F9" s="34" t="s">
        <v>2523</v>
      </c>
      <c r="G9" s="35">
        <v>18</v>
      </c>
      <c r="H9" s="10">
        <f>G9/(1-55%)</f>
        <v>40.000000000000007</v>
      </c>
      <c r="I9" s="10">
        <f>G9/(1-60%)</f>
        <v>45</v>
      </c>
      <c r="J9" t="s">
        <v>3671</v>
      </c>
      <c r="K9" s="91">
        <v>98007</v>
      </c>
    </row>
    <row r="10" spans="1:12" ht="15.75" x14ac:dyDescent="0.25">
      <c r="A10" s="91" t="s">
        <v>2273</v>
      </c>
      <c r="B10" s="4" t="s">
        <v>2364</v>
      </c>
      <c r="D10" s="34">
        <v>39</v>
      </c>
      <c r="E10" s="34" t="s">
        <v>2524</v>
      </c>
      <c r="F10" s="34">
        <v>6</v>
      </c>
      <c r="G10" s="35">
        <v>2</v>
      </c>
      <c r="H10" s="10">
        <f>G10/(1-55%)</f>
        <v>4.4444444444444446</v>
      </c>
      <c r="I10" s="10">
        <f>G10/(1-60%)</f>
        <v>5</v>
      </c>
      <c r="J10" t="s">
        <v>3671</v>
      </c>
      <c r="K10" s="91">
        <v>34053</v>
      </c>
    </row>
    <row r="11" spans="1:12" ht="15.75" x14ac:dyDescent="0.25">
      <c r="A11" s="91" t="s">
        <v>2274</v>
      </c>
      <c r="B11" s="4" t="s">
        <v>2365</v>
      </c>
      <c r="D11" s="34" t="s">
        <v>2525</v>
      </c>
      <c r="E11" s="34" t="s">
        <v>2526</v>
      </c>
      <c r="F11" s="34" t="s">
        <v>2527</v>
      </c>
      <c r="G11" s="35">
        <v>2.7</v>
      </c>
      <c r="H11" s="10">
        <f>G11/(1-55%)</f>
        <v>6.0000000000000009</v>
      </c>
      <c r="I11" s="10">
        <f>G11/(1-60%)</f>
        <v>6.75</v>
      </c>
      <c r="J11" t="s">
        <v>3671</v>
      </c>
      <c r="K11" s="91">
        <v>72947</v>
      </c>
    </row>
    <row r="12" spans="1:12" ht="15.75" x14ac:dyDescent="0.25">
      <c r="A12" s="91">
        <v>2146</v>
      </c>
      <c r="B12" s="4" t="s">
        <v>2366</v>
      </c>
      <c r="D12" s="34" t="s">
        <v>2528</v>
      </c>
      <c r="E12" s="34" t="s">
        <v>2529</v>
      </c>
      <c r="F12" s="34" t="s">
        <v>2530</v>
      </c>
      <c r="G12" s="35">
        <v>2</v>
      </c>
      <c r="H12" s="10">
        <f>G12/(1-55%)</f>
        <v>4.4444444444444446</v>
      </c>
      <c r="I12" s="10">
        <f>G12/(1-60%)</f>
        <v>5</v>
      </c>
      <c r="J12" t="s">
        <v>3671</v>
      </c>
      <c r="K12" s="91">
        <v>42024</v>
      </c>
    </row>
    <row r="13" spans="1:12" ht="15.75" x14ac:dyDescent="0.25">
      <c r="A13" s="91">
        <v>2222</v>
      </c>
      <c r="B13" s="4" t="s">
        <v>2367</v>
      </c>
      <c r="D13" s="34" t="s">
        <v>2531</v>
      </c>
      <c r="E13" s="34" t="s">
        <v>2532</v>
      </c>
      <c r="F13" s="34" t="s">
        <v>2533</v>
      </c>
      <c r="G13" s="35">
        <v>2.5</v>
      </c>
      <c r="H13" s="10">
        <f>G13/(1-55%)</f>
        <v>5.5555555555555562</v>
      </c>
      <c r="I13" s="10">
        <f>G13/(1-60%)</f>
        <v>6.25</v>
      </c>
      <c r="J13" t="s">
        <v>3671</v>
      </c>
      <c r="K13" s="91"/>
    </row>
    <row r="14" spans="1:12" ht="15.75" x14ac:dyDescent="0.25">
      <c r="A14" s="91">
        <v>2392</v>
      </c>
      <c r="B14" s="4" t="s">
        <v>2368</v>
      </c>
      <c r="D14" s="34">
        <v>55</v>
      </c>
      <c r="E14" s="34">
        <v>70</v>
      </c>
      <c r="F14" s="34">
        <v>10</v>
      </c>
      <c r="G14" s="126">
        <v>0</v>
      </c>
      <c r="H14" s="10">
        <f>G14/(1-55%)</f>
        <v>0</v>
      </c>
      <c r="I14" s="10">
        <f>G14/(1-60%)</f>
        <v>0</v>
      </c>
      <c r="J14" t="s">
        <v>3671</v>
      </c>
      <c r="K14" s="91"/>
    </row>
    <row r="15" spans="1:12" ht="15.75" x14ac:dyDescent="0.25">
      <c r="A15" s="91" t="s">
        <v>2275</v>
      </c>
      <c r="B15" s="4" t="s">
        <v>2369</v>
      </c>
      <c r="D15" s="34" t="s">
        <v>2534</v>
      </c>
      <c r="E15" s="34" t="s">
        <v>2535</v>
      </c>
      <c r="F15" s="34" t="s">
        <v>2536</v>
      </c>
      <c r="G15" s="35">
        <v>4.5</v>
      </c>
      <c r="H15" s="10">
        <f>G15/(1-55%)</f>
        <v>10.000000000000002</v>
      </c>
      <c r="I15" s="10">
        <f>G15/(1-60%)</f>
        <v>11.25</v>
      </c>
      <c r="J15" t="s">
        <v>3671</v>
      </c>
      <c r="K15" s="91">
        <v>73013</v>
      </c>
    </row>
    <row r="16" spans="1:12" ht="15.75" x14ac:dyDescent="0.25">
      <c r="A16" s="91">
        <v>2689</v>
      </c>
      <c r="B16" s="4" t="s">
        <v>2370</v>
      </c>
      <c r="D16" s="34" t="s">
        <v>2537</v>
      </c>
      <c r="E16" s="34" t="s">
        <v>2538</v>
      </c>
      <c r="F16" s="34" t="s">
        <v>2539</v>
      </c>
      <c r="G16" s="35">
        <v>1.8</v>
      </c>
      <c r="H16" s="10">
        <f>G16/(1-55%)</f>
        <v>4.0000000000000009</v>
      </c>
      <c r="I16" s="10">
        <f>G16/(1-60%)</f>
        <v>4.5</v>
      </c>
      <c r="J16" t="s">
        <v>3671</v>
      </c>
      <c r="K16" s="91">
        <v>47059</v>
      </c>
    </row>
    <row r="17" spans="1:11" ht="15.75" x14ac:dyDescent="0.25">
      <c r="A17" s="91">
        <v>3087</v>
      </c>
      <c r="B17" s="4" t="s">
        <v>2371</v>
      </c>
      <c r="D17" s="34" t="s">
        <v>2540</v>
      </c>
      <c r="E17" s="34" t="s">
        <v>2541</v>
      </c>
      <c r="F17" s="34" t="s">
        <v>2542</v>
      </c>
      <c r="G17" s="35">
        <v>1.5</v>
      </c>
      <c r="H17" s="10">
        <f>G17/(1-55%)</f>
        <v>3.3333333333333335</v>
      </c>
      <c r="I17" s="10">
        <f>G17/(1-60%)</f>
        <v>3.75</v>
      </c>
      <c r="J17" t="s">
        <v>3671</v>
      </c>
      <c r="K17" s="91"/>
    </row>
    <row r="18" spans="1:11" ht="15.75" x14ac:dyDescent="0.25">
      <c r="A18" s="91">
        <v>3195</v>
      </c>
      <c r="B18" s="4" t="s">
        <v>2372</v>
      </c>
      <c r="D18" s="34" t="s">
        <v>2543</v>
      </c>
      <c r="E18" s="34" t="s">
        <v>2544</v>
      </c>
      <c r="F18" s="34" t="s">
        <v>2545</v>
      </c>
      <c r="G18" s="35">
        <v>2.5</v>
      </c>
      <c r="H18" s="10">
        <f>G18/(1-55%)</f>
        <v>5.5555555555555562</v>
      </c>
      <c r="I18" s="10">
        <f>G18/(1-60%)</f>
        <v>6.25</v>
      </c>
      <c r="J18" t="s">
        <v>3671</v>
      </c>
      <c r="K18" s="91"/>
    </row>
    <row r="19" spans="1:11" ht="15.75" x14ac:dyDescent="0.25">
      <c r="A19" s="91">
        <v>3210</v>
      </c>
      <c r="B19" s="4" t="s">
        <v>2373</v>
      </c>
      <c r="D19" s="34"/>
      <c r="E19" s="34"/>
      <c r="F19" s="34"/>
      <c r="G19" s="35">
        <v>5.7</v>
      </c>
      <c r="H19" s="10">
        <f>G19/(1-55%)</f>
        <v>12.666666666666668</v>
      </c>
      <c r="I19" s="10">
        <f>G19/(1-60%)</f>
        <v>14.25</v>
      </c>
      <c r="J19" t="s">
        <v>3671</v>
      </c>
      <c r="K19" s="91"/>
    </row>
    <row r="20" spans="1:11" ht="15.75" x14ac:dyDescent="0.25">
      <c r="A20" s="91">
        <v>3348</v>
      </c>
      <c r="B20" s="4" t="s">
        <v>2374</v>
      </c>
      <c r="D20" s="34" t="s">
        <v>2546</v>
      </c>
      <c r="E20" s="34" t="s">
        <v>2547</v>
      </c>
      <c r="F20" s="34" t="s">
        <v>2548</v>
      </c>
      <c r="G20" s="35">
        <v>1.2</v>
      </c>
      <c r="H20" s="10">
        <f>G20/(1-55%)</f>
        <v>2.666666666666667</v>
      </c>
      <c r="I20" s="10">
        <f>G20/(1-60%)</f>
        <v>2.9999999999999996</v>
      </c>
      <c r="J20" t="s">
        <v>3671</v>
      </c>
      <c r="K20" s="91"/>
    </row>
    <row r="21" spans="1:11" ht="15.75" x14ac:dyDescent="0.25">
      <c r="A21" s="91">
        <v>3357</v>
      </c>
      <c r="B21" s="4" t="s">
        <v>2375</v>
      </c>
      <c r="D21" s="34">
        <v>38</v>
      </c>
      <c r="E21" s="34" t="s">
        <v>2549</v>
      </c>
      <c r="F21" s="34" t="s">
        <v>2550</v>
      </c>
      <c r="G21" s="35">
        <v>1.3</v>
      </c>
      <c r="H21" s="10">
        <f>G21/(1-55%)</f>
        <v>2.8888888888888893</v>
      </c>
      <c r="I21" s="10">
        <f>G21/(1-60%)</f>
        <v>3.25</v>
      </c>
      <c r="J21" t="s">
        <v>3671</v>
      </c>
      <c r="K21" s="91">
        <v>38037</v>
      </c>
    </row>
    <row r="22" spans="1:11" ht="15.75" x14ac:dyDescent="0.25">
      <c r="A22" s="91">
        <v>3385</v>
      </c>
      <c r="B22" s="4" t="s">
        <v>2376</v>
      </c>
      <c r="D22" s="34" t="s">
        <v>2551</v>
      </c>
      <c r="E22" s="34" t="s">
        <v>2552</v>
      </c>
      <c r="F22" s="34" t="s">
        <v>2553</v>
      </c>
      <c r="G22" s="35">
        <v>3.5</v>
      </c>
      <c r="H22" s="10">
        <f>G22/(1-55%)</f>
        <v>7.7777777777777786</v>
      </c>
      <c r="I22" s="10">
        <f>G22/(1-60%)</f>
        <v>8.75</v>
      </c>
      <c r="J22" t="s">
        <v>3671</v>
      </c>
      <c r="K22" s="91"/>
    </row>
    <row r="23" spans="1:11" ht="15.75" x14ac:dyDescent="0.25">
      <c r="A23" s="91">
        <v>3743</v>
      </c>
      <c r="B23" s="4" t="s">
        <v>2377</v>
      </c>
      <c r="D23" s="34">
        <v>50</v>
      </c>
      <c r="E23" s="34">
        <v>65</v>
      </c>
      <c r="F23" s="34" t="s">
        <v>2554</v>
      </c>
      <c r="G23" s="35">
        <v>1.6</v>
      </c>
      <c r="H23" s="10">
        <f>G23/(1-55%)</f>
        <v>3.5555555555555562</v>
      </c>
      <c r="I23" s="10">
        <f>G23/(1-60%)</f>
        <v>4</v>
      </c>
      <c r="J23" t="s">
        <v>3671</v>
      </c>
      <c r="K23" s="91">
        <v>50659</v>
      </c>
    </row>
    <row r="24" spans="1:11" ht="15.75" x14ac:dyDescent="0.25">
      <c r="A24" s="91">
        <v>3747</v>
      </c>
      <c r="B24" s="4" t="s">
        <v>2378</v>
      </c>
      <c r="D24" s="34" t="s">
        <v>2555</v>
      </c>
      <c r="E24" s="34" t="s">
        <v>2556</v>
      </c>
      <c r="F24" s="34" t="s">
        <v>2527</v>
      </c>
      <c r="G24" s="35">
        <v>1.6</v>
      </c>
      <c r="H24" s="10">
        <f>G24/(1-55%)</f>
        <v>3.5555555555555562</v>
      </c>
      <c r="I24" s="10">
        <f>G24/(1-60%)</f>
        <v>4</v>
      </c>
      <c r="J24" t="s">
        <v>3671</v>
      </c>
      <c r="K24" s="91"/>
    </row>
    <row r="25" spans="1:11" ht="15.75" x14ac:dyDescent="0.25">
      <c r="A25" s="91">
        <v>3942</v>
      </c>
      <c r="B25" s="4" t="s">
        <v>2379</v>
      </c>
      <c r="D25" s="34" t="s">
        <v>2557</v>
      </c>
      <c r="E25" s="34" t="s">
        <v>2558</v>
      </c>
      <c r="F25" s="34" t="s">
        <v>2559</v>
      </c>
      <c r="G25" s="35">
        <v>2</v>
      </c>
      <c r="H25" s="10">
        <f>G25/(1-55%)</f>
        <v>4.4444444444444446</v>
      </c>
      <c r="I25" s="10">
        <f>G25/(1-60%)</f>
        <v>5</v>
      </c>
      <c r="J25" t="s">
        <v>3671</v>
      </c>
      <c r="K25" s="91"/>
    </row>
    <row r="26" spans="1:11" ht="15.75" x14ac:dyDescent="0.25">
      <c r="A26" s="91" t="s">
        <v>2276</v>
      </c>
      <c r="B26" s="4" t="s">
        <v>2380</v>
      </c>
      <c r="D26" s="34" t="s">
        <v>2560</v>
      </c>
      <c r="E26" s="34" t="s">
        <v>2561</v>
      </c>
      <c r="F26" s="34" t="s">
        <v>2562</v>
      </c>
      <c r="G26" s="35">
        <v>1.4</v>
      </c>
      <c r="H26" s="10">
        <f>G26/(1-55%)</f>
        <v>3.1111111111111112</v>
      </c>
      <c r="I26" s="10">
        <f>G26/(1-60%)</f>
        <v>3.4999999999999996</v>
      </c>
      <c r="J26" t="s">
        <v>3671</v>
      </c>
      <c r="K26" s="91"/>
    </row>
    <row r="27" spans="1:11" ht="15.75" x14ac:dyDescent="0.25">
      <c r="A27" s="91">
        <v>4122</v>
      </c>
      <c r="B27" s="4" t="s">
        <v>2381</v>
      </c>
      <c r="D27" s="34" t="s">
        <v>2563</v>
      </c>
      <c r="E27" s="34" t="s">
        <v>2564</v>
      </c>
      <c r="F27" s="34" t="s">
        <v>2565</v>
      </c>
      <c r="G27" s="35">
        <v>2</v>
      </c>
      <c r="H27" s="10">
        <f>G27/(1-55%)</f>
        <v>4.4444444444444446</v>
      </c>
      <c r="I27" s="10">
        <f>G27/(1-60%)</f>
        <v>5</v>
      </c>
      <c r="J27" t="s">
        <v>3671</v>
      </c>
      <c r="K27" s="64"/>
    </row>
    <row r="28" spans="1:11" ht="15.75" x14ac:dyDescent="0.25">
      <c r="A28" s="131">
        <v>4148</v>
      </c>
      <c r="B28" s="4" t="s">
        <v>2382</v>
      </c>
      <c r="D28" s="34" t="s">
        <v>1966</v>
      </c>
      <c r="E28" s="34" t="s">
        <v>2566</v>
      </c>
      <c r="F28" s="34" t="s">
        <v>2567</v>
      </c>
      <c r="G28" s="35">
        <v>1.3</v>
      </c>
      <c r="H28" s="10">
        <f>G28/(1-55%)</f>
        <v>2.8888888888888893</v>
      </c>
      <c r="I28" s="10">
        <f>G28/(1-60%)</f>
        <v>3.25</v>
      </c>
      <c r="J28" t="s">
        <v>3671</v>
      </c>
      <c r="K28" s="131">
        <v>50017</v>
      </c>
    </row>
    <row r="29" spans="1:11" ht="15.75" x14ac:dyDescent="0.25">
      <c r="A29" s="91">
        <v>4160</v>
      </c>
      <c r="B29" s="4" t="s">
        <v>2383</v>
      </c>
      <c r="D29" s="34" t="s">
        <v>2568</v>
      </c>
      <c r="E29" s="34" t="s">
        <v>2569</v>
      </c>
      <c r="F29" s="34" t="s">
        <v>2570</v>
      </c>
      <c r="G29" s="35">
        <v>1.5</v>
      </c>
      <c r="H29" s="10">
        <f>G29/(1-55%)</f>
        <v>3.3333333333333335</v>
      </c>
      <c r="I29" s="10">
        <f>G29/(1-60%)</f>
        <v>3.75</v>
      </c>
      <c r="J29" t="s">
        <v>3671</v>
      </c>
      <c r="K29" s="91">
        <v>61001</v>
      </c>
    </row>
    <row r="30" spans="1:11" ht="15.75" x14ac:dyDescent="0.25">
      <c r="A30" s="91">
        <v>4249</v>
      </c>
      <c r="B30" s="4" t="s">
        <v>2384</v>
      </c>
      <c r="D30" s="34" t="s">
        <v>2571</v>
      </c>
      <c r="E30" s="34" t="s">
        <v>2572</v>
      </c>
      <c r="F30" s="34" t="s">
        <v>2573</v>
      </c>
      <c r="G30" s="35">
        <v>2.5</v>
      </c>
      <c r="H30" s="10">
        <f>G30/(1-55%)</f>
        <v>5.5555555555555562</v>
      </c>
      <c r="I30" s="10">
        <f>G30/(1-60%)</f>
        <v>6.25</v>
      </c>
      <c r="J30" t="s">
        <v>3671</v>
      </c>
      <c r="K30" s="91"/>
    </row>
    <row r="31" spans="1:11" ht="15.75" x14ac:dyDescent="0.25">
      <c r="A31" s="91">
        <v>4250</v>
      </c>
      <c r="B31" s="4" t="s">
        <v>2385</v>
      </c>
      <c r="D31" s="34" t="s">
        <v>2574</v>
      </c>
      <c r="E31" s="34" t="s">
        <v>2575</v>
      </c>
      <c r="F31" s="34" t="s">
        <v>2576</v>
      </c>
      <c r="G31" s="35">
        <v>1.6</v>
      </c>
      <c r="H31" s="10">
        <f>G31/(1-55%)</f>
        <v>3.5555555555555562</v>
      </c>
      <c r="I31" s="10">
        <f>G31/(1-60%)</f>
        <v>4</v>
      </c>
      <c r="J31" t="s">
        <v>3671</v>
      </c>
      <c r="K31" s="91">
        <v>63012</v>
      </c>
    </row>
    <row r="32" spans="1:11" ht="15.75" x14ac:dyDescent="0.25">
      <c r="A32" s="91">
        <v>4359</v>
      </c>
      <c r="B32" s="4" t="s">
        <v>2386</v>
      </c>
      <c r="D32" s="34">
        <v>53</v>
      </c>
      <c r="E32" s="34">
        <v>71</v>
      </c>
      <c r="F32" s="34">
        <v>9</v>
      </c>
      <c r="G32" s="35">
        <v>2.2999999999999998</v>
      </c>
      <c r="H32" s="10">
        <f>G32/(1-55%)</f>
        <v>5.1111111111111116</v>
      </c>
      <c r="I32" s="10">
        <f>G32/(1-60%)</f>
        <v>5.7499999999999991</v>
      </c>
      <c r="J32" t="s">
        <v>3671</v>
      </c>
      <c r="K32" s="91">
        <v>5371</v>
      </c>
    </row>
    <row r="33" spans="1:11" ht="15.75" x14ac:dyDescent="0.25">
      <c r="A33" s="91">
        <v>4740</v>
      </c>
      <c r="B33" s="4" t="s">
        <v>2387</v>
      </c>
      <c r="D33" s="34" t="s">
        <v>2577</v>
      </c>
      <c r="E33" s="34" t="s">
        <v>2578</v>
      </c>
      <c r="F33" s="34" t="s">
        <v>2550</v>
      </c>
      <c r="G33" s="35">
        <v>1.2</v>
      </c>
      <c r="H33" s="10">
        <f>G33/(1-55%)</f>
        <v>2.666666666666667</v>
      </c>
      <c r="I33" s="10">
        <f>G33/(1-60%)</f>
        <v>2.9999999999999996</v>
      </c>
      <c r="J33" t="s">
        <v>3671</v>
      </c>
      <c r="K33" s="91">
        <v>55014</v>
      </c>
    </row>
    <row r="34" spans="1:11" ht="15.75" x14ac:dyDescent="0.25">
      <c r="A34" s="91" t="s">
        <v>2277</v>
      </c>
      <c r="B34" s="4" t="s">
        <v>2388</v>
      </c>
      <c r="D34" s="34" t="s">
        <v>2579</v>
      </c>
      <c r="E34" s="34" t="s">
        <v>2580</v>
      </c>
      <c r="F34" s="34" t="s">
        <v>2581</v>
      </c>
      <c r="G34" s="35">
        <v>1.6</v>
      </c>
      <c r="H34" s="10">
        <f>G34/(1-55%)</f>
        <v>3.5555555555555562</v>
      </c>
      <c r="I34" s="10">
        <f>G34/(1-60%)</f>
        <v>4</v>
      </c>
      <c r="J34" t="s">
        <v>3671</v>
      </c>
      <c r="K34" s="91">
        <v>39016</v>
      </c>
    </row>
    <row r="35" spans="1:11" ht="15.75" x14ac:dyDescent="0.25">
      <c r="A35" s="91">
        <v>5121</v>
      </c>
      <c r="B35" s="4" t="s">
        <v>2389</v>
      </c>
      <c r="D35" s="34" t="s">
        <v>2582</v>
      </c>
      <c r="E35" s="34" t="s">
        <v>2583</v>
      </c>
      <c r="F35" s="34" t="s">
        <v>2584</v>
      </c>
      <c r="G35" s="35">
        <v>1.3</v>
      </c>
      <c r="H35" s="10">
        <f>G35/(1-55%)</f>
        <v>2.8888888888888893</v>
      </c>
      <c r="I35" s="10">
        <f>G35/(1-60%)</f>
        <v>3.25</v>
      </c>
      <c r="J35" t="s">
        <v>3671</v>
      </c>
      <c r="K35" s="91">
        <v>50008</v>
      </c>
    </row>
    <row r="36" spans="1:11" ht="15.75" x14ac:dyDescent="0.25">
      <c r="A36" s="91">
        <v>5125</v>
      </c>
      <c r="B36" s="4" t="s">
        <v>2390</v>
      </c>
      <c r="D36" s="34" t="s">
        <v>2585</v>
      </c>
      <c r="E36" s="34" t="s">
        <v>2586</v>
      </c>
      <c r="F36" s="34" t="s">
        <v>2587</v>
      </c>
      <c r="G36" s="35">
        <v>1.6</v>
      </c>
      <c r="H36" s="10">
        <f>G36/(1-55%)</f>
        <v>3.5555555555555562</v>
      </c>
      <c r="I36" s="10">
        <f>G36/(1-60%)</f>
        <v>4</v>
      </c>
      <c r="J36" t="s">
        <v>3671</v>
      </c>
      <c r="K36" s="91"/>
    </row>
    <row r="37" spans="1:11" ht="15.75" x14ac:dyDescent="0.25">
      <c r="A37" s="91">
        <v>5481</v>
      </c>
      <c r="B37" s="4" t="s">
        <v>2391</v>
      </c>
      <c r="D37" s="34" t="s">
        <v>2588</v>
      </c>
      <c r="E37" s="34" t="s">
        <v>2589</v>
      </c>
      <c r="F37" s="34" t="s">
        <v>2590</v>
      </c>
      <c r="G37" s="35">
        <v>14.399999999999999</v>
      </c>
      <c r="H37" s="10">
        <f>G37/(1-55%)</f>
        <v>32</v>
      </c>
      <c r="I37" s="10">
        <f>G37/(1-60%)</f>
        <v>35.999999999999993</v>
      </c>
      <c r="J37" t="s">
        <v>3671</v>
      </c>
      <c r="K37" s="91"/>
    </row>
    <row r="38" spans="1:11" ht="15.75" x14ac:dyDescent="0.25">
      <c r="A38" s="91">
        <v>5667</v>
      </c>
      <c r="B38" s="4" t="s">
        <v>2392</v>
      </c>
      <c r="D38" s="34" t="s">
        <v>2591</v>
      </c>
      <c r="E38" s="34" t="s">
        <v>2592</v>
      </c>
      <c r="F38" s="34" t="s">
        <v>2593</v>
      </c>
      <c r="G38" s="35">
        <v>9</v>
      </c>
      <c r="H38" s="10">
        <f>G38/(1-55%)</f>
        <v>20.000000000000004</v>
      </c>
      <c r="I38" s="10">
        <f>G38/(1-60%)</f>
        <v>22.5</v>
      </c>
      <c r="J38" t="s">
        <v>3671</v>
      </c>
      <c r="K38" s="91">
        <v>101008</v>
      </c>
    </row>
    <row r="39" spans="1:11" ht="15.75" x14ac:dyDescent="0.25">
      <c r="A39" s="91">
        <v>5698</v>
      </c>
      <c r="B39" s="4" t="s">
        <v>2393</v>
      </c>
      <c r="D39" s="34">
        <v>60</v>
      </c>
      <c r="E39" s="34" t="s">
        <v>2594</v>
      </c>
      <c r="F39" s="34" t="s">
        <v>2595</v>
      </c>
      <c r="G39" s="35">
        <v>1.6</v>
      </c>
      <c r="H39" s="10">
        <f>G39/(1-55%)</f>
        <v>3.5555555555555562</v>
      </c>
      <c r="I39" s="10">
        <f>G39/(1-60%)</f>
        <v>4</v>
      </c>
      <c r="J39" t="s">
        <v>3671</v>
      </c>
      <c r="K39" s="91"/>
    </row>
    <row r="40" spans="1:11" ht="15.75" x14ac:dyDescent="0.25">
      <c r="A40" s="91">
        <v>5778</v>
      </c>
      <c r="B40" s="4" t="s">
        <v>2394</v>
      </c>
      <c r="D40" s="34" t="s">
        <v>2596</v>
      </c>
      <c r="E40" s="34" t="s">
        <v>2597</v>
      </c>
      <c r="F40" s="34" t="s">
        <v>2598</v>
      </c>
      <c r="G40" s="35">
        <v>1.7</v>
      </c>
      <c r="H40" s="10">
        <f>G40/(1-55%)</f>
        <v>3.7777777777777781</v>
      </c>
      <c r="I40" s="10">
        <f>G40/(1-60%)</f>
        <v>4.25</v>
      </c>
      <c r="J40" t="s">
        <v>3671</v>
      </c>
      <c r="K40" s="91">
        <v>39002</v>
      </c>
    </row>
    <row r="41" spans="1:11" ht="15.75" x14ac:dyDescent="0.25">
      <c r="A41" s="91">
        <v>6358</v>
      </c>
      <c r="B41" s="4" t="s">
        <v>2395</v>
      </c>
      <c r="D41" s="34" t="s">
        <v>2599</v>
      </c>
      <c r="E41" s="34" t="s">
        <v>2600</v>
      </c>
      <c r="F41" s="34" t="s">
        <v>2601</v>
      </c>
      <c r="G41" s="35">
        <v>5.0999999999999996</v>
      </c>
      <c r="H41" s="10">
        <f>G41/(1-55%)</f>
        <v>11.333333333333334</v>
      </c>
      <c r="I41" s="10">
        <f>G41/(1-60%)</f>
        <v>12.749999999999998</v>
      </c>
      <c r="J41" t="s">
        <v>3671</v>
      </c>
      <c r="K41" s="91">
        <v>80004</v>
      </c>
    </row>
    <row r="42" spans="1:11" ht="15.75" x14ac:dyDescent="0.25">
      <c r="A42" s="91">
        <v>6465</v>
      </c>
      <c r="B42" s="4" t="s">
        <v>2396</v>
      </c>
      <c r="D42" s="34" t="s">
        <v>1966</v>
      </c>
      <c r="E42" s="34" t="s">
        <v>2602</v>
      </c>
      <c r="F42" s="34" t="s">
        <v>2603</v>
      </c>
      <c r="G42" s="35">
        <v>5.5</v>
      </c>
      <c r="H42" s="10">
        <f>G42/(1-55%)</f>
        <v>12.222222222222223</v>
      </c>
      <c r="I42" s="10">
        <f>G42/(1-60%)</f>
        <v>13.75</v>
      </c>
      <c r="J42" t="s">
        <v>3671</v>
      </c>
      <c r="K42" s="91"/>
    </row>
    <row r="43" spans="1:11" ht="15.75" x14ac:dyDescent="0.25">
      <c r="A43" s="91" t="s">
        <v>2278</v>
      </c>
      <c r="B43" s="4" t="s">
        <v>2397</v>
      </c>
      <c r="D43" s="34" t="s">
        <v>2604</v>
      </c>
      <c r="E43" s="34" t="s">
        <v>2605</v>
      </c>
      <c r="F43" s="34">
        <v>22</v>
      </c>
      <c r="G43" s="35">
        <v>5.7</v>
      </c>
      <c r="H43" s="10">
        <f>G43/(1-55%)</f>
        <v>12.666666666666668</v>
      </c>
      <c r="I43" s="10">
        <f>G43/(1-60%)</f>
        <v>14.25</v>
      </c>
      <c r="J43" t="s">
        <v>3671</v>
      </c>
      <c r="K43" s="91">
        <v>88009</v>
      </c>
    </row>
    <row r="44" spans="1:11" ht="15.75" x14ac:dyDescent="0.25">
      <c r="A44" s="91" t="s">
        <v>2279</v>
      </c>
      <c r="B44" s="4" t="s">
        <v>2398</v>
      </c>
      <c r="D44" s="34" t="s">
        <v>2534</v>
      </c>
      <c r="E44" s="34" t="s">
        <v>2606</v>
      </c>
      <c r="F44" s="34" t="s">
        <v>2607</v>
      </c>
      <c r="G44" s="35">
        <v>4.9000000000000004</v>
      </c>
      <c r="H44" s="10">
        <f>G44/(1-55%)</f>
        <v>10.888888888888891</v>
      </c>
      <c r="I44" s="10">
        <f>G44/(1-60%)</f>
        <v>12.25</v>
      </c>
      <c r="J44" t="s">
        <v>3671</v>
      </c>
      <c r="K44" s="91"/>
    </row>
    <row r="45" spans="1:11" ht="15.75" x14ac:dyDescent="0.25">
      <c r="A45" s="91" t="s">
        <v>2280</v>
      </c>
      <c r="B45" s="4" t="s">
        <v>2399</v>
      </c>
      <c r="D45" s="34" t="s">
        <v>2537</v>
      </c>
      <c r="E45" s="34" t="s">
        <v>2608</v>
      </c>
      <c r="F45" s="34" t="s">
        <v>2609</v>
      </c>
      <c r="G45" s="35">
        <v>2</v>
      </c>
      <c r="H45" s="10">
        <f>G45/(1-55%)</f>
        <v>4.4444444444444446</v>
      </c>
      <c r="I45" s="10">
        <f>G45/(1-60%)</f>
        <v>5</v>
      </c>
      <c r="J45" t="s">
        <v>3671</v>
      </c>
      <c r="K45" s="91">
        <v>47017</v>
      </c>
    </row>
    <row r="46" spans="1:11" ht="15.75" x14ac:dyDescent="0.25">
      <c r="A46" s="91">
        <v>6815</v>
      </c>
      <c r="B46" s="4" t="s">
        <v>2400</v>
      </c>
      <c r="D46" s="34" t="s">
        <v>2610</v>
      </c>
      <c r="E46" s="34" t="s">
        <v>2611</v>
      </c>
      <c r="F46" s="34" t="s">
        <v>2550</v>
      </c>
      <c r="G46" s="35">
        <v>1.2</v>
      </c>
      <c r="H46" s="10">
        <f>G46/(1-55%)</f>
        <v>2.666666666666667</v>
      </c>
      <c r="I46" s="10">
        <f>G46/(1-60%)</f>
        <v>2.9999999999999996</v>
      </c>
      <c r="J46" t="s">
        <v>3671</v>
      </c>
      <c r="K46" s="91">
        <v>49021</v>
      </c>
    </row>
    <row r="47" spans="1:11" ht="15.75" x14ac:dyDescent="0.25">
      <c r="A47" s="91">
        <v>6954</v>
      </c>
      <c r="B47" s="4" t="s">
        <v>2401</v>
      </c>
      <c r="D47" s="34" t="s">
        <v>2612</v>
      </c>
      <c r="E47" s="34" t="s">
        <v>2613</v>
      </c>
      <c r="F47" s="34" t="s">
        <v>2614</v>
      </c>
      <c r="G47" s="35">
        <v>1.3</v>
      </c>
      <c r="H47" s="10">
        <f>G47/(1-55%)</f>
        <v>2.8888888888888893</v>
      </c>
      <c r="I47" s="10">
        <f>G47/(1-60%)</f>
        <v>3.25</v>
      </c>
      <c r="J47" t="s">
        <v>3671</v>
      </c>
      <c r="K47" s="91"/>
    </row>
    <row r="48" spans="1:11" ht="15.75" x14ac:dyDescent="0.25">
      <c r="A48" s="91">
        <v>8430</v>
      </c>
      <c r="B48" s="4" t="s">
        <v>2402</v>
      </c>
      <c r="D48" s="34" t="s">
        <v>2615</v>
      </c>
      <c r="E48" s="34" t="s">
        <v>2569</v>
      </c>
      <c r="F48" s="34" t="s">
        <v>2614</v>
      </c>
      <c r="G48" s="35">
        <v>1.6</v>
      </c>
      <c r="H48" s="10">
        <f>G48/(1-55%)</f>
        <v>3.5555555555555562</v>
      </c>
      <c r="I48" s="10">
        <f>G48/(1-60%)</f>
        <v>4</v>
      </c>
      <c r="J48" t="s">
        <v>3671</v>
      </c>
      <c r="K48" s="91"/>
    </row>
    <row r="49" spans="1:11" ht="15.75" x14ac:dyDescent="0.25">
      <c r="A49" s="91" t="s">
        <v>2281</v>
      </c>
      <c r="B49" s="4" t="s">
        <v>2403</v>
      </c>
      <c r="D49" s="34" t="s">
        <v>2616</v>
      </c>
      <c r="E49" s="34" t="s">
        <v>2617</v>
      </c>
      <c r="F49" s="34">
        <v>12</v>
      </c>
      <c r="G49" s="35">
        <v>1.3</v>
      </c>
      <c r="H49" s="10">
        <f>G49/(1-55%)</f>
        <v>2.8888888888888893</v>
      </c>
      <c r="I49" s="10">
        <f>G49/(1-60%)</f>
        <v>3.25</v>
      </c>
      <c r="J49" t="s">
        <v>3671</v>
      </c>
      <c r="K49" s="145"/>
    </row>
    <row r="50" spans="1:11" ht="15.75" x14ac:dyDescent="0.25">
      <c r="A50" s="91">
        <v>8695</v>
      </c>
      <c r="B50" s="4" t="s">
        <v>2404</v>
      </c>
      <c r="D50" s="34" t="s">
        <v>2618</v>
      </c>
      <c r="E50" s="34" t="s">
        <v>2619</v>
      </c>
      <c r="F50" s="34" t="s">
        <v>2527</v>
      </c>
      <c r="G50" s="126">
        <v>0</v>
      </c>
      <c r="H50" s="10">
        <f>G50/(1-55%)</f>
        <v>0</v>
      </c>
      <c r="I50" s="10">
        <f>G50/(1-60%)</f>
        <v>0</v>
      </c>
      <c r="J50" t="s">
        <v>3671</v>
      </c>
      <c r="K50" s="145"/>
    </row>
    <row r="51" spans="1:11" ht="15.75" x14ac:dyDescent="0.25">
      <c r="A51" s="91" t="s">
        <v>2282</v>
      </c>
      <c r="B51" s="4" t="s">
        <v>2405</v>
      </c>
      <c r="D51" s="34">
        <v>50</v>
      </c>
      <c r="E51" s="34">
        <v>52</v>
      </c>
      <c r="F51" s="34">
        <v>6</v>
      </c>
      <c r="G51" s="35">
        <v>1.2</v>
      </c>
      <c r="H51" s="10">
        <f>G51/(1-55%)</f>
        <v>2.666666666666667</v>
      </c>
      <c r="I51" s="10">
        <f>G51/(1-60%)</f>
        <v>2.9999999999999996</v>
      </c>
      <c r="J51" t="s">
        <v>3671</v>
      </c>
      <c r="K51" s="131"/>
    </row>
    <row r="52" spans="1:11" ht="15.75" x14ac:dyDescent="0.25">
      <c r="A52" s="91">
        <v>8705</v>
      </c>
      <c r="B52" s="4" t="s">
        <v>2406</v>
      </c>
      <c r="D52" s="34" t="s">
        <v>2620</v>
      </c>
      <c r="E52" s="34" t="s">
        <v>2621</v>
      </c>
      <c r="F52" s="34" t="s">
        <v>2622</v>
      </c>
      <c r="G52" s="35">
        <v>1.6</v>
      </c>
      <c r="H52" s="10">
        <f>G52/(1-55%)</f>
        <v>3.5555555555555562</v>
      </c>
      <c r="I52" s="10">
        <f>G52/(1-60%)</f>
        <v>4</v>
      </c>
      <c r="J52" t="s">
        <v>3671</v>
      </c>
      <c r="K52" s="91"/>
    </row>
    <row r="53" spans="1:11" ht="15.75" x14ac:dyDescent="0.25">
      <c r="A53" s="91" t="s">
        <v>2283</v>
      </c>
      <c r="B53" s="4" t="s">
        <v>2407</v>
      </c>
      <c r="D53" s="34" t="s">
        <v>2623</v>
      </c>
      <c r="E53" s="34" t="s">
        <v>2624</v>
      </c>
      <c r="F53" s="34" t="s">
        <v>2527</v>
      </c>
      <c r="G53" s="35">
        <v>1.3</v>
      </c>
      <c r="H53" s="10">
        <f>G53/(1-55%)</f>
        <v>2.8888888888888893</v>
      </c>
      <c r="I53" s="10">
        <f>G53/(1-60%)</f>
        <v>3.25</v>
      </c>
      <c r="J53" t="s">
        <v>3671</v>
      </c>
      <c r="K53" s="91">
        <v>41013</v>
      </c>
    </row>
    <row r="54" spans="1:11" ht="15.75" x14ac:dyDescent="0.25">
      <c r="A54" s="91">
        <v>8871</v>
      </c>
      <c r="B54" s="4" t="s">
        <v>2408</v>
      </c>
      <c r="D54" s="34" t="s">
        <v>1966</v>
      </c>
      <c r="E54" s="34" t="s">
        <v>2625</v>
      </c>
      <c r="F54" s="34" t="s">
        <v>2626</v>
      </c>
      <c r="G54" s="35">
        <v>1.3</v>
      </c>
      <c r="H54" s="10">
        <f>G54/(1-55%)</f>
        <v>2.8888888888888893</v>
      </c>
      <c r="I54" s="10">
        <f>G54/(1-60%)</f>
        <v>3.25</v>
      </c>
      <c r="J54" t="s">
        <v>3671</v>
      </c>
      <c r="K54" s="91"/>
    </row>
    <row r="55" spans="1:11" ht="15.75" x14ac:dyDescent="0.25">
      <c r="A55" s="91" t="s">
        <v>2284</v>
      </c>
      <c r="B55" s="4" t="s">
        <v>2409</v>
      </c>
      <c r="D55" s="34" t="s">
        <v>2577</v>
      </c>
      <c r="E55" s="34" t="s">
        <v>2569</v>
      </c>
      <c r="F55" s="34" t="s">
        <v>2627</v>
      </c>
      <c r="G55" s="35">
        <v>1.3</v>
      </c>
      <c r="H55" s="10">
        <f>G55/(1-55%)</f>
        <v>2.8888888888888893</v>
      </c>
      <c r="I55" s="10">
        <f>G55/(1-60%)</f>
        <v>3.25</v>
      </c>
      <c r="J55" t="s">
        <v>3671</v>
      </c>
      <c r="K55" s="91">
        <v>55012</v>
      </c>
    </row>
    <row r="56" spans="1:11" ht="15.75" x14ac:dyDescent="0.25">
      <c r="A56" s="91" t="s">
        <v>2285</v>
      </c>
      <c r="B56" s="4" t="s">
        <v>2410</v>
      </c>
      <c r="D56" s="34"/>
      <c r="E56" s="34"/>
      <c r="F56" s="34"/>
      <c r="G56" s="35">
        <v>2</v>
      </c>
      <c r="H56" s="10">
        <f>G56/(1-55%)</f>
        <v>4.4444444444444446</v>
      </c>
      <c r="I56" s="10">
        <f>G56/(1-60%)</f>
        <v>5</v>
      </c>
      <c r="J56" t="s">
        <v>3671</v>
      </c>
      <c r="K56" s="91"/>
    </row>
    <row r="57" spans="1:11" ht="15.75" x14ac:dyDescent="0.25">
      <c r="A57" s="91" t="s">
        <v>2286</v>
      </c>
      <c r="B57" s="4" t="s">
        <v>2411</v>
      </c>
      <c r="D57" s="34" t="s">
        <v>2628</v>
      </c>
      <c r="E57" s="34" t="s">
        <v>2629</v>
      </c>
      <c r="F57" s="34" t="s">
        <v>2630</v>
      </c>
      <c r="G57" s="35">
        <v>6.6</v>
      </c>
      <c r="H57" s="10">
        <f>G57/(1-55%)</f>
        <v>14.666666666666668</v>
      </c>
      <c r="I57" s="10">
        <f>G57/(1-60%)</f>
        <v>16.499999999999996</v>
      </c>
      <c r="J57" t="s">
        <v>3671</v>
      </c>
      <c r="K57" s="91">
        <v>105001</v>
      </c>
    </row>
    <row r="58" spans="1:11" ht="15.75" x14ac:dyDescent="0.25">
      <c r="A58" s="91" t="s">
        <v>2287</v>
      </c>
      <c r="B58" s="4" t="s">
        <v>2412</v>
      </c>
      <c r="D58" s="34" t="s">
        <v>2631</v>
      </c>
      <c r="E58" s="34" t="s">
        <v>2632</v>
      </c>
      <c r="F58" s="34" t="s">
        <v>2633</v>
      </c>
      <c r="G58" s="35">
        <v>1.4</v>
      </c>
      <c r="H58" s="10">
        <f>G58/(1-55%)</f>
        <v>3.1111111111111112</v>
      </c>
      <c r="I58" s="10">
        <f>G58/(1-60%)</f>
        <v>3.4999999999999996</v>
      </c>
      <c r="J58" t="s">
        <v>3671</v>
      </c>
      <c r="K58" s="91">
        <v>49014</v>
      </c>
    </row>
    <row r="59" spans="1:11" ht="15.75" x14ac:dyDescent="0.25">
      <c r="A59" s="91">
        <v>9161</v>
      </c>
      <c r="B59" s="4" t="s">
        <v>2413</v>
      </c>
      <c r="D59" s="34" t="s">
        <v>2634</v>
      </c>
      <c r="E59" s="34" t="s">
        <v>2635</v>
      </c>
      <c r="F59" s="34" t="s">
        <v>2636</v>
      </c>
      <c r="G59" s="35">
        <v>1.4</v>
      </c>
      <c r="H59" s="10">
        <f>G59/(1-55%)</f>
        <v>3.1111111111111112</v>
      </c>
      <c r="I59" s="10">
        <f>G59/(1-60%)</f>
        <v>3.4999999999999996</v>
      </c>
      <c r="J59" t="s">
        <v>3671</v>
      </c>
      <c r="K59" s="91"/>
    </row>
    <row r="60" spans="1:11" ht="15.75" x14ac:dyDescent="0.25">
      <c r="A60" s="91" t="s">
        <v>2288</v>
      </c>
      <c r="B60" s="4" t="s">
        <v>2414</v>
      </c>
      <c r="D60" s="34" t="s">
        <v>2637</v>
      </c>
      <c r="E60" s="34" t="s">
        <v>2638</v>
      </c>
      <c r="F60" s="34" t="s">
        <v>2533</v>
      </c>
      <c r="G60" s="35">
        <v>1.2</v>
      </c>
      <c r="H60" s="10">
        <f>G60/(1-55%)</f>
        <v>2.666666666666667</v>
      </c>
      <c r="I60" s="10">
        <f>G60/(1-60%)</f>
        <v>2.9999999999999996</v>
      </c>
      <c r="J60" t="s">
        <v>3671</v>
      </c>
      <c r="K60" s="91"/>
    </row>
    <row r="61" spans="1:11" ht="15.75" x14ac:dyDescent="0.25">
      <c r="A61" s="91" t="s">
        <v>2289</v>
      </c>
      <c r="B61" s="4" t="s">
        <v>2415</v>
      </c>
      <c r="D61" s="34" t="s">
        <v>2596</v>
      </c>
      <c r="E61" s="34" t="s">
        <v>2639</v>
      </c>
      <c r="F61" s="34">
        <v>12</v>
      </c>
      <c r="G61" s="35">
        <v>1.6</v>
      </c>
      <c r="H61" s="10">
        <f>G61/(1-55%)</f>
        <v>3.5555555555555562</v>
      </c>
      <c r="I61" s="10">
        <f>G61/(1-60%)</f>
        <v>4</v>
      </c>
      <c r="J61" t="s">
        <v>3671</v>
      </c>
      <c r="K61" s="91">
        <v>39006</v>
      </c>
    </row>
    <row r="62" spans="1:11" ht="15.75" x14ac:dyDescent="0.25">
      <c r="A62" s="91">
        <v>9773</v>
      </c>
      <c r="B62" s="4" t="s">
        <v>2416</v>
      </c>
      <c r="D62" s="34" t="s">
        <v>2640</v>
      </c>
      <c r="E62" s="34" t="s">
        <v>2641</v>
      </c>
      <c r="F62" s="34" t="s">
        <v>2642</v>
      </c>
      <c r="G62" s="35">
        <v>4.8</v>
      </c>
      <c r="H62" s="10">
        <f>G62/(1-55%)</f>
        <v>10.666666666666668</v>
      </c>
      <c r="I62" s="10">
        <f>G62/(1-60%)</f>
        <v>11.999999999999998</v>
      </c>
      <c r="J62" t="s">
        <v>3671</v>
      </c>
      <c r="K62" s="91">
        <v>66006</v>
      </c>
    </row>
    <row r="63" spans="1:11" ht="15.75" x14ac:dyDescent="0.25">
      <c r="A63" s="91" t="s">
        <v>2290</v>
      </c>
      <c r="B63" s="4" t="s">
        <v>2417</v>
      </c>
      <c r="D63" s="34" t="s">
        <v>2534</v>
      </c>
      <c r="E63" s="34" t="s">
        <v>2643</v>
      </c>
      <c r="F63" s="34" t="s">
        <v>2644</v>
      </c>
      <c r="G63" s="35">
        <v>2.7</v>
      </c>
      <c r="H63" s="10">
        <f>G63/(1-55%)</f>
        <v>6.0000000000000009</v>
      </c>
      <c r="I63" s="10">
        <f>G63/(1-60%)</f>
        <v>6.75</v>
      </c>
      <c r="J63" t="s">
        <v>3671</v>
      </c>
      <c r="K63" s="91">
        <v>73002</v>
      </c>
    </row>
    <row r="64" spans="1:11" ht="15.75" x14ac:dyDescent="0.25">
      <c r="A64" s="91">
        <v>9912</v>
      </c>
      <c r="B64" s="4" t="s">
        <v>2418</v>
      </c>
      <c r="D64" s="34" t="s">
        <v>2537</v>
      </c>
      <c r="E64" s="34" t="s">
        <v>2645</v>
      </c>
      <c r="F64" s="34" t="s">
        <v>2646</v>
      </c>
      <c r="G64" s="35">
        <v>2.2999999999999998</v>
      </c>
      <c r="H64" s="10">
        <f>G64/(1-55%)</f>
        <v>5.1111111111111116</v>
      </c>
      <c r="I64" s="10">
        <f>G64/(1-60%)</f>
        <v>5.7499999999999991</v>
      </c>
      <c r="J64" t="s">
        <v>3671</v>
      </c>
      <c r="K64" s="91">
        <v>2689</v>
      </c>
    </row>
    <row r="65" spans="1:11" ht="15.75" x14ac:dyDescent="0.25">
      <c r="A65" s="91">
        <v>21961</v>
      </c>
      <c r="B65" s="4" t="s">
        <v>2419</v>
      </c>
      <c r="D65" s="34" t="s">
        <v>2647</v>
      </c>
      <c r="E65" s="34" t="s">
        <v>2648</v>
      </c>
      <c r="F65" s="34" t="s">
        <v>2649</v>
      </c>
      <c r="G65" s="35">
        <v>2</v>
      </c>
      <c r="H65" s="10">
        <f>G65/(1-55%)</f>
        <v>4.4444444444444446</v>
      </c>
      <c r="I65" s="10">
        <f>G65/(1-60%)</f>
        <v>5</v>
      </c>
      <c r="J65" t="s">
        <v>3671</v>
      </c>
      <c r="K65" s="91">
        <v>3553</v>
      </c>
    </row>
    <row r="66" spans="1:11" ht="15.75" x14ac:dyDescent="0.25">
      <c r="A66" s="91">
        <v>23035</v>
      </c>
      <c r="B66" s="4" t="s">
        <v>2420</v>
      </c>
      <c r="D66" s="34" t="s">
        <v>2650</v>
      </c>
      <c r="E66" s="34" t="s">
        <v>2569</v>
      </c>
      <c r="F66" s="34" t="s">
        <v>2550</v>
      </c>
      <c r="G66" s="35">
        <v>2</v>
      </c>
      <c r="H66" s="10">
        <f>G66/(1-55%)</f>
        <v>4.4444444444444446</v>
      </c>
      <c r="I66" s="10">
        <f>G66/(1-60%)</f>
        <v>5</v>
      </c>
      <c r="J66" t="s">
        <v>3671</v>
      </c>
      <c r="K66" s="91"/>
    </row>
    <row r="67" spans="1:11" ht="15.75" x14ac:dyDescent="0.25">
      <c r="A67" s="91">
        <v>28830</v>
      </c>
      <c r="B67" s="4" t="s">
        <v>2421</v>
      </c>
      <c r="D67" s="34" t="s">
        <v>2534</v>
      </c>
      <c r="E67" s="34" t="s">
        <v>2651</v>
      </c>
      <c r="F67" s="34" t="s">
        <v>2536</v>
      </c>
      <c r="G67" s="35">
        <v>2.9</v>
      </c>
      <c r="H67" s="10">
        <f>G67/(1-55%)</f>
        <v>6.4444444444444446</v>
      </c>
      <c r="I67" s="10">
        <f>G67/(1-60%)</f>
        <v>7.2499999999999991</v>
      </c>
      <c r="J67" t="s">
        <v>3671</v>
      </c>
      <c r="K67" s="91"/>
    </row>
    <row r="68" spans="1:11" ht="15.75" x14ac:dyDescent="0.25">
      <c r="A68" s="91">
        <v>40571</v>
      </c>
      <c r="B68" s="4" t="s">
        <v>2422</v>
      </c>
      <c r="D68" s="34">
        <v>40</v>
      </c>
      <c r="E68" s="34">
        <v>55</v>
      </c>
      <c r="F68" s="34">
        <v>8</v>
      </c>
      <c r="G68" s="35">
        <v>0.6</v>
      </c>
      <c r="H68" s="10">
        <f>G68/(1-55%)</f>
        <v>1.3333333333333335</v>
      </c>
      <c r="I68" s="10">
        <f>G68/(1-60%)</f>
        <v>1.4999999999999998</v>
      </c>
      <c r="J68" t="s">
        <v>3671</v>
      </c>
      <c r="K68" s="64"/>
    </row>
    <row r="69" spans="1:11" ht="15.75" x14ac:dyDescent="0.25">
      <c r="A69" s="91">
        <v>46902</v>
      </c>
      <c r="B69" s="4" t="s">
        <v>2423</v>
      </c>
      <c r="D69" s="34">
        <v>46</v>
      </c>
      <c r="E69" s="34">
        <v>102</v>
      </c>
      <c r="F69" s="139" t="s">
        <v>2652</v>
      </c>
      <c r="G69" s="35">
        <v>2.7</v>
      </c>
      <c r="H69" s="10">
        <f>G69/(1-55%)</f>
        <v>6.0000000000000009</v>
      </c>
      <c r="I69" s="10">
        <f>G69/(1-60%)</f>
        <v>6.75</v>
      </c>
      <c r="J69" t="s">
        <v>3671</v>
      </c>
      <c r="K69" s="91">
        <v>46902</v>
      </c>
    </row>
    <row r="70" spans="1:11" ht="15.75" x14ac:dyDescent="0.25">
      <c r="A70" s="91">
        <v>51098</v>
      </c>
      <c r="B70" s="4" t="s">
        <v>2424</v>
      </c>
      <c r="D70" s="34" t="s">
        <v>2596</v>
      </c>
      <c r="E70" s="34" t="s">
        <v>2611</v>
      </c>
      <c r="F70" s="34" t="s">
        <v>2653</v>
      </c>
      <c r="G70" s="35">
        <v>1.3</v>
      </c>
      <c r="H70" s="10">
        <f>G70/(1-55%)</f>
        <v>2.8888888888888893</v>
      </c>
      <c r="I70" s="10">
        <f>G70/(1-60%)</f>
        <v>3.25</v>
      </c>
      <c r="J70" t="s">
        <v>3671</v>
      </c>
      <c r="K70" s="91">
        <v>38029</v>
      </c>
    </row>
    <row r="71" spans="1:11" ht="15.75" x14ac:dyDescent="0.25">
      <c r="A71" s="91">
        <v>52902</v>
      </c>
      <c r="B71" s="4" t="s">
        <v>2425</v>
      </c>
      <c r="D71" s="34">
        <v>52</v>
      </c>
      <c r="E71" s="34">
        <v>112</v>
      </c>
      <c r="F71" s="34" t="s">
        <v>2654</v>
      </c>
      <c r="G71" s="35">
        <v>2.5</v>
      </c>
      <c r="H71" s="10">
        <f>G71/(1-55%)</f>
        <v>5.5555555555555562</v>
      </c>
      <c r="I71" s="10">
        <f>G71/(1-60%)</f>
        <v>6.25</v>
      </c>
      <c r="J71" t="s">
        <v>3671</v>
      </c>
      <c r="K71" s="91">
        <v>52902</v>
      </c>
    </row>
    <row r="72" spans="1:11" ht="15.75" x14ac:dyDescent="0.25">
      <c r="A72" s="91">
        <v>55743</v>
      </c>
      <c r="B72" s="4" t="s">
        <v>2426</v>
      </c>
      <c r="D72" s="34">
        <v>55</v>
      </c>
      <c r="E72" s="34">
        <v>70</v>
      </c>
      <c r="F72" s="34" t="s">
        <v>2655</v>
      </c>
      <c r="G72" s="144">
        <v>0</v>
      </c>
      <c r="H72" s="10">
        <f>G72/(1-55%)</f>
        <v>0</v>
      </c>
      <c r="I72" s="10">
        <f>G72/(1-60%)</f>
        <v>0</v>
      </c>
      <c r="J72" t="s">
        <v>3671</v>
      </c>
      <c r="K72" s="141"/>
    </row>
    <row r="73" spans="1:11" ht="15.75" x14ac:dyDescent="0.25">
      <c r="A73" s="91">
        <v>60830</v>
      </c>
      <c r="B73" s="4" t="s">
        <v>2427</v>
      </c>
      <c r="D73" s="34">
        <v>60</v>
      </c>
      <c r="E73" s="34">
        <v>80</v>
      </c>
      <c r="F73" s="34">
        <v>10</v>
      </c>
      <c r="G73" s="35">
        <v>1.9</v>
      </c>
      <c r="H73" s="10">
        <f>G73/(1-55%)</f>
        <v>4.2222222222222223</v>
      </c>
      <c r="I73" s="10">
        <f>G73/(1-60%)</f>
        <v>4.7499999999999991</v>
      </c>
      <c r="J73" t="s">
        <v>3671</v>
      </c>
      <c r="K73" s="91">
        <v>60830</v>
      </c>
    </row>
    <row r="74" spans="1:11" ht="15.75" x14ac:dyDescent="0.25">
      <c r="A74" s="91">
        <v>70970</v>
      </c>
      <c r="B74" s="4" t="s">
        <v>2428</v>
      </c>
      <c r="D74" s="34">
        <v>70</v>
      </c>
      <c r="E74" s="34">
        <v>112</v>
      </c>
      <c r="F74" s="34" t="s">
        <v>2656</v>
      </c>
      <c r="G74" s="35">
        <v>3</v>
      </c>
      <c r="H74" s="10">
        <f>G74/(1-55%)</f>
        <v>6.666666666666667</v>
      </c>
      <c r="I74" s="10">
        <f>G74/(1-60%)</f>
        <v>7.5</v>
      </c>
      <c r="J74" t="s">
        <v>3671</v>
      </c>
      <c r="K74" s="91">
        <v>70970</v>
      </c>
    </row>
    <row r="75" spans="1:11" ht="15.75" x14ac:dyDescent="0.25">
      <c r="A75" s="91">
        <v>85979</v>
      </c>
      <c r="B75" s="4" t="s">
        <v>2429</v>
      </c>
      <c r="D75" s="34">
        <v>85</v>
      </c>
      <c r="E75" s="34">
        <v>115</v>
      </c>
      <c r="F75" s="135" t="s">
        <v>2657</v>
      </c>
      <c r="G75" s="35">
        <v>3</v>
      </c>
      <c r="H75" s="10">
        <f>G75/(1-55%)</f>
        <v>6.666666666666667</v>
      </c>
      <c r="I75" s="10">
        <f>G75/(1-60%)</f>
        <v>7.5</v>
      </c>
      <c r="J75" t="s">
        <v>3671</v>
      </c>
      <c r="K75" s="91">
        <v>85979</v>
      </c>
    </row>
    <row r="76" spans="1:11" ht="15.75" x14ac:dyDescent="0.25">
      <c r="A76" s="91">
        <v>114003</v>
      </c>
      <c r="B76" s="4" t="s">
        <v>2430</v>
      </c>
      <c r="D76" s="34" t="s">
        <v>2658</v>
      </c>
      <c r="E76" s="34" t="s">
        <v>2659</v>
      </c>
      <c r="F76" s="143">
        <v>3175</v>
      </c>
      <c r="G76" s="35">
        <v>6</v>
      </c>
      <c r="H76" s="10">
        <f>G76/(1-55%)</f>
        <v>13.333333333333334</v>
      </c>
      <c r="I76" s="10">
        <f>G76/(1-60%)</f>
        <v>15</v>
      </c>
      <c r="J76" t="s">
        <v>3671</v>
      </c>
      <c r="K76" s="91">
        <v>25024</v>
      </c>
    </row>
    <row r="77" spans="1:11" ht="15.75" x14ac:dyDescent="0.25">
      <c r="A77" s="91">
        <v>130921</v>
      </c>
      <c r="B77" s="4" t="s">
        <v>2431</v>
      </c>
      <c r="D77" s="34">
        <v>130</v>
      </c>
      <c r="E77" s="34">
        <v>146</v>
      </c>
      <c r="F77" s="34">
        <v>14</v>
      </c>
      <c r="G77" s="35">
        <v>5.5</v>
      </c>
      <c r="H77" s="10">
        <f>G77/(1-55%)</f>
        <v>12.222222222222223</v>
      </c>
      <c r="I77" s="10">
        <f>G77/(1-60%)</f>
        <v>13.75</v>
      </c>
      <c r="J77" t="s">
        <v>3671</v>
      </c>
      <c r="K77" s="91">
        <v>130921</v>
      </c>
    </row>
    <row r="78" spans="1:11" ht="15.75" x14ac:dyDescent="0.25">
      <c r="A78" s="91">
        <v>224254</v>
      </c>
      <c r="B78" s="4" t="s">
        <v>2432</v>
      </c>
      <c r="D78" s="141"/>
      <c r="E78" s="141"/>
      <c r="F78" s="141"/>
      <c r="G78" s="35">
        <v>1.7999999999999998</v>
      </c>
      <c r="H78" s="10">
        <f>G78/(1-55%)</f>
        <v>4</v>
      </c>
      <c r="I78" s="10">
        <f>G78/(1-60%)</f>
        <v>4.4999999999999991</v>
      </c>
      <c r="J78" t="s">
        <v>3671</v>
      </c>
      <c r="K78" s="91">
        <v>42659</v>
      </c>
    </row>
    <row r="79" spans="1:11" ht="15.75" x14ac:dyDescent="0.25">
      <c r="A79" s="91" t="s">
        <v>2291</v>
      </c>
      <c r="B79" s="4" t="s">
        <v>2433</v>
      </c>
      <c r="D79" s="34">
        <v>90</v>
      </c>
      <c r="E79" s="34">
        <v>135</v>
      </c>
      <c r="F79" s="34">
        <v>15</v>
      </c>
      <c r="G79" s="35">
        <v>3.4</v>
      </c>
      <c r="H79" s="10">
        <f>G79/(1-55%)</f>
        <v>7.5555555555555562</v>
      </c>
      <c r="I79" s="10">
        <f>G79/(1-60%)</f>
        <v>8.5</v>
      </c>
      <c r="J79" t="s">
        <v>3671</v>
      </c>
      <c r="K79" s="91" t="s">
        <v>2292</v>
      </c>
    </row>
    <row r="80" spans="1:11" ht="15.75" x14ac:dyDescent="0.25">
      <c r="A80" s="91">
        <v>328802</v>
      </c>
      <c r="B80" s="4" t="s">
        <v>2434</v>
      </c>
      <c r="D80" s="34"/>
      <c r="E80" s="34"/>
      <c r="F80" s="34"/>
      <c r="G80" s="35">
        <v>1.2</v>
      </c>
      <c r="H80" s="10">
        <f>G80/(1-55%)</f>
        <v>2.666666666666667</v>
      </c>
      <c r="I80" s="10">
        <f>G80/(1-60%)</f>
        <v>2.9999999999999996</v>
      </c>
      <c r="J80" t="s">
        <v>3671</v>
      </c>
      <c r="K80" s="91"/>
    </row>
    <row r="81" spans="1:11" ht="15.75" x14ac:dyDescent="0.25">
      <c r="A81" s="91">
        <v>328905</v>
      </c>
      <c r="B81" s="4" t="s">
        <v>2435</v>
      </c>
      <c r="D81" s="34">
        <v>46</v>
      </c>
      <c r="E81" s="34">
        <v>62</v>
      </c>
      <c r="F81" s="139" t="s">
        <v>2660</v>
      </c>
      <c r="G81" s="35">
        <v>2</v>
      </c>
      <c r="H81" s="10">
        <f>G81/(1-55%)</f>
        <v>4.4444444444444446</v>
      </c>
      <c r="I81" s="10">
        <f>G81/(1-60%)</f>
        <v>5</v>
      </c>
      <c r="J81" t="s">
        <v>3671</v>
      </c>
      <c r="K81" s="91"/>
    </row>
    <row r="82" spans="1:11" ht="15.75" x14ac:dyDescent="0.25">
      <c r="A82" s="91" t="s">
        <v>2293</v>
      </c>
      <c r="B82" s="4" t="s">
        <v>2436</v>
      </c>
      <c r="D82" s="34" t="s">
        <v>2661</v>
      </c>
      <c r="E82" s="34" t="s">
        <v>2662</v>
      </c>
      <c r="F82" s="34" t="s">
        <v>2663</v>
      </c>
      <c r="G82" s="35">
        <v>18.3</v>
      </c>
      <c r="H82" s="10">
        <f>G82/(1-55%)</f>
        <v>40.666666666666671</v>
      </c>
      <c r="I82" s="10">
        <f>G82/(1-60%)</f>
        <v>45.75</v>
      </c>
      <c r="J82" t="s">
        <v>3671</v>
      </c>
      <c r="K82" s="91"/>
    </row>
    <row r="83" spans="1:11" ht="15.75" x14ac:dyDescent="0.25">
      <c r="A83" s="91" t="s">
        <v>2294</v>
      </c>
      <c r="B83" s="4" t="s">
        <v>2437</v>
      </c>
      <c r="D83" s="34" t="s">
        <v>2664</v>
      </c>
      <c r="E83" s="34" t="s">
        <v>2665</v>
      </c>
      <c r="F83" s="34" t="s">
        <v>2666</v>
      </c>
      <c r="G83" s="35">
        <v>18</v>
      </c>
      <c r="H83" s="10">
        <f>G83/(1-55%)</f>
        <v>40.000000000000007</v>
      </c>
      <c r="I83" s="10">
        <f>G83/(1-60%)</f>
        <v>45</v>
      </c>
      <c r="J83" t="s">
        <v>3671</v>
      </c>
      <c r="K83" s="91">
        <v>121002</v>
      </c>
    </row>
    <row r="84" spans="1:11" ht="15.75" x14ac:dyDescent="0.25">
      <c r="A84" s="91" t="s">
        <v>2295</v>
      </c>
      <c r="B84" s="4" t="s">
        <v>2438</v>
      </c>
      <c r="D84" s="34" t="s">
        <v>2664</v>
      </c>
      <c r="E84" s="34" t="s">
        <v>2667</v>
      </c>
      <c r="F84" s="34" t="s">
        <v>2668</v>
      </c>
      <c r="G84" s="35">
        <v>6</v>
      </c>
      <c r="H84" s="10">
        <f>G84/(1-55%)</f>
        <v>13.333333333333334</v>
      </c>
      <c r="I84" s="10">
        <f>G84/(1-60%)</f>
        <v>15</v>
      </c>
      <c r="J84" t="s">
        <v>3671</v>
      </c>
      <c r="K84" s="91">
        <v>121001</v>
      </c>
    </row>
    <row r="85" spans="1:11" ht="15.75" x14ac:dyDescent="0.25">
      <c r="A85" s="91" t="s">
        <v>2296</v>
      </c>
      <c r="B85" s="4" t="s">
        <v>2439</v>
      </c>
      <c r="D85" s="34" t="s">
        <v>2664</v>
      </c>
      <c r="E85" s="34" t="s">
        <v>2669</v>
      </c>
      <c r="F85" s="34" t="s">
        <v>2670</v>
      </c>
      <c r="G85" s="35">
        <v>18</v>
      </c>
      <c r="H85" s="10">
        <f>G85/(1-55%)</f>
        <v>40.000000000000007</v>
      </c>
      <c r="I85" s="10">
        <f>G85/(1-60%)</f>
        <v>45</v>
      </c>
      <c r="J85" t="s">
        <v>3671</v>
      </c>
      <c r="K85" s="91"/>
    </row>
    <row r="86" spans="1:11" ht="15.75" x14ac:dyDescent="0.25">
      <c r="A86" s="91">
        <v>370022</v>
      </c>
      <c r="B86" s="4" t="s">
        <v>2440</v>
      </c>
      <c r="D86" s="34" t="s">
        <v>2671</v>
      </c>
      <c r="E86" s="34" t="s">
        <v>2672</v>
      </c>
      <c r="F86" s="34" t="s">
        <v>2673</v>
      </c>
      <c r="G86" s="35">
        <v>18</v>
      </c>
      <c r="H86" s="10">
        <f>G86/(1-55%)</f>
        <v>40.000000000000007</v>
      </c>
      <c r="I86" s="10">
        <f>G86/(1-60%)</f>
        <v>45</v>
      </c>
      <c r="J86" t="s">
        <v>3671</v>
      </c>
      <c r="K86" s="91">
        <v>114004</v>
      </c>
    </row>
    <row r="87" spans="1:11" ht="15.75" x14ac:dyDescent="0.25">
      <c r="A87" s="91" t="s">
        <v>2297</v>
      </c>
      <c r="B87" s="4" t="s">
        <v>2441</v>
      </c>
      <c r="D87" s="34" t="s">
        <v>2521</v>
      </c>
      <c r="E87" s="34" t="s">
        <v>2674</v>
      </c>
      <c r="F87" s="34" t="s">
        <v>2675</v>
      </c>
      <c r="G87" s="35">
        <v>18</v>
      </c>
      <c r="H87" s="10">
        <f>G87/(1-55%)</f>
        <v>40.000000000000007</v>
      </c>
      <c r="I87" s="10">
        <f>G87/(1-60%)</f>
        <v>45</v>
      </c>
      <c r="J87" t="s">
        <v>3671</v>
      </c>
      <c r="K87" s="91">
        <v>98005</v>
      </c>
    </row>
    <row r="88" spans="1:11" ht="15.75" x14ac:dyDescent="0.25">
      <c r="A88" s="91" t="s">
        <v>2298</v>
      </c>
      <c r="B88" s="4" t="s">
        <v>2442</v>
      </c>
      <c r="D88" s="34" t="s">
        <v>2600</v>
      </c>
      <c r="E88" s="34" t="s">
        <v>2676</v>
      </c>
      <c r="F88" s="34" t="s">
        <v>2677</v>
      </c>
      <c r="G88" s="35">
        <v>18</v>
      </c>
      <c r="H88" s="10">
        <f>G88/(1-55%)</f>
        <v>40.000000000000007</v>
      </c>
      <c r="I88" s="10">
        <f>G88/(1-60%)</f>
        <v>45</v>
      </c>
      <c r="J88" t="s">
        <v>3671</v>
      </c>
      <c r="K88" s="142" t="s">
        <v>2299</v>
      </c>
    </row>
    <row r="89" spans="1:11" ht="15.75" x14ac:dyDescent="0.25">
      <c r="A89" s="91">
        <v>370031</v>
      </c>
      <c r="B89" s="4" t="s">
        <v>2440</v>
      </c>
      <c r="D89" s="34" t="s">
        <v>2678</v>
      </c>
      <c r="E89" s="34" t="s">
        <v>2679</v>
      </c>
      <c r="F89" s="34" t="s">
        <v>2680</v>
      </c>
      <c r="G89" s="35">
        <v>18</v>
      </c>
      <c r="H89" s="10">
        <f>G89/(1-55%)</f>
        <v>40.000000000000007</v>
      </c>
      <c r="I89" s="10">
        <f>G89/(1-60%)</f>
        <v>45</v>
      </c>
      <c r="J89" t="s">
        <v>3671</v>
      </c>
      <c r="K89" s="91">
        <v>107003</v>
      </c>
    </row>
    <row r="90" spans="1:11" ht="15.75" x14ac:dyDescent="0.25">
      <c r="A90" s="91" t="s">
        <v>2300</v>
      </c>
      <c r="B90" s="4" t="s">
        <v>2443</v>
      </c>
      <c r="D90" s="34" t="s">
        <v>2681</v>
      </c>
      <c r="E90" s="34" t="s">
        <v>2682</v>
      </c>
      <c r="F90" s="34" t="s">
        <v>2683</v>
      </c>
      <c r="G90" s="35">
        <v>22.2</v>
      </c>
      <c r="H90" s="10">
        <f>G90/(1-55%)</f>
        <v>49.333333333333336</v>
      </c>
      <c r="I90" s="10">
        <f>G90/(1-60%)</f>
        <v>55.499999999999993</v>
      </c>
      <c r="J90" t="s">
        <v>3671</v>
      </c>
      <c r="K90" s="91"/>
    </row>
    <row r="91" spans="1:11" ht="15.75" x14ac:dyDescent="0.25">
      <c r="A91" s="91" t="s">
        <v>2301</v>
      </c>
      <c r="B91" s="4" t="s">
        <v>2444</v>
      </c>
      <c r="D91" s="34"/>
      <c r="E91" s="34"/>
      <c r="F91" s="34"/>
      <c r="G91" s="35">
        <v>22.2</v>
      </c>
      <c r="H91" s="10">
        <f>G91/(1-55%)</f>
        <v>49.333333333333336</v>
      </c>
      <c r="I91" s="10">
        <f>G91/(1-60%)</f>
        <v>55.499999999999993</v>
      </c>
      <c r="J91" t="s">
        <v>3671</v>
      </c>
      <c r="K91" s="91"/>
    </row>
    <row r="92" spans="1:11" ht="15.75" x14ac:dyDescent="0.25">
      <c r="A92" s="91" t="s">
        <v>2302</v>
      </c>
      <c r="B92" s="4" t="s">
        <v>2445</v>
      </c>
      <c r="D92" s="34" t="s">
        <v>2684</v>
      </c>
      <c r="E92" s="34" t="s">
        <v>2685</v>
      </c>
      <c r="F92" s="34" t="s">
        <v>2686</v>
      </c>
      <c r="G92" s="35">
        <v>18</v>
      </c>
      <c r="H92" s="10">
        <f>G92/(1-55%)</f>
        <v>40.000000000000007</v>
      </c>
      <c r="I92" s="10">
        <f>G92/(1-60%)</f>
        <v>45</v>
      </c>
      <c r="J92" t="s">
        <v>3671</v>
      </c>
      <c r="K92" s="91">
        <v>87008</v>
      </c>
    </row>
    <row r="93" spans="1:11" ht="15.75" x14ac:dyDescent="0.25">
      <c r="A93" s="91" t="s">
        <v>2303</v>
      </c>
      <c r="B93" s="4" t="s">
        <v>2446</v>
      </c>
      <c r="D93" s="34" t="s">
        <v>2687</v>
      </c>
      <c r="E93" s="34" t="s">
        <v>2688</v>
      </c>
      <c r="F93" s="34" t="s">
        <v>2658</v>
      </c>
      <c r="G93" s="35">
        <v>18</v>
      </c>
      <c r="H93" s="10">
        <f>G93/(1-55%)</f>
        <v>40.000000000000007</v>
      </c>
      <c r="I93" s="10">
        <f>G93/(1-60%)</f>
        <v>45</v>
      </c>
      <c r="J93" t="s">
        <v>3671</v>
      </c>
      <c r="K93" s="91"/>
    </row>
    <row r="94" spans="1:11" ht="15.75" x14ac:dyDescent="0.25">
      <c r="A94" s="91" t="s">
        <v>2304</v>
      </c>
      <c r="B94" s="4" t="s">
        <v>2447</v>
      </c>
      <c r="D94" s="34" t="s">
        <v>2678</v>
      </c>
      <c r="E94" s="34" t="s">
        <v>2689</v>
      </c>
      <c r="F94" s="34" t="s">
        <v>2658</v>
      </c>
      <c r="G94" s="35">
        <v>18</v>
      </c>
      <c r="H94" s="10">
        <f>G94/(1-55%)</f>
        <v>40.000000000000007</v>
      </c>
      <c r="I94" s="10">
        <f>G94/(1-60%)</f>
        <v>45</v>
      </c>
      <c r="J94" t="s">
        <v>3671</v>
      </c>
      <c r="K94" s="91"/>
    </row>
    <row r="95" spans="1:11" ht="15.75" x14ac:dyDescent="0.25">
      <c r="A95" s="91">
        <v>370069</v>
      </c>
      <c r="B95" s="4" t="s">
        <v>2448</v>
      </c>
      <c r="D95" s="34" t="s">
        <v>2690</v>
      </c>
      <c r="E95" s="34" t="s">
        <v>2691</v>
      </c>
      <c r="F95" s="34" t="s">
        <v>2658</v>
      </c>
      <c r="G95" s="35">
        <v>18</v>
      </c>
      <c r="H95" s="10">
        <f>G95/(1-55%)</f>
        <v>40.000000000000007</v>
      </c>
      <c r="I95" s="10">
        <f>G95/(1-60%)</f>
        <v>45</v>
      </c>
      <c r="J95" t="s">
        <v>3671</v>
      </c>
      <c r="K95" s="91">
        <v>133007</v>
      </c>
    </row>
    <row r="96" spans="1:11" ht="15.75" x14ac:dyDescent="0.25">
      <c r="A96" s="91" t="s">
        <v>2305</v>
      </c>
      <c r="B96" s="4" t="s">
        <v>2449</v>
      </c>
      <c r="D96" s="34" t="s">
        <v>2628</v>
      </c>
      <c r="E96" s="34" t="s">
        <v>2588</v>
      </c>
      <c r="F96" s="34" t="s">
        <v>2692</v>
      </c>
      <c r="G96" s="35">
        <v>18</v>
      </c>
      <c r="H96" s="10">
        <f>G96/(1-55%)</f>
        <v>40.000000000000007</v>
      </c>
      <c r="I96" s="10">
        <f>G96/(1-60%)</f>
        <v>45</v>
      </c>
      <c r="J96" t="s">
        <v>3671</v>
      </c>
      <c r="K96" s="91"/>
    </row>
    <row r="97" spans="1:11" ht="15.75" x14ac:dyDescent="0.25">
      <c r="A97" s="91" t="s">
        <v>2306</v>
      </c>
      <c r="B97" s="4" t="s">
        <v>2450</v>
      </c>
      <c r="D97" s="34" t="s">
        <v>2604</v>
      </c>
      <c r="E97" s="34" t="s">
        <v>2693</v>
      </c>
      <c r="F97" s="34" t="s">
        <v>2694</v>
      </c>
      <c r="G97" s="35">
        <v>18</v>
      </c>
      <c r="H97" s="10">
        <f>G97/(1-55%)</f>
        <v>40.000000000000007</v>
      </c>
      <c r="I97" s="10">
        <f>G97/(1-60%)</f>
        <v>45</v>
      </c>
      <c r="J97" t="s">
        <v>3671</v>
      </c>
      <c r="K97" s="91"/>
    </row>
    <row r="98" spans="1:11" ht="15.75" x14ac:dyDescent="0.25">
      <c r="A98" s="91">
        <v>370211</v>
      </c>
      <c r="B98" s="4" t="s">
        <v>2451</v>
      </c>
      <c r="D98" s="34"/>
      <c r="E98" s="34"/>
      <c r="F98" s="34"/>
      <c r="G98" s="35">
        <v>14.399999999999999</v>
      </c>
      <c r="H98" s="10">
        <f>G98/(1-55%)</f>
        <v>32</v>
      </c>
      <c r="I98" s="10">
        <f>G98/(1-60%)</f>
        <v>35.999999999999993</v>
      </c>
      <c r="J98" t="s">
        <v>3671</v>
      </c>
      <c r="K98" s="91">
        <v>370211</v>
      </c>
    </row>
    <row r="99" spans="1:11" ht="15.75" x14ac:dyDescent="0.25">
      <c r="A99" s="91" t="s">
        <v>2307</v>
      </c>
      <c r="B99" s="4" t="s">
        <v>2452</v>
      </c>
      <c r="D99" s="141"/>
      <c r="E99" s="141"/>
      <c r="F99" s="141"/>
      <c r="G99" s="35">
        <v>18</v>
      </c>
      <c r="H99" s="10">
        <f>G99/(1-55%)</f>
        <v>40.000000000000007</v>
      </c>
      <c r="I99" s="10">
        <f>G99/(1-60%)</f>
        <v>45</v>
      </c>
      <c r="J99" t="s">
        <v>3671</v>
      </c>
      <c r="K99" s="91"/>
    </row>
    <row r="100" spans="1:11" ht="15.75" x14ac:dyDescent="0.25">
      <c r="A100" s="91">
        <v>455086</v>
      </c>
      <c r="B100" s="4" t="s">
        <v>2453</v>
      </c>
      <c r="D100" s="34" t="s">
        <v>2569</v>
      </c>
      <c r="E100" s="34" t="s">
        <v>2678</v>
      </c>
      <c r="F100" s="34" t="s">
        <v>2695</v>
      </c>
      <c r="G100" s="35">
        <v>2.7</v>
      </c>
      <c r="H100" s="10">
        <f>G100/(1-55%)</f>
        <v>6.0000000000000009</v>
      </c>
      <c r="I100" s="10">
        <f>G100/(1-60%)</f>
        <v>6.75</v>
      </c>
      <c r="J100" t="s">
        <v>3671</v>
      </c>
      <c r="K100" s="91">
        <v>76004</v>
      </c>
    </row>
    <row r="101" spans="1:11" ht="15.75" x14ac:dyDescent="0.25">
      <c r="A101" s="91">
        <v>455249</v>
      </c>
      <c r="B101" s="4" t="s">
        <v>2454</v>
      </c>
      <c r="D101" s="34" t="s">
        <v>2696</v>
      </c>
      <c r="E101" s="34" t="s">
        <v>2697</v>
      </c>
      <c r="F101" s="34" t="s">
        <v>2527</v>
      </c>
      <c r="G101" s="35">
        <v>4.5</v>
      </c>
      <c r="H101" s="10">
        <f>G101/(1-55%)</f>
        <v>10.000000000000002</v>
      </c>
      <c r="I101" s="10">
        <f>G101/(1-60%)</f>
        <v>11.25</v>
      </c>
      <c r="J101" t="s">
        <v>3671</v>
      </c>
      <c r="K101" s="91">
        <v>85013</v>
      </c>
    </row>
    <row r="102" spans="1:11" ht="15.75" x14ac:dyDescent="0.25">
      <c r="A102" s="91">
        <v>470547</v>
      </c>
      <c r="B102" s="4" t="s">
        <v>2455</v>
      </c>
      <c r="D102" s="141"/>
      <c r="E102" s="141"/>
      <c r="F102" s="141"/>
      <c r="G102" s="126">
        <v>0</v>
      </c>
      <c r="H102" s="10">
        <f>G102/(1-55%)</f>
        <v>0</v>
      </c>
      <c r="I102" s="10">
        <f>G102/(1-60%)</f>
        <v>0</v>
      </c>
      <c r="J102" t="s">
        <v>3671</v>
      </c>
      <c r="K102" s="91"/>
    </row>
    <row r="103" spans="1:11" ht="15.75" x14ac:dyDescent="0.25">
      <c r="A103" s="91">
        <v>471271</v>
      </c>
      <c r="B103" s="4" t="s">
        <v>2456</v>
      </c>
      <c r="D103" s="34" t="s">
        <v>2574</v>
      </c>
      <c r="E103" s="34" t="s">
        <v>2698</v>
      </c>
      <c r="F103" s="34" t="s">
        <v>2699</v>
      </c>
      <c r="G103" s="35">
        <v>1.7</v>
      </c>
      <c r="H103" s="10">
        <f>G103/(1-55%)</f>
        <v>3.7777777777777781</v>
      </c>
      <c r="I103" s="10">
        <f>G103/(1-60%)</f>
        <v>4.25</v>
      </c>
      <c r="J103" t="s">
        <v>3671</v>
      </c>
      <c r="K103" s="91">
        <v>63013</v>
      </c>
    </row>
    <row r="104" spans="1:11" ht="15.75" x14ac:dyDescent="0.25">
      <c r="A104" s="91">
        <v>473228</v>
      </c>
      <c r="B104" s="4" t="s">
        <v>2457</v>
      </c>
      <c r="D104" s="34" t="s">
        <v>2700</v>
      </c>
      <c r="E104" s="34" t="s">
        <v>2574</v>
      </c>
      <c r="F104" s="34" t="s">
        <v>2701</v>
      </c>
      <c r="G104" s="35">
        <v>1.2</v>
      </c>
      <c r="H104" s="10">
        <f>G104/(1-55%)</f>
        <v>2.666666666666667</v>
      </c>
      <c r="I104" s="10">
        <f>G104/(1-60%)</f>
        <v>2.9999999999999996</v>
      </c>
      <c r="J104" t="s">
        <v>3671</v>
      </c>
      <c r="K104" s="91"/>
    </row>
    <row r="105" spans="1:11" ht="15.75" x14ac:dyDescent="0.25">
      <c r="A105" s="91">
        <v>473471</v>
      </c>
      <c r="B105" s="4" t="s">
        <v>2458</v>
      </c>
      <c r="D105" s="34" t="s">
        <v>2702</v>
      </c>
      <c r="E105" s="34" t="s">
        <v>2703</v>
      </c>
      <c r="F105" s="34" t="s">
        <v>2699</v>
      </c>
      <c r="G105" s="35">
        <v>1.2</v>
      </c>
      <c r="H105" s="10">
        <f>G105/(1-55%)</f>
        <v>2.666666666666667</v>
      </c>
      <c r="I105" s="10">
        <f>G105/(1-60%)</f>
        <v>2.9999999999999996</v>
      </c>
      <c r="J105" t="s">
        <v>3671</v>
      </c>
      <c r="K105" s="91">
        <v>55017</v>
      </c>
    </row>
    <row r="106" spans="1:11" ht="15.75" x14ac:dyDescent="0.25">
      <c r="A106" s="91">
        <v>475458</v>
      </c>
      <c r="B106" s="4" t="s">
        <v>2459</v>
      </c>
      <c r="D106" s="34" t="s">
        <v>2640</v>
      </c>
      <c r="E106" s="34" t="s">
        <v>2704</v>
      </c>
      <c r="F106" s="34" t="s">
        <v>2699</v>
      </c>
      <c r="G106" s="35">
        <v>2.2000000000000002</v>
      </c>
      <c r="H106" s="10">
        <f>G106/(1-55%)</f>
        <v>4.8888888888888902</v>
      </c>
      <c r="I106" s="10">
        <f>G106/(1-60%)</f>
        <v>5.5</v>
      </c>
      <c r="J106" t="s">
        <v>3671</v>
      </c>
      <c r="K106" s="91">
        <v>66009</v>
      </c>
    </row>
    <row r="107" spans="1:11" ht="15.75" x14ac:dyDescent="0.25">
      <c r="A107" s="91">
        <v>477069</v>
      </c>
      <c r="B107" s="4" t="s">
        <v>2460</v>
      </c>
      <c r="D107" s="34" t="s">
        <v>2705</v>
      </c>
      <c r="E107" s="34" t="s">
        <v>2706</v>
      </c>
      <c r="F107" s="34">
        <v>20</v>
      </c>
      <c r="G107" s="35">
        <v>4.5</v>
      </c>
      <c r="H107" s="10">
        <f>G107/(1-55%)</f>
        <v>10.000000000000002</v>
      </c>
      <c r="I107" s="10">
        <f>G107/(1-60%)</f>
        <v>11.25</v>
      </c>
      <c r="J107" t="s">
        <v>3671</v>
      </c>
      <c r="K107" s="91"/>
    </row>
    <row r="108" spans="1:11" ht="15.75" x14ac:dyDescent="0.25">
      <c r="A108" s="140">
        <v>481181</v>
      </c>
      <c r="B108" s="4" t="s">
        <v>2461</v>
      </c>
      <c r="D108" s="34" t="s">
        <v>2707</v>
      </c>
      <c r="E108" s="34" t="s">
        <v>2708</v>
      </c>
      <c r="F108" s="34" t="s">
        <v>2550</v>
      </c>
      <c r="G108" s="35">
        <v>1.3</v>
      </c>
      <c r="H108" s="10">
        <f>G108/(1-55%)</f>
        <v>2.8888888888888893</v>
      </c>
      <c r="I108" s="10">
        <f>G108/(1-60%)</f>
        <v>3.25</v>
      </c>
      <c r="J108" t="s">
        <v>3671</v>
      </c>
      <c r="K108" s="140">
        <v>41021</v>
      </c>
    </row>
    <row r="109" spans="1:11" ht="15.75" x14ac:dyDescent="0.25">
      <c r="A109" s="91">
        <v>492702</v>
      </c>
      <c r="B109" s="4" t="s">
        <v>2462</v>
      </c>
      <c r="D109" s="34" t="s">
        <v>1966</v>
      </c>
      <c r="E109" s="34" t="s">
        <v>2566</v>
      </c>
      <c r="F109" s="34" t="s">
        <v>2550</v>
      </c>
      <c r="G109" s="35">
        <v>1.3</v>
      </c>
      <c r="H109" s="10">
        <f>G109/(1-55%)</f>
        <v>2.8888888888888893</v>
      </c>
      <c r="I109" s="10">
        <f>G109/(1-60%)</f>
        <v>3.25</v>
      </c>
      <c r="J109" t="s">
        <v>3671</v>
      </c>
      <c r="K109" s="91">
        <v>50018</v>
      </c>
    </row>
    <row r="110" spans="1:11" ht="15.75" x14ac:dyDescent="0.25">
      <c r="A110" s="91">
        <v>493291</v>
      </c>
      <c r="B110" s="4" t="s">
        <v>2463</v>
      </c>
      <c r="D110" s="34" t="s">
        <v>2709</v>
      </c>
      <c r="E110" s="34" t="s">
        <v>2710</v>
      </c>
      <c r="F110" s="34" t="s">
        <v>2699</v>
      </c>
      <c r="G110" s="35">
        <v>1.5</v>
      </c>
      <c r="H110" s="10">
        <f>G110/(1-55%)</f>
        <v>3.3333333333333335</v>
      </c>
      <c r="I110" s="10">
        <f>G110/(1-60%)</f>
        <v>3.75</v>
      </c>
      <c r="J110" t="s">
        <v>3671</v>
      </c>
      <c r="K110" s="91">
        <v>57035</v>
      </c>
    </row>
    <row r="111" spans="1:11" ht="15.75" x14ac:dyDescent="0.25">
      <c r="A111" s="91">
        <v>493637</v>
      </c>
      <c r="B111" s="4" t="s">
        <v>2464</v>
      </c>
      <c r="D111" s="34" t="s">
        <v>2711</v>
      </c>
      <c r="E111" s="34" t="s">
        <v>2712</v>
      </c>
      <c r="F111" s="34" t="s">
        <v>2614</v>
      </c>
      <c r="G111" s="35">
        <v>1.3</v>
      </c>
      <c r="H111" s="10">
        <f>G111/(1-55%)</f>
        <v>2.8888888888888893</v>
      </c>
      <c r="I111" s="10">
        <f>G111/(1-60%)</f>
        <v>3.25</v>
      </c>
      <c r="J111" t="s">
        <v>3671</v>
      </c>
      <c r="K111" s="91">
        <v>59001</v>
      </c>
    </row>
    <row r="112" spans="1:11" ht="15.75" x14ac:dyDescent="0.25">
      <c r="A112" s="91">
        <v>710058</v>
      </c>
      <c r="B112" s="4" t="s">
        <v>2465</v>
      </c>
      <c r="D112" s="34" t="s">
        <v>2610</v>
      </c>
      <c r="E112" s="34" t="s">
        <v>2713</v>
      </c>
      <c r="F112" s="34">
        <v>8</v>
      </c>
      <c r="G112" s="126">
        <v>0</v>
      </c>
      <c r="H112" s="10">
        <f>G112/(1-55%)</f>
        <v>0</v>
      </c>
      <c r="I112" s="10">
        <f>G112/(1-60%)</f>
        <v>0</v>
      </c>
      <c r="J112" t="s">
        <v>3671</v>
      </c>
      <c r="K112" s="91"/>
    </row>
    <row r="113" spans="1:11" ht="15.75" x14ac:dyDescent="0.25">
      <c r="A113" s="91">
        <v>710168</v>
      </c>
      <c r="B113" s="4" t="s">
        <v>2466</v>
      </c>
      <c r="D113" s="34">
        <v>59</v>
      </c>
      <c r="E113" s="34">
        <v>75</v>
      </c>
      <c r="F113" s="34">
        <v>10</v>
      </c>
      <c r="G113" s="35">
        <v>1.6</v>
      </c>
      <c r="H113" s="10">
        <f>G113/(1-55%)</f>
        <v>3.5555555555555562</v>
      </c>
      <c r="I113" s="10">
        <f>G113/(1-60%)</f>
        <v>4</v>
      </c>
      <c r="J113" t="s">
        <v>3671</v>
      </c>
      <c r="K113" s="91"/>
    </row>
    <row r="114" spans="1:11" ht="15.75" x14ac:dyDescent="0.25">
      <c r="A114" s="91">
        <v>40102143</v>
      </c>
      <c r="B114" s="4" t="s">
        <v>2467</v>
      </c>
      <c r="D114" s="34">
        <v>95</v>
      </c>
      <c r="E114" s="34">
        <v>130</v>
      </c>
      <c r="F114" s="34">
        <v>16</v>
      </c>
      <c r="G114" s="35">
        <v>18</v>
      </c>
      <c r="H114" s="10">
        <f>G114/(1-55%)</f>
        <v>40.000000000000007</v>
      </c>
      <c r="I114" s="10">
        <f>G114/(1-60%)</f>
        <v>45</v>
      </c>
      <c r="J114" t="s">
        <v>3671</v>
      </c>
      <c r="K114" s="64" t="s">
        <v>2308</v>
      </c>
    </row>
    <row r="115" spans="1:11" ht="15.75" x14ac:dyDescent="0.25">
      <c r="A115" s="91">
        <v>97023977</v>
      </c>
      <c r="B115" s="4" t="s">
        <v>2468</v>
      </c>
      <c r="D115" s="34" t="s">
        <v>2714</v>
      </c>
      <c r="E115" s="34" t="s">
        <v>2715</v>
      </c>
      <c r="F115" s="34">
        <v>24</v>
      </c>
      <c r="G115" s="35">
        <v>18</v>
      </c>
      <c r="H115" s="10">
        <f>G115/(1-55%)</f>
        <v>40.000000000000007</v>
      </c>
      <c r="I115" s="10">
        <f>G115/(1-60%)</f>
        <v>45</v>
      </c>
      <c r="J115" t="s">
        <v>3671</v>
      </c>
      <c r="K115" s="91">
        <v>80006</v>
      </c>
    </row>
    <row r="116" spans="1:11" ht="15.75" x14ac:dyDescent="0.25">
      <c r="A116" s="91">
        <v>928353001</v>
      </c>
      <c r="B116" s="4" t="s">
        <v>2469</v>
      </c>
      <c r="D116" s="34">
        <v>53</v>
      </c>
      <c r="E116" s="34" t="s">
        <v>2716</v>
      </c>
      <c r="F116" s="34">
        <v>7</v>
      </c>
      <c r="G116" s="35">
        <v>1.2</v>
      </c>
      <c r="H116" s="10">
        <f>G116/(1-55%)</f>
        <v>2.666666666666667</v>
      </c>
      <c r="I116" s="10">
        <f>G116/(1-60%)</f>
        <v>2.9999999999999996</v>
      </c>
      <c r="J116" t="s">
        <v>3671</v>
      </c>
      <c r="K116" s="91">
        <v>53623</v>
      </c>
    </row>
    <row r="117" spans="1:11" ht="15.75" x14ac:dyDescent="0.25">
      <c r="A117" s="91">
        <v>1096250060</v>
      </c>
      <c r="B117" s="4" t="s">
        <v>2470</v>
      </c>
      <c r="D117" s="34">
        <v>75</v>
      </c>
      <c r="E117" s="34" t="s">
        <v>2717</v>
      </c>
      <c r="F117" s="34" t="s">
        <v>2718</v>
      </c>
      <c r="G117" s="35">
        <v>6.6</v>
      </c>
      <c r="H117" s="10">
        <f>G117/(1-55%)</f>
        <v>14.666666666666668</v>
      </c>
      <c r="I117" s="10">
        <f>G117/(1-60%)</f>
        <v>16.499999999999996</v>
      </c>
      <c r="J117" t="s">
        <v>3671</v>
      </c>
      <c r="K117" s="91">
        <v>75971</v>
      </c>
    </row>
    <row r="118" spans="1:11" ht="15.75" x14ac:dyDescent="0.25">
      <c r="A118" s="91">
        <v>1096250430</v>
      </c>
      <c r="B118" s="4" t="s">
        <v>2471</v>
      </c>
      <c r="D118" s="34">
        <v>95</v>
      </c>
      <c r="E118" s="34" t="s">
        <v>2719</v>
      </c>
      <c r="F118" s="139" t="s">
        <v>2720</v>
      </c>
      <c r="G118" s="35">
        <v>9</v>
      </c>
      <c r="H118" s="10">
        <f>G118/(1-55%)</f>
        <v>20.000000000000004</v>
      </c>
      <c r="I118" s="10">
        <f>G118/(1-60%)</f>
        <v>22.5</v>
      </c>
      <c r="J118" t="s">
        <v>3671</v>
      </c>
      <c r="K118" s="91">
        <v>95956</v>
      </c>
    </row>
    <row r="119" spans="1:11" ht="15.75" x14ac:dyDescent="0.25">
      <c r="A119" s="91">
        <v>1096253310</v>
      </c>
      <c r="B119" s="4" t="s">
        <v>2472</v>
      </c>
      <c r="D119" s="34">
        <v>56</v>
      </c>
      <c r="E119" s="34">
        <v>122</v>
      </c>
      <c r="F119" s="34" t="s">
        <v>2721</v>
      </c>
      <c r="G119" s="35">
        <v>4.2</v>
      </c>
      <c r="H119" s="10">
        <f>G119/(1-55%)</f>
        <v>9.3333333333333339</v>
      </c>
      <c r="I119" s="10">
        <f>G119/(1-60%)</f>
        <v>10.5</v>
      </c>
      <c r="J119" t="s">
        <v>3671</v>
      </c>
      <c r="K119" s="91">
        <v>56903</v>
      </c>
    </row>
    <row r="120" spans="1:11" ht="15.75" x14ac:dyDescent="0.25">
      <c r="A120" s="91">
        <v>8941565890</v>
      </c>
      <c r="B120" s="4" t="s">
        <v>2473</v>
      </c>
      <c r="D120" s="34">
        <v>15</v>
      </c>
      <c r="E120" s="34">
        <v>32</v>
      </c>
      <c r="F120" s="34" t="s">
        <v>2567</v>
      </c>
      <c r="G120" s="35">
        <v>3</v>
      </c>
      <c r="H120" s="10">
        <f>G120/(1-55%)</f>
        <v>6.666666666666667</v>
      </c>
      <c r="I120" s="10">
        <f>G120/(1-60%)</f>
        <v>7.5</v>
      </c>
      <c r="J120" t="s">
        <v>3671</v>
      </c>
      <c r="K120" s="91">
        <v>15341</v>
      </c>
    </row>
    <row r="121" spans="1:11" ht="15.75" x14ac:dyDescent="0.25">
      <c r="A121" s="91">
        <v>8942481171</v>
      </c>
      <c r="B121" s="4" t="s">
        <v>2474</v>
      </c>
      <c r="D121" s="34">
        <v>73</v>
      </c>
      <c r="E121" s="34">
        <v>90</v>
      </c>
      <c r="F121" s="34">
        <v>8</v>
      </c>
      <c r="G121" s="35">
        <v>2.4</v>
      </c>
      <c r="H121" s="10">
        <f>G121/(1-55%)</f>
        <v>5.3333333333333339</v>
      </c>
      <c r="I121" s="10">
        <f>G121/(1-60%)</f>
        <v>5.9999999999999991</v>
      </c>
      <c r="J121" t="s">
        <v>3671</v>
      </c>
      <c r="K121" s="91">
        <v>73921</v>
      </c>
    </row>
    <row r="122" spans="1:11" ht="15.75" x14ac:dyDescent="0.25">
      <c r="A122" s="91">
        <v>8943363171</v>
      </c>
      <c r="B122" s="4" t="s">
        <v>2475</v>
      </c>
      <c r="D122" s="34">
        <v>49</v>
      </c>
      <c r="E122" s="34">
        <v>100</v>
      </c>
      <c r="F122" s="139" t="s">
        <v>2722</v>
      </c>
      <c r="G122" s="35">
        <v>3.8</v>
      </c>
      <c r="H122" s="10">
        <f>G122/(1-55%)</f>
        <v>8.4444444444444446</v>
      </c>
      <c r="I122" s="10">
        <f>G122/(1-60%)</f>
        <v>9.4999999999999982</v>
      </c>
      <c r="J122" t="s">
        <v>3671</v>
      </c>
      <c r="K122" s="91">
        <v>49901</v>
      </c>
    </row>
    <row r="123" spans="1:11" ht="15.75" x14ac:dyDescent="0.25">
      <c r="A123" s="91">
        <v>8943679580</v>
      </c>
      <c r="B123" s="4" t="s">
        <v>2476</v>
      </c>
      <c r="D123" s="34">
        <v>80</v>
      </c>
      <c r="E123" s="34">
        <v>113</v>
      </c>
      <c r="F123" s="139" t="s">
        <v>2723</v>
      </c>
      <c r="G123" s="35">
        <v>7.4</v>
      </c>
      <c r="H123" s="10">
        <f>G123/(1-55%)</f>
        <v>16.444444444444446</v>
      </c>
      <c r="I123" s="10">
        <f>G123/(1-60%)</f>
        <v>18.5</v>
      </c>
      <c r="J123" t="s">
        <v>3671</v>
      </c>
      <c r="K123" s="91">
        <v>80972</v>
      </c>
    </row>
    <row r="124" spans="1:11" ht="15.75" x14ac:dyDescent="0.25">
      <c r="A124" s="138">
        <v>8971229370</v>
      </c>
      <c r="B124" s="4" t="s">
        <v>2477</v>
      </c>
      <c r="D124" s="34">
        <v>82</v>
      </c>
      <c r="E124" s="34">
        <v>121</v>
      </c>
      <c r="F124" s="34" t="s">
        <v>2724</v>
      </c>
      <c r="G124" s="35">
        <v>9</v>
      </c>
      <c r="H124" s="10">
        <f>G124/(1-55%)</f>
        <v>20.000000000000004</v>
      </c>
      <c r="I124" s="10">
        <f>G124/(1-60%)</f>
        <v>22.5</v>
      </c>
      <c r="J124" t="s">
        <v>3671</v>
      </c>
      <c r="K124" s="91" t="s">
        <v>2309</v>
      </c>
    </row>
    <row r="125" spans="1:11" ht="15.75" x14ac:dyDescent="0.25">
      <c r="A125" s="91" t="s">
        <v>2310</v>
      </c>
      <c r="B125" s="4" t="s">
        <v>2478</v>
      </c>
      <c r="D125" s="34">
        <v>59</v>
      </c>
      <c r="E125" s="34">
        <v>103</v>
      </c>
      <c r="F125" s="34">
        <v>12</v>
      </c>
      <c r="G125" s="126">
        <v>0</v>
      </c>
      <c r="H125" s="10">
        <f>G125/(1-55%)</f>
        <v>0</v>
      </c>
      <c r="I125" s="10">
        <f>G125/(1-60%)</f>
        <v>0</v>
      </c>
      <c r="J125" t="s">
        <v>3671</v>
      </c>
      <c r="K125" s="91"/>
    </row>
    <row r="126" spans="1:11" ht="15.75" x14ac:dyDescent="0.25">
      <c r="A126" s="91" t="s">
        <v>2311</v>
      </c>
      <c r="B126" s="4" t="s">
        <v>2479</v>
      </c>
      <c r="D126" s="34">
        <v>120</v>
      </c>
      <c r="E126" s="34">
        <v>152</v>
      </c>
      <c r="F126" s="34" t="s">
        <v>2725</v>
      </c>
      <c r="G126" s="35">
        <v>12</v>
      </c>
      <c r="H126" s="10">
        <f>G126/(1-55%)</f>
        <v>26.666666666666668</v>
      </c>
      <c r="I126" s="10">
        <f>G126/(1-60%)</f>
        <v>30</v>
      </c>
      <c r="J126" t="s">
        <v>3671</v>
      </c>
      <c r="K126" s="91">
        <v>120962</v>
      </c>
    </row>
    <row r="127" spans="1:11" ht="15.75" x14ac:dyDescent="0.25">
      <c r="A127" s="91" t="s">
        <v>2312</v>
      </c>
      <c r="B127" s="4" t="s">
        <v>2480</v>
      </c>
      <c r="D127" s="34">
        <v>60</v>
      </c>
      <c r="E127" s="34">
        <v>103</v>
      </c>
      <c r="F127" s="34" t="s">
        <v>2726</v>
      </c>
      <c r="G127" s="35">
        <v>7.5</v>
      </c>
      <c r="H127" s="10">
        <f>G127/(1-55%)</f>
        <v>16.666666666666668</v>
      </c>
      <c r="I127" s="10">
        <f>G127/(1-60%)</f>
        <v>18.75</v>
      </c>
      <c r="J127" t="s">
        <v>3671</v>
      </c>
      <c r="K127" s="91" t="s">
        <v>2313</v>
      </c>
    </row>
    <row r="128" spans="1:11" ht="15.75" x14ac:dyDescent="0.25">
      <c r="A128" s="91" t="s">
        <v>2314</v>
      </c>
      <c r="B128" s="4" t="s">
        <v>2481</v>
      </c>
      <c r="D128" s="34"/>
      <c r="E128" s="34"/>
      <c r="F128" s="34"/>
      <c r="G128" s="35">
        <v>1.2</v>
      </c>
      <c r="H128" s="10">
        <f>G128/(1-55%)</f>
        <v>2.666666666666667</v>
      </c>
      <c r="I128" s="10">
        <f>G128/(1-60%)</f>
        <v>2.9999999999999996</v>
      </c>
      <c r="J128" t="s">
        <v>3671</v>
      </c>
      <c r="K128" s="91"/>
    </row>
    <row r="129" spans="1:11" ht="15.75" x14ac:dyDescent="0.25">
      <c r="A129" s="91" t="s">
        <v>2315</v>
      </c>
      <c r="B129" s="4" t="s">
        <v>2482</v>
      </c>
      <c r="D129" s="34"/>
      <c r="E129" s="34"/>
      <c r="F129" s="34"/>
      <c r="G129" s="35">
        <v>1.2</v>
      </c>
      <c r="H129" s="10">
        <f>G129/(1-55%)</f>
        <v>2.666666666666667</v>
      </c>
      <c r="I129" s="10">
        <f>G129/(1-60%)</f>
        <v>2.9999999999999996</v>
      </c>
      <c r="J129" t="s">
        <v>3671</v>
      </c>
      <c r="K129" s="91"/>
    </row>
    <row r="130" spans="1:11" ht="15.75" x14ac:dyDescent="0.25">
      <c r="A130" s="91" t="s">
        <v>2316</v>
      </c>
      <c r="B130" s="4" t="s">
        <v>2483</v>
      </c>
      <c r="D130" s="34">
        <v>50</v>
      </c>
      <c r="E130" s="34" t="s">
        <v>2727</v>
      </c>
      <c r="F130" s="34" t="s">
        <v>2728</v>
      </c>
      <c r="G130" s="35">
        <v>1.6</v>
      </c>
      <c r="H130" s="10">
        <f>G130/(1-55%)</f>
        <v>3.5555555555555562</v>
      </c>
      <c r="I130" s="10">
        <f>G130/(1-60%)</f>
        <v>4</v>
      </c>
      <c r="J130" t="s">
        <v>3671</v>
      </c>
      <c r="K130" s="91"/>
    </row>
    <row r="131" spans="1:11" ht="15.75" x14ac:dyDescent="0.25">
      <c r="A131" s="91" t="s">
        <v>2317</v>
      </c>
      <c r="B131" s="4" t="s">
        <v>2484</v>
      </c>
      <c r="D131" s="34"/>
      <c r="E131" s="34"/>
      <c r="F131" s="34"/>
      <c r="G131" s="35">
        <v>9</v>
      </c>
      <c r="H131" s="10">
        <f>G131/(1-55%)</f>
        <v>20.000000000000004</v>
      </c>
      <c r="I131" s="10">
        <f>G131/(1-60%)</f>
        <v>22.5</v>
      </c>
      <c r="J131" t="s">
        <v>3671</v>
      </c>
      <c r="K131" s="91"/>
    </row>
    <row r="132" spans="1:11" ht="15.75" x14ac:dyDescent="0.25">
      <c r="A132" s="131" t="s">
        <v>2318</v>
      </c>
      <c r="B132" s="4" t="s">
        <v>2485</v>
      </c>
      <c r="D132" s="34" t="s">
        <v>2729</v>
      </c>
      <c r="E132" s="34" t="s">
        <v>2730</v>
      </c>
      <c r="F132" s="34" t="s">
        <v>2731</v>
      </c>
      <c r="G132" s="35">
        <v>7.8</v>
      </c>
      <c r="H132" s="10">
        <f>G132/(1-55%)</f>
        <v>17.333333333333336</v>
      </c>
      <c r="I132" s="10">
        <f>G132/(1-60%)</f>
        <v>19.5</v>
      </c>
      <c r="J132" t="s">
        <v>3671</v>
      </c>
      <c r="K132" s="91">
        <v>90003</v>
      </c>
    </row>
    <row r="133" spans="1:11" ht="15.75" x14ac:dyDescent="0.25">
      <c r="A133" s="91" t="s">
        <v>2319</v>
      </c>
      <c r="B133" s="4" t="s">
        <v>2486</v>
      </c>
      <c r="D133" s="34">
        <v>80</v>
      </c>
      <c r="E133" s="34">
        <v>122</v>
      </c>
      <c r="F133" s="34" t="s">
        <v>2656</v>
      </c>
      <c r="G133" s="35">
        <v>2.7</v>
      </c>
      <c r="H133" s="10">
        <f>G133/(1-55%)</f>
        <v>6.0000000000000009</v>
      </c>
      <c r="I133" s="10">
        <f>G133/(1-60%)</f>
        <v>6.75</v>
      </c>
      <c r="J133" t="s">
        <v>3671</v>
      </c>
      <c r="K133" s="91" t="s">
        <v>2320</v>
      </c>
    </row>
    <row r="134" spans="1:11" ht="15.75" x14ac:dyDescent="0.25">
      <c r="A134" s="91" t="s">
        <v>2321</v>
      </c>
      <c r="B134" s="4" t="s">
        <v>2487</v>
      </c>
      <c r="D134" s="34">
        <v>127</v>
      </c>
      <c r="E134" s="34">
        <v>147</v>
      </c>
      <c r="F134" s="34">
        <v>11</v>
      </c>
      <c r="G134" s="35">
        <v>6</v>
      </c>
      <c r="H134" s="10">
        <f>G134/(1-55%)</f>
        <v>13.333333333333334</v>
      </c>
      <c r="I134" s="10">
        <f>G134/(1-60%)</f>
        <v>15</v>
      </c>
      <c r="J134" t="s">
        <v>3671</v>
      </c>
      <c r="K134" s="91">
        <v>127923</v>
      </c>
    </row>
    <row r="135" spans="1:11" ht="15.75" x14ac:dyDescent="0.25">
      <c r="A135" s="91" t="s">
        <v>2322</v>
      </c>
      <c r="B135" s="4" t="s">
        <v>2488</v>
      </c>
      <c r="D135" s="34">
        <v>57</v>
      </c>
      <c r="E135" s="34">
        <v>124</v>
      </c>
      <c r="F135" s="34">
        <v>13</v>
      </c>
      <c r="G135" s="35">
        <v>8</v>
      </c>
      <c r="H135" s="10">
        <f>G135/(1-55%)</f>
        <v>17.777777777777779</v>
      </c>
      <c r="I135" s="10">
        <f>G135/(1-60%)</f>
        <v>20</v>
      </c>
      <c r="J135" t="s">
        <v>3671</v>
      </c>
      <c r="K135" s="91" t="s">
        <v>2323</v>
      </c>
    </row>
    <row r="136" spans="1:11" ht="15.75" x14ac:dyDescent="0.25">
      <c r="A136" s="91" t="s">
        <v>2324</v>
      </c>
      <c r="B136" s="4" t="s">
        <v>2489</v>
      </c>
      <c r="D136" s="34">
        <v>101</v>
      </c>
      <c r="E136" s="34">
        <v>114</v>
      </c>
      <c r="F136" s="34">
        <v>10</v>
      </c>
      <c r="G136" s="35">
        <v>3.5999999999999996</v>
      </c>
      <c r="H136" s="10">
        <f>G136/(1-55%)</f>
        <v>8</v>
      </c>
      <c r="I136" s="10">
        <f>G136/(1-60%)</f>
        <v>8.9999999999999982</v>
      </c>
      <c r="J136" t="s">
        <v>3671</v>
      </c>
      <c r="K136" s="91">
        <v>101901</v>
      </c>
    </row>
    <row r="137" spans="1:11" ht="15.75" x14ac:dyDescent="0.25">
      <c r="A137" s="91" t="s">
        <v>2325</v>
      </c>
      <c r="B137" s="4" t="s">
        <v>2490</v>
      </c>
      <c r="D137" s="34">
        <v>41</v>
      </c>
      <c r="E137" s="34">
        <v>55</v>
      </c>
      <c r="F137" s="34">
        <v>6</v>
      </c>
      <c r="G137" s="35">
        <v>2</v>
      </c>
      <c r="H137" s="10">
        <f>G137/(1-55%)</f>
        <v>4.4444444444444446</v>
      </c>
      <c r="I137" s="10">
        <f>G137/(1-60%)</f>
        <v>5</v>
      </c>
      <c r="J137" t="s">
        <v>3671</v>
      </c>
      <c r="K137" s="91"/>
    </row>
    <row r="138" spans="1:11" ht="15.75" x14ac:dyDescent="0.25">
      <c r="A138" s="91" t="s">
        <v>2326</v>
      </c>
      <c r="B138" s="4" t="s">
        <v>2491</v>
      </c>
      <c r="D138" s="34">
        <v>44</v>
      </c>
      <c r="E138" s="34">
        <v>55</v>
      </c>
      <c r="F138" s="34">
        <v>7</v>
      </c>
      <c r="G138" s="35">
        <v>1.2</v>
      </c>
      <c r="H138" s="10">
        <f>G138/(1-55%)</f>
        <v>2.666666666666667</v>
      </c>
      <c r="I138" s="10">
        <f>G138/(1-60%)</f>
        <v>2.9999999999999996</v>
      </c>
      <c r="J138" t="s">
        <v>3671</v>
      </c>
      <c r="K138" s="91">
        <v>42527</v>
      </c>
    </row>
    <row r="139" spans="1:11" ht="15.75" x14ac:dyDescent="0.25">
      <c r="A139" s="91" t="s">
        <v>2327</v>
      </c>
      <c r="B139" s="4" t="s">
        <v>2492</v>
      </c>
      <c r="D139" s="34" t="s">
        <v>2732</v>
      </c>
      <c r="E139" s="34" t="s">
        <v>2733</v>
      </c>
      <c r="F139" s="34">
        <v>9</v>
      </c>
      <c r="G139" s="35">
        <v>2</v>
      </c>
      <c r="H139" s="10">
        <f>G139/(1-55%)</f>
        <v>4.4444444444444446</v>
      </c>
      <c r="I139" s="10">
        <f>G139/(1-60%)</f>
        <v>5</v>
      </c>
      <c r="J139" t="s">
        <v>3671</v>
      </c>
      <c r="K139" s="91">
        <v>47029</v>
      </c>
    </row>
    <row r="140" spans="1:11" ht="15.75" x14ac:dyDescent="0.25">
      <c r="A140" s="91" t="s">
        <v>2328</v>
      </c>
      <c r="B140" s="4" t="s">
        <v>2493</v>
      </c>
      <c r="D140" s="34">
        <v>53.97</v>
      </c>
      <c r="E140" s="34" t="s">
        <v>2734</v>
      </c>
      <c r="F140" s="34" t="s">
        <v>2735</v>
      </c>
      <c r="G140" s="35">
        <v>2.5</v>
      </c>
      <c r="H140" s="10">
        <f>G140/(1-55%)</f>
        <v>5.5555555555555562</v>
      </c>
      <c r="I140" s="10">
        <f>G140/(1-60%)</f>
        <v>6.25</v>
      </c>
      <c r="J140" t="s">
        <v>3671</v>
      </c>
      <c r="K140" s="91">
        <v>53027</v>
      </c>
    </row>
    <row r="141" spans="1:11" ht="15.75" x14ac:dyDescent="0.25">
      <c r="A141" s="91" t="s">
        <v>2329</v>
      </c>
      <c r="B141" s="4" t="s">
        <v>2494</v>
      </c>
      <c r="D141" s="34" t="s">
        <v>2736</v>
      </c>
      <c r="E141" s="34" t="s">
        <v>2733</v>
      </c>
      <c r="F141" s="34" t="s">
        <v>2737</v>
      </c>
      <c r="G141" s="35">
        <v>2</v>
      </c>
      <c r="H141" s="10">
        <f>G141/(1-55%)</f>
        <v>4.4444444444444446</v>
      </c>
      <c r="I141" s="10">
        <f>G141/(1-60%)</f>
        <v>5</v>
      </c>
      <c r="J141" t="s">
        <v>3671</v>
      </c>
      <c r="K141" s="91" t="s">
        <v>2330</v>
      </c>
    </row>
    <row r="142" spans="1:11" ht="15.75" x14ac:dyDescent="0.25">
      <c r="A142" s="91" t="s">
        <v>2331</v>
      </c>
      <c r="B142" s="4" t="s">
        <v>2495</v>
      </c>
      <c r="D142" s="34">
        <v>48</v>
      </c>
      <c r="E142" s="34">
        <v>62</v>
      </c>
      <c r="F142" s="135" t="s">
        <v>2738</v>
      </c>
      <c r="G142" s="35">
        <v>2.5</v>
      </c>
      <c r="H142" s="10">
        <f>G142/(1-55%)</f>
        <v>5.5555555555555562</v>
      </c>
      <c r="I142" s="10">
        <f>G142/(1-60%)</f>
        <v>6.25</v>
      </c>
      <c r="J142" t="s">
        <v>3671</v>
      </c>
      <c r="K142" s="91"/>
    </row>
    <row r="143" spans="1:11" ht="15.75" x14ac:dyDescent="0.25">
      <c r="A143" s="91" t="s">
        <v>2332</v>
      </c>
      <c r="B143" s="4" t="s">
        <v>2496</v>
      </c>
      <c r="D143" s="34">
        <v>62</v>
      </c>
      <c r="E143" s="34">
        <v>85</v>
      </c>
      <c r="F143" s="34" t="s">
        <v>2739</v>
      </c>
      <c r="G143" s="35">
        <v>1.4</v>
      </c>
      <c r="H143" s="10">
        <f>G143/(1-55%)</f>
        <v>3.1111111111111112</v>
      </c>
      <c r="I143" s="10">
        <f>G143/(1-60%)</f>
        <v>3.4999999999999996</v>
      </c>
      <c r="J143" t="s">
        <v>3671</v>
      </c>
      <c r="K143" s="91">
        <v>62827</v>
      </c>
    </row>
    <row r="144" spans="1:11" ht="15.75" x14ac:dyDescent="0.25">
      <c r="A144" s="91" t="s">
        <v>2333</v>
      </c>
      <c r="B144" s="4" t="s">
        <v>2497</v>
      </c>
      <c r="D144" s="34">
        <v>66</v>
      </c>
      <c r="E144" s="34">
        <v>85</v>
      </c>
      <c r="F144" s="135" t="s">
        <v>2739</v>
      </c>
      <c r="G144" s="35">
        <v>3</v>
      </c>
      <c r="H144" s="10">
        <f>G144/(1-55%)</f>
        <v>6.666666666666667</v>
      </c>
      <c r="I144" s="10">
        <f>G144/(1-60%)</f>
        <v>7.5</v>
      </c>
      <c r="J144" t="s">
        <v>3671</v>
      </c>
      <c r="K144" s="91"/>
    </row>
    <row r="145" spans="1:11" ht="15.75" x14ac:dyDescent="0.25">
      <c r="A145" s="91" t="s">
        <v>2334</v>
      </c>
      <c r="B145" s="4" t="s">
        <v>2498</v>
      </c>
      <c r="D145" s="34">
        <v>68</v>
      </c>
      <c r="E145" s="34">
        <v>90</v>
      </c>
      <c r="F145" s="34">
        <v>10</v>
      </c>
      <c r="G145" s="35">
        <v>3</v>
      </c>
      <c r="H145" s="10">
        <f>G145/(1-55%)</f>
        <v>6.666666666666667</v>
      </c>
      <c r="I145" s="10">
        <f>G145/(1-60%)</f>
        <v>7.5</v>
      </c>
      <c r="J145" t="s">
        <v>3671</v>
      </c>
      <c r="K145" s="91">
        <v>68932</v>
      </c>
    </row>
    <row r="146" spans="1:11" ht="15.75" x14ac:dyDescent="0.25">
      <c r="A146" s="91" t="s">
        <v>2335</v>
      </c>
      <c r="B146" s="4" t="s">
        <v>2499</v>
      </c>
      <c r="D146" s="34">
        <v>75</v>
      </c>
      <c r="E146" s="34">
        <v>108</v>
      </c>
      <c r="F146" s="34" t="s">
        <v>2740</v>
      </c>
      <c r="G146" s="35">
        <v>6.6</v>
      </c>
      <c r="H146" s="10">
        <f>G146/(1-55%)</f>
        <v>14.666666666666668</v>
      </c>
      <c r="I146" s="10">
        <f>G146/(1-60%)</f>
        <v>16.499999999999996</v>
      </c>
      <c r="J146" t="s">
        <v>3671</v>
      </c>
      <c r="K146" s="91">
        <v>75963</v>
      </c>
    </row>
    <row r="147" spans="1:11" ht="15.75" x14ac:dyDescent="0.25">
      <c r="A147" s="34" t="s">
        <v>2336</v>
      </c>
      <c r="B147" s="4" t="s">
        <v>2500</v>
      </c>
      <c r="D147" s="34" t="s">
        <v>2741</v>
      </c>
      <c r="E147" s="34" t="s">
        <v>2671</v>
      </c>
      <c r="F147" s="34">
        <v>13</v>
      </c>
      <c r="G147" s="35">
        <v>12</v>
      </c>
      <c r="H147" s="10">
        <f>G147/(1-55%)</f>
        <v>26.666666666666668</v>
      </c>
      <c r="I147" s="10">
        <f>G147/(1-60%)</f>
        <v>30</v>
      </c>
      <c r="J147" t="s">
        <v>3671</v>
      </c>
      <c r="K147" s="91">
        <v>82003</v>
      </c>
    </row>
    <row r="148" spans="1:11" ht="15.75" x14ac:dyDescent="0.25">
      <c r="A148" s="131" t="s">
        <v>2337</v>
      </c>
      <c r="B148" s="4" t="s">
        <v>2501</v>
      </c>
      <c r="D148" s="34" t="s">
        <v>2742</v>
      </c>
      <c r="E148" s="34" t="s">
        <v>1966</v>
      </c>
      <c r="F148" s="34" t="s">
        <v>2701</v>
      </c>
      <c r="G148" s="137">
        <v>0</v>
      </c>
      <c r="H148" s="10">
        <f>G148/(1-55%)</f>
        <v>0</v>
      </c>
      <c r="I148" s="10">
        <f>G148/(1-60%)</f>
        <v>0</v>
      </c>
      <c r="J148" t="s">
        <v>3671</v>
      </c>
      <c r="K148" s="91">
        <v>38074</v>
      </c>
    </row>
    <row r="149" spans="1:11" ht="15.75" x14ac:dyDescent="0.25">
      <c r="A149" s="91" t="s">
        <v>2338</v>
      </c>
      <c r="B149" s="4" t="s">
        <v>2502</v>
      </c>
      <c r="D149" s="34" t="s">
        <v>2742</v>
      </c>
      <c r="E149" s="34" t="s">
        <v>1966</v>
      </c>
      <c r="F149" s="34" t="s">
        <v>2701</v>
      </c>
      <c r="G149" s="35">
        <v>1.3</v>
      </c>
      <c r="H149" s="10">
        <f>G149/(1-55%)</f>
        <v>2.8888888888888893</v>
      </c>
      <c r="I149" s="10">
        <f>G149/(1-60%)</f>
        <v>3.25</v>
      </c>
      <c r="J149" t="s">
        <v>3671</v>
      </c>
      <c r="K149" s="91">
        <v>38074</v>
      </c>
    </row>
    <row r="150" spans="1:11" ht="15.75" x14ac:dyDescent="0.25">
      <c r="A150" s="91" t="s">
        <v>2339</v>
      </c>
      <c r="B150" s="4" t="s">
        <v>2503</v>
      </c>
      <c r="D150" s="34">
        <v>32</v>
      </c>
      <c r="E150" s="34">
        <v>52</v>
      </c>
      <c r="F150" s="34">
        <v>7</v>
      </c>
      <c r="G150" s="35">
        <v>0.8</v>
      </c>
      <c r="H150" s="10">
        <f>G150/(1-55%)</f>
        <v>1.7777777777777781</v>
      </c>
      <c r="I150" s="10">
        <f>G150/(1-60%)</f>
        <v>2</v>
      </c>
      <c r="J150" t="s">
        <v>3671</v>
      </c>
      <c r="K150" s="91"/>
    </row>
    <row r="151" spans="1:11" ht="15.75" x14ac:dyDescent="0.25">
      <c r="A151" s="34" t="s">
        <v>2340</v>
      </c>
      <c r="B151" s="4" t="s">
        <v>2504</v>
      </c>
      <c r="D151" s="34" t="s">
        <v>2743</v>
      </c>
      <c r="E151" s="34" t="s">
        <v>2744</v>
      </c>
      <c r="F151" s="34" t="s">
        <v>2745</v>
      </c>
      <c r="G151" s="35">
        <v>20</v>
      </c>
      <c r="H151" s="10">
        <f>G151/(1-55%)</f>
        <v>44.44444444444445</v>
      </c>
      <c r="I151" s="10">
        <f>G151/(1-60%)</f>
        <v>50</v>
      </c>
      <c r="J151" t="s">
        <v>3671</v>
      </c>
      <c r="K151" s="91">
        <v>87015</v>
      </c>
    </row>
    <row r="152" spans="1:11" ht="15.75" x14ac:dyDescent="0.25">
      <c r="A152" s="91" t="s">
        <v>2341</v>
      </c>
      <c r="B152" s="4" t="s">
        <v>2505</v>
      </c>
      <c r="D152" s="34">
        <v>75</v>
      </c>
      <c r="E152" s="34" t="s">
        <v>2746</v>
      </c>
      <c r="F152" s="34">
        <v>14.1</v>
      </c>
      <c r="G152" s="65">
        <v>16</v>
      </c>
      <c r="H152" s="10">
        <f>G152/(1-55%)</f>
        <v>35.555555555555557</v>
      </c>
      <c r="I152" s="10">
        <f>G152/(1-60%)</f>
        <v>40</v>
      </c>
      <c r="J152" t="s">
        <v>3671</v>
      </c>
      <c r="K152" s="91"/>
    </row>
    <row r="153" spans="1:11" ht="15.75" x14ac:dyDescent="0.25">
      <c r="A153" s="91" t="s">
        <v>2342</v>
      </c>
      <c r="B153" s="4" t="s">
        <v>2506</v>
      </c>
      <c r="D153" s="34">
        <v>72</v>
      </c>
      <c r="E153" s="34">
        <v>94</v>
      </c>
      <c r="F153" s="34">
        <v>10</v>
      </c>
      <c r="G153" s="35">
        <v>2.4</v>
      </c>
      <c r="H153" s="10">
        <f>G153/(1-55%)</f>
        <v>5.3333333333333339</v>
      </c>
      <c r="I153" s="10">
        <f>G153/(1-60%)</f>
        <v>5.9999999999999991</v>
      </c>
      <c r="J153" t="s">
        <v>3671</v>
      </c>
      <c r="K153" s="91">
        <v>72951</v>
      </c>
    </row>
    <row r="154" spans="1:11" ht="15.75" x14ac:dyDescent="0.25">
      <c r="A154" s="91" t="s">
        <v>2343</v>
      </c>
      <c r="B154" s="4" t="s">
        <v>2507</v>
      </c>
      <c r="D154" s="34">
        <v>84</v>
      </c>
      <c r="E154" s="34">
        <v>127</v>
      </c>
      <c r="F154" s="34">
        <v>13</v>
      </c>
      <c r="G154" s="35">
        <v>6.5</v>
      </c>
      <c r="H154" s="10">
        <f>G154/(1-55%)</f>
        <v>14.444444444444446</v>
      </c>
      <c r="I154" s="10">
        <f>G154/(1-60%)</f>
        <v>16.25</v>
      </c>
      <c r="J154" t="s">
        <v>3671</v>
      </c>
      <c r="K154" s="91" t="s">
        <v>2344</v>
      </c>
    </row>
    <row r="155" spans="1:11" ht="15.75" x14ac:dyDescent="0.25">
      <c r="A155" s="91" t="s">
        <v>2345</v>
      </c>
      <c r="B155" s="4" t="s">
        <v>2508</v>
      </c>
      <c r="D155" s="34">
        <v>56</v>
      </c>
      <c r="E155" s="34">
        <v>114</v>
      </c>
      <c r="F155" s="34">
        <v>10</v>
      </c>
      <c r="G155" s="35">
        <v>5</v>
      </c>
      <c r="H155" s="10">
        <f>G155/(1-55%)</f>
        <v>11.111111111111112</v>
      </c>
      <c r="I155" s="10">
        <f>G155/(1-60%)</f>
        <v>12.5</v>
      </c>
      <c r="J155" t="s">
        <v>3671</v>
      </c>
      <c r="K155" s="91">
        <v>56904</v>
      </c>
    </row>
    <row r="156" spans="1:11" ht="15.75" x14ac:dyDescent="0.25">
      <c r="A156" s="91" t="s">
        <v>2346</v>
      </c>
      <c r="B156" s="4" t="s">
        <v>2509</v>
      </c>
      <c r="D156" s="34">
        <v>58</v>
      </c>
      <c r="E156" s="34">
        <v>75</v>
      </c>
      <c r="F156" s="34" t="s">
        <v>2747</v>
      </c>
      <c r="G156" s="35">
        <v>3.5999999999999996</v>
      </c>
      <c r="H156" s="10">
        <f>G156/(1-55%)</f>
        <v>8</v>
      </c>
      <c r="I156" s="10">
        <f>G156/(1-60%)</f>
        <v>8.9999999999999982</v>
      </c>
      <c r="J156" t="s">
        <v>3671</v>
      </c>
      <c r="K156" s="91">
        <v>58743</v>
      </c>
    </row>
    <row r="157" spans="1:11" ht="15.75" x14ac:dyDescent="0.25">
      <c r="A157" s="91" t="s">
        <v>2347</v>
      </c>
      <c r="B157" s="4" t="s">
        <v>2510</v>
      </c>
      <c r="D157" s="34">
        <v>54</v>
      </c>
      <c r="E157" s="34">
        <v>76</v>
      </c>
      <c r="F157" s="135" t="s">
        <v>2748</v>
      </c>
      <c r="G157" s="35">
        <v>2.5</v>
      </c>
      <c r="H157" s="10">
        <f>G157/(1-55%)</f>
        <v>5.5555555555555562</v>
      </c>
      <c r="I157" s="10">
        <f>G157/(1-60%)</f>
        <v>6.25</v>
      </c>
      <c r="J157" t="s">
        <v>3671</v>
      </c>
      <c r="K157" s="131">
        <v>54709</v>
      </c>
    </row>
    <row r="158" spans="1:11" ht="15.75" x14ac:dyDescent="0.25">
      <c r="A158" s="91" t="s">
        <v>2348</v>
      </c>
      <c r="B158" s="4" t="s">
        <v>2511</v>
      </c>
      <c r="D158" s="34">
        <v>154</v>
      </c>
      <c r="E158" s="34">
        <v>172</v>
      </c>
      <c r="F158" s="34">
        <v>14</v>
      </c>
      <c r="G158" s="35">
        <v>7.1999999999999993</v>
      </c>
      <c r="H158" s="10">
        <f>G158/(1-55%)</f>
        <v>16</v>
      </c>
      <c r="I158" s="10">
        <f>G158/(1-60%)</f>
        <v>17.999999999999996</v>
      </c>
      <c r="J158" t="s">
        <v>3671</v>
      </c>
      <c r="K158" s="91" t="s">
        <v>2349</v>
      </c>
    </row>
    <row r="159" spans="1:11" ht="15.75" x14ac:dyDescent="0.25">
      <c r="A159" s="91" t="s">
        <v>2350</v>
      </c>
      <c r="B159" s="4" t="s">
        <v>2512</v>
      </c>
      <c r="D159" s="34">
        <v>102</v>
      </c>
      <c r="E159" s="34">
        <v>116</v>
      </c>
      <c r="F159" s="34">
        <v>14</v>
      </c>
      <c r="G159" s="35">
        <v>3</v>
      </c>
      <c r="H159" s="10">
        <f>G159/(1-55%)</f>
        <v>6.666666666666667</v>
      </c>
      <c r="I159" s="10">
        <f>G159/(1-60%)</f>
        <v>7.5</v>
      </c>
      <c r="J159" t="s">
        <v>3671</v>
      </c>
      <c r="K159" s="131" t="s">
        <v>2351</v>
      </c>
    </row>
    <row r="160" spans="1:11" ht="15.75" x14ac:dyDescent="0.25">
      <c r="A160" s="91" t="s">
        <v>2352</v>
      </c>
      <c r="B160" s="4" t="s">
        <v>2513</v>
      </c>
      <c r="D160" s="34">
        <v>57</v>
      </c>
      <c r="E160" s="34">
        <v>123</v>
      </c>
      <c r="F160" s="34" t="s">
        <v>2749</v>
      </c>
      <c r="G160" s="35">
        <v>4.8</v>
      </c>
      <c r="H160" s="10">
        <f>G160/(1-55%)</f>
        <v>10.666666666666668</v>
      </c>
      <c r="I160" s="10">
        <f>G160/(1-60%)</f>
        <v>11.999999999999998</v>
      </c>
      <c r="J160" t="s">
        <v>3671</v>
      </c>
      <c r="K160" s="91">
        <v>57903</v>
      </c>
    </row>
    <row r="161" spans="1:11" ht="15.75" x14ac:dyDescent="0.25">
      <c r="A161" s="91" t="s">
        <v>2353</v>
      </c>
      <c r="B161" s="4" t="s">
        <v>2514</v>
      </c>
      <c r="D161" s="34" t="s">
        <v>2537</v>
      </c>
      <c r="E161" s="34" t="s">
        <v>2538</v>
      </c>
      <c r="F161" s="34" t="s">
        <v>2539</v>
      </c>
      <c r="G161" s="35">
        <v>2.8</v>
      </c>
      <c r="H161" s="10">
        <f>G161/(1-55%)</f>
        <v>6.2222222222222223</v>
      </c>
      <c r="I161" s="10">
        <f>G161/(1-60%)</f>
        <v>6.9999999999999991</v>
      </c>
      <c r="J161" t="s">
        <v>3671</v>
      </c>
      <c r="K161" s="91" t="s">
        <v>2354</v>
      </c>
    </row>
    <row r="162" spans="1:11" ht="15.75" x14ac:dyDescent="0.25">
      <c r="A162" s="91" t="s">
        <v>2355</v>
      </c>
      <c r="B162" s="4" t="s">
        <v>2515</v>
      </c>
      <c r="D162" s="34">
        <v>40</v>
      </c>
      <c r="E162" s="34" t="s">
        <v>2750</v>
      </c>
      <c r="F162" s="34">
        <v>8.5</v>
      </c>
      <c r="G162" s="35">
        <v>0.9</v>
      </c>
      <c r="H162" s="10">
        <f>G162/(1-55%)</f>
        <v>2.0000000000000004</v>
      </c>
      <c r="I162" s="10">
        <f>G162/(1-60%)</f>
        <v>2.25</v>
      </c>
      <c r="J162" t="s">
        <v>3671</v>
      </c>
      <c r="K162" s="91"/>
    </row>
    <row r="163" spans="1:11" ht="15.75" x14ac:dyDescent="0.25">
      <c r="A163" s="64" t="s">
        <v>2356</v>
      </c>
      <c r="B163" s="4" t="s">
        <v>2516</v>
      </c>
      <c r="D163" s="34">
        <v>57</v>
      </c>
      <c r="E163" s="34">
        <v>84</v>
      </c>
      <c r="F163" s="34">
        <v>8</v>
      </c>
      <c r="G163" s="35">
        <v>1.7999999999999998</v>
      </c>
      <c r="H163" s="10">
        <f>G163/(1-55%)</f>
        <v>4</v>
      </c>
      <c r="I163" s="10">
        <f>G163/(1-60%)</f>
        <v>4.4999999999999991</v>
      </c>
      <c r="J163" t="s">
        <v>3671</v>
      </c>
      <c r="K163" s="91" t="s">
        <v>2357</v>
      </c>
    </row>
  </sheetData>
  <mergeCells count="4">
    <mergeCell ref="A1:H1"/>
    <mergeCell ref="F2:F3"/>
    <mergeCell ref="B2:B3"/>
    <mergeCell ref="A2:A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88171-56E8-41F1-B047-7A8D9F96B139}">
  <dimension ref="A1:L103"/>
  <sheetViews>
    <sheetView topLeftCell="A73" zoomScale="85" zoomScaleNormal="85" workbookViewId="0">
      <selection activeCell="B102" sqref="B102"/>
    </sheetView>
  </sheetViews>
  <sheetFormatPr baseColWidth="10" defaultRowHeight="15" x14ac:dyDescent="0.25"/>
  <cols>
    <col min="1" max="1" width="19.42578125" customWidth="1"/>
    <col min="2" max="2" width="137.85546875" bestFit="1" customWidth="1"/>
    <col min="3" max="3" width="11.85546875" bestFit="1" customWidth="1"/>
    <col min="5" max="5" width="16.28515625" bestFit="1" customWidth="1"/>
    <col min="6" max="6" width="15.85546875" bestFit="1" customWidth="1"/>
    <col min="7" max="7" width="18.42578125" customWidth="1"/>
    <col min="8" max="8" width="21" customWidth="1"/>
    <col min="9" max="9" width="15.85546875" bestFit="1" customWidth="1"/>
    <col min="10" max="10" width="19.5703125" bestFit="1" customWidth="1"/>
    <col min="11" max="11" width="14.140625" bestFit="1" customWidth="1"/>
  </cols>
  <sheetData>
    <row r="1" spans="1:12" ht="31.5" x14ac:dyDescent="0.5">
      <c r="A1" s="231" t="s">
        <v>2751</v>
      </c>
      <c r="B1" s="230"/>
      <c r="C1" s="230"/>
      <c r="D1" s="230"/>
      <c r="E1" s="230"/>
      <c r="F1" s="230"/>
      <c r="G1" s="251"/>
      <c r="H1" s="251"/>
      <c r="I1" s="251"/>
    </row>
    <row r="2" spans="1:12" ht="17.25" x14ac:dyDescent="0.25">
      <c r="A2" s="107" t="s">
        <v>3623</v>
      </c>
      <c r="B2" s="117" t="s">
        <v>3624</v>
      </c>
      <c r="C2" s="216" t="s">
        <v>3703</v>
      </c>
      <c r="D2" t="s">
        <v>3700</v>
      </c>
      <c r="E2" s="117" t="s">
        <v>3700</v>
      </c>
      <c r="F2" s="117" t="s">
        <v>3700</v>
      </c>
      <c r="G2" s="117" t="s">
        <v>3625</v>
      </c>
      <c r="H2" s="117" t="s">
        <v>3626</v>
      </c>
      <c r="I2" s="117" t="s">
        <v>3627</v>
      </c>
      <c r="J2" s="117" t="s">
        <v>3706</v>
      </c>
      <c r="K2" t="s">
        <v>3632</v>
      </c>
      <c r="L2" t="s">
        <v>3636</v>
      </c>
    </row>
    <row r="3" spans="1:12" ht="15.75" x14ac:dyDescent="0.25">
      <c r="A3" s="34" t="s">
        <v>2753</v>
      </c>
      <c r="B3" s="1" t="s">
        <v>2821</v>
      </c>
      <c r="D3" s="148" t="s">
        <v>441</v>
      </c>
      <c r="G3" s="35">
        <v>5</v>
      </c>
      <c r="H3" s="10">
        <f>G3/(1-55%)</f>
        <v>11.111111111111112</v>
      </c>
      <c r="I3" s="10">
        <f>G3/(1-60%)</f>
        <v>12.5</v>
      </c>
      <c r="J3" t="s">
        <v>3672</v>
      </c>
      <c r="K3" s="34" t="s">
        <v>2754</v>
      </c>
      <c r="L3" t="s">
        <v>3710</v>
      </c>
    </row>
    <row r="4" spans="1:12" ht="15.75" x14ac:dyDescent="0.25">
      <c r="A4" s="34" t="s">
        <v>2755</v>
      </c>
      <c r="B4" s="1" t="s">
        <v>2822</v>
      </c>
      <c r="D4" s="148" t="s">
        <v>441</v>
      </c>
      <c r="G4" s="35">
        <v>5</v>
      </c>
      <c r="H4" s="10">
        <f>G4/(1-55%)</f>
        <v>11.111111111111112</v>
      </c>
      <c r="I4" s="10">
        <f>G4/(1-60%)</f>
        <v>12.5</v>
      </c>
      <c r="J4" t="s">
        <v>3672</v>
      </c>
      <c r="K4" s="34" t="s">
        <v>2756</v>
      </c>
      <c r="L4" t="s">
        <v>3710</v>
      </c>
    </row>
    <row r="5" spans="1:12" ht="15.75" x14ac:dyDescent="0.25">
      <c r="A5" s="34" t="s">
        <v>2757</v>
      </c>
      <c r="B5" s="1" t="s">
        <v>2823</v>
      </c>
      <c r="D5" s="148" t="s">
        <v>1281</v>
      </c>
      <c r="G5" s="35">
        <v>5</v>
      </c>
      <c r="H5" s="10">
        <f>G5/(1-55%)</f>
        <v>11.111111111111112</v>
      </c>
      <c r="I5" s="10">
        <f>G5/(1-60%)</f>
        <v>12.5</v>
      </c>
      <c r="J5" t="s">
        <v>3672</v>
      </c>
      <c r="K5" s="34" t="s">
        <v>2758</v>
      </c>
      <c r="L5" t="s">
        <v>3710</v>
      </c>
    </row>
    <row r="6" spans="1:12" ht="15.75" x14ac:dyDescent="0.25">
      <c r="A6" s="34" t="s">
        <v>2759</v>
      </c>
      <c r="B6" s="1" t="s">
        <v>2824</v>
      </c>
      <c r="D6" s="148" t="s">
        <v>1282</v>
      </c>
      <c r="G6" s="35">
        <v>5</v>
      </c>
      <c r="H6" s="10">
        <f>G6/(1-55%)</f>
        <v>11.111111111111112</v>
      </c>
      <c r="I6" s="10">
        <f>G6/(1-60%)</f>
        <v>12.5</v>
      </c>
      <c r="J6" t="s">
        <v>3672</v>
      </c>
      <c r="K6" s="34" t="s">
        <v>2760</v>
      </c>
      <c r="L6" t="s">
        <v>3710</v>
      </c>
    </row>
    <row r="7" spans="1:12" ht="15.75" x14ac:dyDescent="0.25">
      <c r="A7" s="34" t="s">
        <v>2761</v>
      </c>
      <c r="B7" s="1" t="s">
        <v>2825</v>
      </c>
      <c r="D7" s="150" t="s">
        <v>861</v>
      </c>
      <c r="G7" s="35">
        <v>5</v>
      </c>
      <c r="H7" s="10">
        <f>G7/(1-55%)</f>
        <v>11.111111111111112</v>
      </c>
      <c r="I7" s="10">
        <f>G7/(1-60%)</f>
        <v>12.5</v>
      </c>
      <c r="J7" t="s">
        <v>3672</v>
      </c>
      <c r="K7" s="34" t="s">
        <v>2762</v>
      </c>
      <c r="L7" t="s">
        <v>3710</v>
      </c>
    </row>
    <row r="8" spans="1:12" ht="15.75" x14ac:dyDescent="0.25">
      <c r="A8" s="34" t="s">
        <v>2763</v>
      </c>
      <c r="B8" s="1" t="s">
        <v>2826</v>
      </c>
      <c r="D8" s="148" t="s">
        <v>849</v>
      </c>
      <c r="G8" s="35">
        <v>5</v>
      </c>
      <c r="H8" s="10">
        <f>G8/(1-55%)</f>
        <v>11.111111111111112</v>
      </c>
      <c r="I8" s="10">
        <f>G8/(1-60%)</f>
        <v>12.5</v>
      </c>
      <c r="J8" t="s">
        <v>3672</v>
      </c>
      <c r="K8" s="34" t="s">
        <v>2764</v>
      </c>
      <c r="L8" t="s">
        <v>3710</v>
      </c>
    </row>
    <row r="9" spans="1:12" ht="15.75" x14ac:dyDescent="0.25">
      <c r="A9" s="34" t="s">
        <v>2765</v>
      </c>
      <c r="B9" s="1" t="s">
        <v>2827</v>
      </c>
      <c r="D9" s="148" t="s">
        <v>440</v>
      </c>
      <c r="G9" s="35">
        <v>5</v>
      </c>
      <c r="H9" s="10">
        <f>G9/(1-55%)</f>
        <v>11.111111111111112</v>
      </c>
      <c r="I9" s="10">
        <f>G9/(1-60%)</f>
        <v>12.5</v>
      </c>
      <c r="J9" t="s">
        <v>3672</v>
      </c>
      <c r="K9" s="34"/>
      <c r="L9" t="s">
        <v>3710</v>
      </c>
    </row>
    <row r="10" spans="1:12" ht="15.75" x14ac:dyDescent="0.25">
      <c r="A10" s="34" t="s">
        <v>2766</v>
      </c>
      <c r="B10" s="1" t="s">
        <v>2828</v>
      </c>
      <c r="D10" s="148" t="s">
        <v>1280</v>
      </c>
      <c r="G10" s="35">
        <v>5</v>
      </c>
      <c r="H10" s="10">
        <f>G10/(1-55%)</f>
        <v>11.111111111111112</v>
      </c>
      <c r="I10" s="10">
        <f>G10/(1-60%)</f>
        <v>12.5</v>
      </c>
      <c r="J10" t="s">
        <v>3672</v>
      </c>
      <c r="K10" s="34" t="s">
        <v>2767</v>
      </c>
      <c r="L10" t="s">
        <v>3710</v>
      </c>
    </row>
    <row r="11" spans="1:12" ht="15.75" x14ac:dyDescent="0.25">
      <c r="A11" s="34" t="s">
        <v>2768</v>
      </c>
      <c r="B11" s="1" t="s">
        <v>2829</v>
      </c>
      <c r="D11" s="148" t="s">
        <v>440</v>
      </c>
      <c r="G11" s="35">
        <v>5</v>
      </c>
      <c r="H11" s="10">
        <f>G11/(1-55%)</f>
        <v>11.111111111111112</v>
      </c>
      <c r="I11" s="10">
        <f>G11/(1-60%)</f>
        <v>12.5</v>
      </c>
      <c r="J11" t="s">
        <v>3672</v>
      </c>
      <c r="K11" s="34" t="s">
        <v>2769</v>
      </c>
      <c r="L11" t="s">
        <v>3710</v>
      </c>
    </row>
    <row r="12" spans="1:12" ht="15.75" x14ac:dyDescent="0.25">
      <c r="A12" s="34" t="s">
        <v>2770</v>
      </c>
      <c r="B12" s="1" t="s">
        <v>2830</v>
      </c>
      <c r="D12" s="148" t="s">
        <v>440</v>
      </c>
      <c r="G12" s="35">
        <v>5</v>
      </c>
      <c r="H12" s="10">
        <f>G12/(1-55%)</f>
        <v>11.111111111111112</v>
      </c>
      <c r="I12" s="10">
        <f>G12/(1-60%)</f>
        <v>12.5</v>
      </c>
      <c r="J12" t="s">
        <v>3672</v>
      </c>
      <c r="K12" s="34" t="s">
        <v>2771</v>
      </c>
      <c r="L12" t="s">
        <v>3710</v>
      </c>
    </row>
    <row r="13" spans="1:12" ht="15.75" x14ac:dyDescent="0.25">
      <c r="A13" s="34" t="s">
        <v>2772</v>
      </c>
      <c r="B13" s="1" t="s">
        <v>2831</v>
      </c>
      <c r="D13" s="148" t="s">
        <v>441</v>
      </c>
      <c r="G13" s="35">
        <v>5</v>
      </c>
      <c r="H13" s="10">
        <f>G13/(1-55%)</f>
        <v>11.111111111111112</v>
      </c>
      <c r="I13" s="10">
        <f>G13/(1-60%)</f>
        <v>12.5</v>
      </c>
      <c r="J13" t="s">
        <v>3672</v>
      </c>
      <c r="K13" s="34" t="s">
        <v>2773</v>
      </c>
      <c r="L13" t="s">
        <v>3710</v>
      </c>
    </row>
    <row r="14" spans="1:12" ht="15.75" x14ac:dyDescent="0.25">
      <c r="A14" s="34" t="s">
        <v>2774</v>
      </c>
      <c r="B14" s="1" t="s">
        <v>2832</v>
      </c>
      <c r="D14" s="148" t="s">
        <v>849</v>
      </c>
      <c r="G14" s="35">
        <v>5</v>
      </c>
      <c r="H14" s="10">
        <f>G14/(1-55%)</f>
        <v>11.111111111111112</v>
      </c>
      <c r="I14" s="10">
        <f>G14/(1-60%)</f>
        <v>12.5</v>
      </c>
      <c r="J14" t="s">
        <v>3672</v>
      </c>
      <c r="K14" s="34" t="s">
        <v>2775</v>
      </c>
      <c r="L14" t="s">
        <v>3710</v>
      </c>
    </row>
    <row r="15" spans="1:12" ht="15.75" x14ac:dyDescent="0.25">
      <c r="A15" s="34" t="s">
        <v>2776</v>
      </c>
      <c r="B15" s="1" t="s">
        <v>2833</v>
      </c>
      <c r="D15" s="148" t="s">
        <v>849</v>
      </c>
      <c r="G15" s="65">
        <v>7.5</v>
      </c>
      <c r="H15" s="10">
        <f>G15/(1-55%)</f>
        <v>16.666666666666668</v>
      </c>
      <c r="I15" s="10">
        <f>G15/(1-60%)</f>
        <v>18.75</v>
      </c>
      <c r="J15" t="s">
        <v>3672</v>
      </c>
      <c r="K15" s="34" t="s">
        <v>2777</v>
      </c>
      <c r="L15" t="s">
        <v>3710</v>
      </c>
    </row>
    <row r="16" spans="1:12" ht="15.75" x14ac:dyDescent="0.25">
      <c r="A16" s="34" t="s">
        <v>2778</v>
      </c>
      <c r="B16" s="1" t="s">
        <v>2834</v>
      </c>
      <c r="D16" s="148" t="s">
        <v>2859</v>
      </c>
      <c r="G16" s="35">
        <v>5</v>
      </c>
      <c r="H16" s="10">
        <f>G16/(1-55%)</f>
        <v>11.111111111111112</v>
      </c>
      <c r="I16" s="10">
        <f>G16/(1-60%)</f>
        <v>12.5</v>
      </c>
      <c r="J16" t="s">
        <v>3672</v>
      </c>
      <c r="K16" s="34"/>
      <c r="L16" t="s">
        <v>3710</v>
      </c>
    </row>
    <row r="17" spans="1:12" ht="15.75" x14ac:dyDescent="0.25">
      <c r="A17" s="34" t="s">
        <v>2779</v>
      </c>
      <c r="B17" s="1" t="s">
        <v>2835</v>
      </c>
      <c r="D17" s="148" t="s">
        <v>932</v>
      </c>
      <c r="G17" s="35">
        <v>5</v>
      </c>
      <c r="H17" s="10">
        <f>G17/(1-55%)</f>
        <v>11.111111111111112</v>
      </c>
      <c r="I17" s="10">
        <f>G17/(1-60%)</f>
        <v>12.5</v>
      </c>
      <c r="J17" t="s">
        <v>3672</v>
      </c>
      <c r="K17" s="34" t="s">
        <v>2780</v>
      </c>
      <c r="L17" t="s">
        <v>3710</v>
      </c>
    </row>
    <row r="18" spans="1:12" ht="15.75" x14ac:dyDescent="0.25">
      <c r="A18" s="34" t="s">
        <v>2781</v>
      </c>
      <c r="B18" s="1" t="s">
        <v>2836</v>
      </c>
      <c r="D18" s="148" t="s">
        <v>849</v>
      </c>
      <c r="G18" s="35">
        <v>5</v>
      </c>
      <c r="H18" s="10">
        <f>G18/(1-55%)</f>
        <v>11.111111111111112</v>
      </c>
      <c r="I18" s="10">
        <f>G18/(1-60%)</f>
        <v>12.5</v>
      </c>
      <c r="J18" t="s">
        <v>3672</v>
      </c>
      <c r="K18" s="34" t="s">
        <v>2782</v>
      </c>
      <c r="L18" t="s">
        <v>3710</v>
      </c>
    </row>
    <row r="19" spans="1:12" ht="15.75" x14ac:dyDescent="0.25">
      <c r="A19" s="34" t="s">
        <v>2783</v>
      </c>
      <c r="B19" s="1" t="s">
        <v>2837</v>
      </c>
      <c r="D19" s="148" t="s">
        <v>874</v>
      </c>
      <c r="G19" s="35">
        <v>5</v>
      </c>
      <c r="H19" s="10">
        <f>G19/(1-55%)</f>
        <v>11.111111111111112</v>
      </c>
      <c r="I19" s="10">
        <f>G19/(1-60%)</f>
        <v>12.5</v>
      </c>
      <c r="J19" t="s">
        <v>3672</v>
      </c>
      <c r="K19" s="34"/>
      <c r="L19" t="s">
        <v>3710</v>
      </c>
    </row>
    <row r="20" spans="1:12" ht="15.75" x14ac:dyDescent="0.25">
      <c r="A20" s="34" t="s">
        <v>2784</v>
      </c>
      <c r="B20" s="1" t="s">
        <v>2838</v>
      </c>
      <c r="D20" s="148" t="s">
        <v>2860</v>
      </c>
      <c r="G20" s="35">
        <v>5</v>
      </c>
      <c r="H20" s="10">
        <f>G20/(1-55%)</f>
        <v>11.111111111111112</v>
      </c>
      <c r="I20" s="10">
        <f>G20/(1-60%)</f>
        <v>12.5</v>
      </c>
      <c r="J20" t="s">
        <v>3672</v>
      </c>
      <c r="K20" s="34" t="s">
        <v>2785</v>
      </c>
      <c r="L20" t="s">
        <v>3710</v>
      </c>
    </row>
    <row r="21" spans="1:12" ht="15.75" x14ac:dyDescent="0.25">
      <c r="A21" s="34" t="s">
        <v>2786</v>
      </c>
      <c r="B21" s="1" t="s">
        <v>2839</v>
      </c>
      <c r="D21" s="148" t="s">
        <v>1250</v>
      </c>
      <c r="G21" s="35">
        <v>5</v>
      </c>
      <c r="H21" s="10">
        <f>G21/(1-55%)</f>
        <v>11.111111111111112</v>
      </c>
      <c r="I21" s="10">
        <f>G21/(1-60%)</f>
        <v>12.5</v>
      </c>
      <c r="J21" t="s">
        <v>3672</v>
      </c>
      <c r="K21" s="34" t="s">
        <v>2787</v>
      </c>
      <c r="L21" t="s">
        <v>3710</v>
      </c>
    </row>
    <row r="22" spans="1:12" ht="15.75" x14ac:dyDescent="0.25">
      <c r="A22" s="34" t="s">
        <v>2788</v>
      </c>
      <c r="B22" s="1" t="s">
        <v>2840</v>
      </c>
      <c r="D22" s="148" t="s">
        <v>1209</v>
      </c>
      <c r="G22" s="35">
        <v>5</v>
      </c>
      <c r="H22" s="10">
        <f>G22/(1-55%)</f>
        <v>11.111111111111112</v>
      </c>
      <c r="I22" s="10">
        <f>G22/(1-60%)</f>
        <v>12.5</v>
      </c>
      <c r="J22" t="s">
        <v>3672</v>
      </c>
      <c r="K22" s="34" t="s">
        <v>2789</v>
      </c>
      <c r="L22" t="s">
        <v>3710</v>
      </c>
    </row>
    <row r="23" spans="1:12" ht="15.75" x14ac:dyDescent="0.25">
      <c r="A23" s="34" t="s">
        <v>2790</v>
      </c>
      <c r="B23" s="1" t="s">
        <v>2841</v>
      </c>
      <c r="D23" s="148" t="s">
        <v>849</v>
      </c>
      <c r="G23" s="35">
        <v>5</v>
      </c>
      <c r="H23" s="10">
        <f>G23/(1-55%)</f>
        <v>11.111111111111112</v>
      </c>
      <c r="I23" s="10">
        <f>G23/(1-60%)</f>
        <v>12.5</v>
      </c>
      <c r="J23" t="s">
        <v>3672</v>
      </c>
      <c r="K23" s="34" t="s">
        <v>2791</v>
      </c>
      <c r="L23" t="s">
        <v>3710</v>
      </c>
    </row>
    <row r="24" spans="1:12" ht="15.75" x14ac:dyDescent="0.25">
      <c r="A24" s="34" t="s">
        <v>2792</v>
      </c>
      <c r="B24" s="1" t="s">
        <v>2842</v>
      </c>
      <c r="D24" s="148" t="s">
        <v>849</v>
      </c>
      <c r="G24" s="35">
        <v>5</v>
      </c>
      <c r="H24" s="10">
        <f>G24/(1-55%)</f>
        <v>11.111111111111112</v>
      </c>
      <c r="I24" s="10">
        <f>G24/(1-60%)</f>
        <v>12.5</v>
      </c>
      <c r="J24" t="s">
        <v>3672</v>
      </c>
      <c r="K24" s="34" t="s">
        <v>2793</v>
      </c>
      <c r="L24" t="s">
        <v>3710</v>
      </c>
    </row>
    <row r="25" spans="1:12" ht="15.75" x14ac:dyDescent="0.25">
      <c r="A25" s="149" t="s">
        <v>2795</v>
      </c>
      <c r="B25" s="1" t="s">
        <v>2843</v>
      </c>
      <c r="D25" s="57" t="s">
        <v>874</v>
      </c>
      <c r="G25" s="31">
        <v>5</v>
      </c>
      <c r="H25" s="10">
        <f>G25/(1-55%)</f>
        <v>11.111111111111112</v>
      </c>
      <c r="I25" s="10">
        <f>G25/(1-60%)</f>
        <v>12.5</v>
      </c>
      <c r="J25" t="s">
        <v>3672</v>
      </c>
      <c r="K25" s="30" t="s">
        <v>2796</v>
      </c>
      <c r="L25" t="s">
        <v>3710</v>
      </c>
    </row>
    <row r="26" spans="1:12" ht="15.75" x14ac:dyDescent="0.25">
      <c r="A26" s="34" t="s">
        <v>2798</v>
      </c>
      <c r="B26" s="1" t="s">
        <v>2844</v>
      </c>
      <c r="D26" s="64" t="s">
        <v>874</v>
      </c>
      <c r="G26" s="35">
        <v>5</v>
      </c>
      <c r="H26" s="10">
        <f>G26/(1-55%)</f>
        <v>11.111111111111112</v>
      </c>
      <c r="I26" s="10">
        <f>G26/(1-60%)</f>
        <v>12.5</v>
      </c>
      <c r="J26" t="s">
        <v>3672</v>
      </c>
      <c r="K26" s="34" t="s">
        <v>2797</v>
      </c>
      <c r="L26" t="s">
        <v>3710</v>
      </c>
    </row>
    <row r="27" spans="1:12" ht="15.75" x14ac:dyDescent="0.25">
      <c r="A27" s="34" t="s">
        <v>2799</v>
      </c>
      <c r="B27" s="1" t="s">
        <v>2845</v>
      </c>
      <c r="D27" s="148" t="s">
        <v>874</v>
      </c>
      <c r="G27" s="65">
        <v>6</v>
      </c>
      <c r="H27" s="10">
        <f>G27/(1-55%)</f>
        <v>13.333333333333334</v>
      </c>
      <c r="I27" s="10">
        <f>G27/(1-60%)</f>
        <v>15</v>
      </c>
      <c r="J27" t="s">
        <v>3672</v>
      </c>
      <c r="K27" s="34" t="s">
        <v>2800</v>
      </c>
      <c r="L27" t="s">
        <v>3710</v>
      </c>
    </row>
    <row r="28" spans="1:12" ht="15.75" x14ac:dyDescent="0.25">
      <c r="A28" s="34" t="s">
        <v>2801</v>
      </c>
      <c r="B28" s="1" t="s">
        <v>2846</v>
      </c>
      <c r="D28" s="148" t="s">
        <v>849</v>
      </c>
      <c r="G28" s="35">
        <v>5</v>
      </c>
      <c r="H28" s="10">
        <f>G28/(1-55%)</f>
        <v>11.111111111111112</v>
      </c>
      <c r="I28" s="10">
        <f>G28/(1-60%)</f>
        <v>12.5</v>
      </c>
      <c r="J28" t="s">
        <v>3672</v>
      </c>
      <c r="K28" s="34" t="s">
        <v>2802</v>
      </c>
      <c r="L28" t="s">
        <v>3710</v>
      </c>
    </row>
    <row r="29" spans="1:12" ht="15.75" x14ac:dyDescent="0.25">
      <c r="A29" s="34" t="s">
        <v>2803</v>
      </c>
      <c r="B29" s="1" t="s">
        <v>2847</v>
      </c>
      <c r="D29" s="148" t="s">
        <v>861</v>
      </c>
      <c r="G29" s="35">
        <v>5</v>
      </c>
      <c r="H29" s="10">
        <f>G29/(1-55%)</f>
        <v>11.111111111111112</v>
      </c>
      <c r="I29" s="10">
        <f>G29/(1-60%)</f>
        <v>12.5</v>
      </c>
      <c r="J29" t="s">
        <v>3672</v>
      </c>
      <c r="K29" s="34" t="s">
        <v>2804</v>
      </c>
      <c r="L29" t="s">
        <v>3710</v>
      </c>
    </row>
    <row r="30" spans="1:12" ht="15.75" x14ac:dyDescent="0.25">
      <c r="A30" s="34" t="s">
        <v>2805</v>
      </c>
      <c r="B30" s="1" t="s">
        <v>2848</v>
      </c>
      <c r="D30" s="148" t="s">
        <v>861</v>
      </c>
      <c r="G30" s="35">
        <v>5</v>
      </c>
      <c r="H30" s="10">
        <f>G30/(1-55%)</f>
        <v>11.111111111111112</v>
      </c>
      <c r="I30" s="10">
        <f>G30/(1-60%)</f>
        <v>12.5</v>
      </c>
      <c r="J30" t="s">
        <v>3672</v>
      </c>
      <c r="K30" s="34"/>
      <c r="L30" t="s">
        <v>3710</v>
      </c>
    </row>
    <row r="31" spans="1:12" ht="15.75" x14ac:dyDescent="0.25">
      <c r="A31" s="34" t="s">
        <v>2806</v>
      </c>
      <c r="B31" s="1" t="s">
        <v>2849</v>
      </c>
      <c r="D31" s="148" t="s">
        <v>861</v>
      </c>
      <c r="G31" s="65">
        <v>6</v>
      </c>
      <c r="H31" s="10">
        <f>G31/(1-55%)</f>
        <v>13.333333333333334</v>
      </c>
      <c r="I31" s="10">
        <f>G31/(1-60%)</f>
        <v>15</v>
      </c>
      <c r="J31" t="s">
        <v>3672</v>
      </c>
      <c r="K31" s="34"/>
      <c r="L31" t="s">
        <v>3710</v>
      </c>
    </row>
    <row r="32" spans="1:12" ht="15.75" x14ac:dyDescent="0.25">
      <c r="A32" s="34" t="s">
        <v>2807</v>
      </c>
      <c r="B32" s="1" t="s">
        <v>2850</v>
      </c>
      <c r="D32" s="148" t="s">
        <v>440</v>
      </c>
      <c r="G32" s="35">
        <v>5</v>
      </c>
      <c r="H32" s="10">
        <f>G32/(1-55%)</f>
        <v>11.111111111111112</v>
      </c>
      <c r="I32" s="10">
        <f>G32/(1-60%)</f>
        <v>12.5</v>
      </c>
      <c r="J32" t="s">
        <v>3672</v>
      </c>
      <c r="K32" s="34" t="s">
        <v>2808</v>
      </c>
      <c r="L32" t="s">
        <v>3710</v>
      </c>
    </row>
    <row r="33" spans="1:12" ht="15.75" x14ac:dyDescent="0.25">
      <c r="A33" s="34" t="s">
        <v>2809</v>
      </c>
      <c r="B33" s="1" t="s">
        <v>2851</v>
      </c>
      <c r="D33" s="148" t="s">
        <v>2861</v>
      </c>
      <c r="G33" s="35">
        <v>5</v>
      </c>
      <c r="H33" s="10">
        <f>G33/(1-55%)</f>
        <v>11.111111111111112</v>
      </c>
      <c r="I33" s="10">
        <f>G33/(1-60%)</f>
        <v>12.5</v>
      </c>
      <c r="J33" t="s">
        <v>3672</v>
      </c>
      <c r="K33" s="34" t="s">
        <v>2810</v>
      </c>
      <c r="L33" t="s">
        <v>3710</v>
      </c>
    </row>
    <row r="34" spans="1:12" ht="15.75" x14ac:dyDescent="0.25">
      <c r="A34" s="34" t="s">
        <v>2811</v>
      </c>
      <c r="B34" s="1" t="s">
        <v>2852</v>
      </c>
      <c r="D34" s="148" t="s">
        <v>2861</v>
      </c>
      <c r="G34" s="35">
        <v>5</v>
      </c>
      <c r="H34" s="10">
        <f>G34/(1-55%)</f>
        <v>11.111111111111112</v>
      </c>
      <c r="I34" s="10">
        <f>G34/(1-60%)</f>
        <v>12.5</v>
      </c>
      <c r="J34" t="s">
        <v>3672</v>
      </c>
      <c r="K34" s="34" t="s">
        <v>2812</v>
      </c>
      <c r="L34" t="s">
        <v>3710</v>
      </c>
    </row>
    <row r="35" spans="1:12" ht="15.75" x14ac:dyDescent="0.25">
      <c r="A35" s="34" t="s">
        <v>2813</v>
      </c>
      <c r="B35" s="1" t="s">
        <v>2853</v>
      </c>
      <c r="D35" s="148" t="s">
        <v>849</v>
      </c>
      <c r="G35" s="35">
        <v>5</v>
      </c>
      <c r="H35" s="10">
        <f>G35/(1-55%)</f>
        <v>11.111111111111112</v>
      </c>
      <c r="I35" s="10">
        <f>G35/(1-60%)</f>
        <v>12.5</v>
      </c>
      <c r="J35" t="s">
        <v>3672</v>
      </c>
      <c r="K35" s="34" t="s">
        <v>2814</v>
      </c>
      <c r="L35" t="s">
        <v>3710</v>
      </c>
    </row>
    <row r="36" spans="1:12" ht="15.75" x14ac:dyDescent="0.25">
      <c r="A36" s="34" t="s">
        <v>2815</v>
      </c>
      <c r="B36" s="1" t="s">
        <v>2854</v>
      </c>
      <c r="D36" s="148" t="s">
        <v>861</v>
      </c>
      <c r="G36" s="35">
        <v>5</v>
      </c>
      <c r="H36" s="10">
        <f>G36/(1-55%)</f>
        <v>11.111111111111112</v>
      </c>
      <c r="I36" s="10">
        <f>G36/(1-60%)</f>
        <v>12.5</v>
      </c>
      <c r="J36" t="s">
        <v>3672</v>
      </c>
      <c r="K36" s="34" t="s">
        <v>2816</v>
      </c>
      <c r="L36" t="s">
        <v>3710</v>
      </c>
    </row>
    <row r="37" spans="1:12" ht="15.75" x14ac:dyDescent="0.25">
      <c r="A37" s="34" t="s">
        <v>2817</v>
      </c>
      <c r="B37" s="1" t="s">
        <v>2855</v>
      </c>
      <c r="D37" s="148" t="s">
        <v>874</v>
      </c>
      <c r="G37" s="35">
        <v>5</v>
      </c>
      <c r="H37" s="10">
        <f>G37/(1-55%)</f>
        <v>11.111111111111112</v>
      </c>
      <c r="I37" s="10">
        <f>G37/(1-60%)</f>
        <v>12.5</v>
      </c>
      <c r="J37" t="s">
        <v>3672</v>
      </c>
      <c r="K37" s="34" t="s">
        <v>2818</v>
      </c>
      <c r="L37" t="s">
        <v>3710</v>
      </c>
    </row>
    <row r="38" spans="1:12" ht="15.75" x14ac:dyDescent="0.25">
      <c r="A38" s="147"/>
      <c r="B38" s="1" t="s">
        <v>2856</v>
      </c>
      <c r="D38" s="148" t="s">
        <v>932</v>
      </c>
      <c r="G38" s="35">
        <v>5</v>
      </c>
      <c r="H38" s="10">
        <f>G38/(1-55%)</f>
        <v>11.111111111111112</v>
      </c>
      <c r="I38" s="10">
        <f>G38/(1-60%)</f>
        <v>12.5</v>
      </c>
      <c r="J38" t="s">
        <v>3672</v>
      </c>
      <c r="K38" s="34" t="s">
        <v>2819</v>
      </c>
      <c r="L38" t="s">
        <v>3710</v>
      </c>
    </row>
    <row r="39" spans="1:12" ht="15.75" x14ac:dyDescent="0.25">
      <c r="A39" s="147"/>
      <c r="B39" s="1" t="s">
        <v>2857</v>
      </c>
      <c r="D39" s="148"/>
      <c r="G39" s="35">
        <v>6</v>
      </c>
      <c r="H39" s="10">
        <f>G39/(1-55%)</f>
        <v>13.333333333333334</v>
      </c>
      <c r="I39" s="10">
        <f>G39/(1-60%)</f>
        <v>15</v>
      </c>
      <c r="J39" t="s">
        <v>3672</v>
      </c>
      <c r="K39" s="34"/>
      <c r="L39" t="s">
        <v>3710</v>
      </c>
    </row>
    <row r="40" spans="1:12" ht="15.75" x14ac:dyDescent="0.25">
      <c r="A40" s="34"/>
      <c r="B40" s="1" t="s">
        <v>2858</v>
      </c>
      <c r="D40" s="148" t="s">
        <v>2862</v>
      </c>
      <c r="G40" s="65">
        <v>7.5</v>
      </c>
      <c r="H40" s="10">
        <f>G40/(1-55%)</f>
        <v>16.666666666666668</v>
      </c>
      <c r="I40" s="10">
        <f>G40/(1-60%)</f>
        <v>18.75</v>
      </c>
      <c r="J40" t="s">
        <v>3672</v>
      </c>
      <c r="K40" s="34" t="s">
        <v>2820</v>
      </c>
      <c r="L40" t="s">
        <v>3710</v>
      </c>
    </row>
    <row r="43" spans="1:12" ht="31.5" x14ac:dyDescent="0.5">
      <c r="A43" s="231" t="s">
        <v>2863</v>
      </c>
      <c r="B43" s="230"/>
      <c r="C43" s="230"/>
      <c r="D43" s="230"/>
      <c r="E43" s="230"/>
      <c r="F43" s="230"/>
      <c r="G43" s="251"/>
      <c r="H43" s="251"/>
      <c r="I43" s="251"/>
    </row>
    <row r="44" spans="1:12" ht="29.45" customHeight="1" x14ac:dyDescent="0.25">
      <c r="A44" s="119" t="s">
        <v>3630</v>
      </c>
      <c r="B44" s="117" t="s">
        <v>3624</v>
      </c>
      <c r="D44" s="217" t="s">
        <v>3629</v>
      </c>
      <c r="G44" s="117" t="s">
        <v>3625</v>
      </c>
      <c r="H44" s="117" t="s">
        <v>3626</v>
      </c>
      <c r="I44" s="117" t="s">
        <v>3627</v>
      </c>
    </row>
    <row r="45" spans="1:12" ht="15.6" customHeight="1" x14ac:dyDescent="0.25">
      <c r="A45" s="152" t="s">
        <v>2864</v>
      </c>
      <c r="B45" s="4" t="s">
        <v>2875</v>
      </c>
      <c r="D45" s="34" t="s">
        <v>861</v>
      </c>
      <c r="G45" s="65">
        <v>9</v>
      </c>
      <c r="H45" s="10">
        <f>G45/(1-55%)</f>
        <v>20.000000000000004</v>
      </c>
      <c r="I45" s="10">
        <f>G45/(1-60%)</f>
        <v>22.5</v>
      </c>
      <c r="J45" t="s">
        <v>3672</v>
      </c>
      <c r="K45" s="34"/>
      <c r="L45" t="s">
        <v>3711</v>
      </c>
    </row>
    <row r="46" spans="1:12" ht="15.75" x14ac:dyDescent="0.25">
      <c r="A46" s="34"/>
      <c r="B46" s="4" t="s">
        <v>2876</v>
      </c>
      <c r="D46" s="34" t="s">
        <v>2889</v>
      </c>
      <c r="G46" s="65">
        <v>12</v>
      </c>
      <c r="H46" s="10">
        <f>G46/(1-55%)</f>
        <v>26.666666666666668</v>
      </c>
      <c r="I46" s="10">
        <f>G46/(1-60%)</f>
        <v>30</v>
      </c>
      <c r="J46" t="s">
        <v>3672</v>
      </c>
      <c r="K46" s="34">
        <v>37785</v>
      </c>
      <c r="L46" t="s">
        <v>3711</v>
      </c>
    </row>
    <row r="47" spans="1:12" ht="15.75" x14ac:dyDescent="0.25">
      <c r="A47" s="151"/>
      <c r="B47" s="4" t="s">
        <v>2877</v>
      </c>
      <c r="D47" s="34" t="s">
        <v>932</v>
      </c>
      <c r="G47" s="35">
        <v>8.4</v>
      </c>
      <c r="H47" s="10">
        <f>G47/(1-55%)</f>
        <v>18.666666666666668</v>
      </c>
      <c r="I47" s="10">
        <f>G47/(1-60%)</f>
        <v>21</v>
      </c>
      <c r="J47" t="s">
        <v>3672</v>
      </c>
      <c r="K47" s="34"/>
      <c r="L47" t="s">
        <v>3711</v>
      </c>
    </row>
    <row r="48" spans="1:12" ht="15.75" x14ac:dyDescent="0.25">
      <c r="A48" s="152" t="s">
        <v>2794</v>
      </c>
      <c r="B48" s="4" t="s">
        <v>2878</v>
      </c>
      <c r="D48" s="34" t="s">
        <v>932</v>
      </c>
      <c r="G48" s="137">
        <v>0</v>
      </c>
      <c r="H48" s="10">
        <f>G48/(1-55%)</f>
        <v>0</v>
      </c>
      <c r="I48" s="10">
        <f>G48/(1-60%)</f>
        <v>0</v>
      </c>
      <c r="J48" t="s">
        <v>3672</v>
      </c>
      <c r="K48" s="34"/>
      <c r="L48" t="s">
        <v>3711</v>
      </c>
    </row>
    <row r="49" spans="1:12" ht="15.75" x14ac:dyDescent="0.25">
      <c r="A49" s="34" t="s">
        <v>2865</v>
      </c>
      <c r="B49" s="4" t="s">
        <v>2879</v>
      </c>
      <c r="D49" s="34" t="s">
        <v>856</v>
      </c>
      <c r="G49" s="35">
        <v>10</v>
      </c>
      <c r="H49" s="10">
        <f>G49/(1-55%)</f>
        <v>22.222222222222225</v>
      </c>
      <c r="I49" s="10">
        <f>G49/(1-60%)</f>
        <v>25</v>
      </c>
      <c r="J49" t="s">
        <v>3672</v>
      </c>
      <c r="K49" s="34"/>
      <c r="L49" t="s">
        <v>3711</v>
      </c>
    </row>
    <row r="50" spans="1:12" ht="15.75" x14ac:dyDescent="0.25">
      <c r="A50" s="151"/>
      <c r="B50" s="4" t="s">
        <v>2880</v>
      </c>
      <c r="D50" s="34" t="s">
        <v>2890</v>
      </c>
      <c r="G50" s="35">
        <v>9</v>
      </c>
      <c r="H50" s="10">
        <f>G50/(1-55%)</f>
        <v>20.000000000000004</v>
      </c>
      <c r="I50" s="10">
        <f>G50/(1-60%)</f>
        <v>22.5</v>
      </c>
      <c r="J50" t="s">
        <v>3672</v>
      </c>
      <c r="K50" s="34" t="s">
        <v>2866</v>
      </c>
      <c r="L50" t="s">
        <v>3711</v>
      </c>
    </row>
    <row r="51" spans="1:12" ht="15.75" x14ac:dyDescent="0.25">
      <c r="A51" s="151" t="s">
        <v>2867</v>
      </c>
      <c r="B51" s="4" t="s">
        <v>2881</v>
      </c>
      <c r="D51" s="135" t="s">
        <v>1013</v>
      </c>
      <c r="G51" s="35">
        <v>15</v>
      </c>
      <c r="H51" s="10">
        <f>G51/(1-55%)</f>
        <v>33.333333333333336</v>
      </c>
      <c r="I51" s="10">
        <f>G51/(1-60%)</f>
        <v>37.5</v>
      </c>
      <c r="J51" t="s">
        <v>3672</v>
      </c>
      <c r="K51" s="34" t="s">
        <v>2867</v>
      </c>
      <c r="L51" t="s">
        <v>3711</v>
      </c>
    </row>
    <row r="52" spans="1:12" ht="15.75" x14ac:dyDescent="0.25">
      <c r="A52" s="151" t="s">
        <v>2868</v>
      </c>
      <c r="B52" s="4" t="s">
        <v>2882</v>
      </c>
      <c r="D52" s="135" t="s">
        <v>1013</v>
      </c>
      <c r="G52" s="35">
        <v>15</v>
      </c>
      <c r="H52" s="10">
        <f>G52/(1-55%)</f>
        <v>33.333333333333336</v>
      </c>
      <c r="I52" s="10">
        <f>G52/(1-60%)</f>
        <v>37.5</v>
      </c>
      <c r="J52" t="s">
        <v>3672</v>
      </c>
      <c r="K52" s="34" t="s">
        <v>2868</v>
      </c>
      <c r="L52" t="s">
        <v>3711</v>
      </c>
    </row>
    <row r="53" spans="1:12" ht="15.75" x14ac:dyDescent="0.25">
      <c r="A53" s="151" t="s">
        <v>2869</v>
      </c>
      <c r="B53" s="4" t="s">
        <v>2883</v>
      </c>
      <c r="D53" s="135" t="s">
        <v>932</v>
      </c>
      <c r="G53" s="35">
        <v>9</v>
      </c>
      <c r="H53" s="10">
        <f>G53/(1-55%)</f>
        <v>20.000000000000004</v>
      </c>
      <c r="I53" s="10">
        <f>G53/(1-60%)</f>
        <v>22.5</v>
      </c>
      <c r="J53" t="s">
        <v>3672</v>
      </c>
      <c r="K53" s="34" t="s">
        <v>2869</v>
      </c>
      <c r="L53" t="s">
        <v>3711</v>
      </c>
    </row>
    <row r="54" spans="1:12" ht="15.75" x14ac:dyDescent="0.25">
      <c r="A54" s="151" t="s">
        <v>2870</v>
      </c>
      <c r="B54" s="4" t="s">
        <v>2884</v>
      </c>
      <c r="D54" s="34" t="s">
        <v>932</v>
      </c>
      <c r="G54" s="35">
        <v>9</v>
      </c>
      <c r="H54" s="10">
        <f>G54/(1-55%)</f>
        <v>20.000000000000004</v>
      </c>
      <c r="I54" s="10">
        <f>G54/(1-60%)</f>
        <v>22.5</v>
      </c>
      <c r="J54" t="s">
        <v>3672</v>
      </c>
      <c r="K54" s="34" t="s">
        <v>2870</v>
      </c>
      <c r="L54" t="s">
        <v>3711</v>
      </c>
    </row>
    <row r="55" spans="1:12" ht="15.75" x14ac:dyDescent="0.25">
      <c r="A55" s="151" t="s">
        <v>2871</v>
      </c>
      <c r="B55" s="4" t="s">
        <v>2885</v>
      </c>
      <c r="D55" s="135" t="s">
        <v>1209</v>
      </c>
      <c r="G55" s="35">
        <v>8.5</v>
      </c>
      <c r="H55" s="10">
        <f>G55/(1-55%)</f>
        <v>18.888888888888889</v>
      </c>
      <c r="I55" s="10">
        <f>G55/(1-60%)</f>
        <v>21.25</v>
      </c>
      <c r="J55" t="s">
        <v>3672</v>
      </c>
      <c r="K55" s="34"/>
      <c r="L55" t="s">
        <v>3711</v>
      </c>
    </row>
    <row r="56" spans="1:12" ht="15.75" x14ac:dyDescent="0.25">
      <c r="A56" s="151" t="s">
        <v>2872</v>
      </c>
      <c r="B56" s="4" t="s">
        <v>2886</v>
      </c>
      <c r="D56" s="34" t="s">
        <v>874</v>
      </c>
      <c r="G56" s="35">
        <v>9</v>
      </c>
      <c r="H56" s="10">
        <f>G56/(1-55%)</f>
        <v>20.000000000000004</v>
      </c>
      <c r="I56" s="10">
        <f>G56/(1-60%)</f>
        <v>22.5</v>
      </c>
      <c r="J56" t="s">
        <v>3672</v>
      </c>
      <c r="K56" s="34"/>
      <c r="L56" t="s">
        <v>3711</v>
      </c>
    </row>
    <row r="57" spans="1:12" ht="15.75" x14ac:dyDescent="0.25">
      <c r="A57" s="151" t="s">
        <v>2873</v>
      </c>
      <c r="B57" s="4" t="s">
        <v>2887</v>
      </c>
      <c r="D57" s="34" t="s">
        <v>874</v>
      </c>
      <c r="G57" s="35">
        <v>9</v>
      </c>
      <c r="H57" s="10">
        <f>G57/(1-55%)</f>
        <v>20.000000000000004</v>
      </c>
      <c r="I57" s="10">
        <f>G57/(1-60%)</f>
        <v>22.5</v>
      </c>
      <c r="J57" t="s">
        <v>3672</v>
      </c>
      <c r="K57" s="34"/>
      <c r="L57" t="s">
        <v>3711</v>
      </c>
    </row>
    <row r="58" spans="1:12" ht="15.75" x14ac:dyDescent="0.25">
      <c r="A58" s="34" t="s">
        <v>2874</v>
      </c>
      <c r="B58" s="4" t="s">
        <v>2888</v>
      </c>
      <c r="D58" s="34" t="s">
        <v>2891</v>
      </c>
      <c r="G58" s="65">
        <v>12</v>
      </c>
      <c r="H58" s="10">
        <f>G58/(1-55%)</f>
        <v>26.666666666666668</v>
      </c>
      <c r="I58" s="10">
        <f>G58/(1-60%)</f>
        <v>30</v>
      </c>
      <c r="J58" t="s">
        <v>3672</v>
      </c>
      <c r="K58" s="34"/>
      <c r="L58" t="s">
        <v>3711</v>
      </c>
    </row>
    <row r="61" spans="1:12" ht="31.5" x14ac:dyDescent="0.5">
      <c r="A61" s="231" t="s">
        <v>2892</v>
      </c>
      <c r="B61" s="230"/>
      <c r="C61" s="230"/>
      <c r="D61" s="230"/>
      <c r="E61" s="230"/>
      <c r="F61" s="230"/>
      <c r="G61" s="237" t="s">
        <v>3628</v>
      </c>
      <c r="H61" s="237"/>
      <c r="I61" s="237"/>
    </row>
    <row r="62" spans="1:12" ht="18.75" x14ac:dyDescent="0.25">
      <c r="A62" s="117" t="s">
        <v>3630</v>
      </c>
      <c r="B62" s="215" t="s">
        <v>3624</v>
      </c>
      <c r="D62" s="217" t="s">
        <v>3629</v>
      </c>
      <c r="G62" s="117" t="s">
        <v>3625</v>
      </c>
      <c r="H62" s="117" t="s">
        <v>3626</v>
      </c>
      <c r="I62" s="117" t="s">
        <v>3627</v>
      </c>
    </row>
    <row r="63" spans="1:12" ht="15.75" x14ac:dyDescent="0.25">
      <c r="A63" s="34">
        <v>1161</v>
      </c>
      <c r="B63" s="4" t="s">
        <v>2893</v>
      </c>
      <c r="D63" s="34" t="s">
        <v>2906</v>
      </c>
      <c r="G63" s="65">
        <v>15</v>
      </c>
      <c r="H63" s="10">
        <f>G63/(1-55%)</f>
        <v>33.333333333333336</v>
      </c>
      <c r="I63" s="10">
        <f>G63/(1-60%)</f>
        <v>37.5</v>
      </c>
      <c r="J63" t="s">
        <v>3672</v>
      </c>
      <c r="L63" t="s">
        <v>3712</v>
      </c>
    </row>
    <row r="64" spans="1:12" ht="15.75" x14ac:dyDescent="0.25">
      <c r="A64" s="34">
        <v>1282</v>
      </c>
      <c r="B64" s="4" t="s">
        <v>2894</v>
      </c>
      <c r="D64" s="34" t="s">
        <v>856</v>
      </c>
      <c r="G64" s="35">
        <v>10</v>
      </c>
      <c r="H64" s="10">
        <f>G64/(1-55%)</f>
        <v>22.222222222222225</v>
      </c>
      <c r="I64" s="10">
        <f>G64/(1-60%)</f>
        <v>25</v>
      </c>
      <c r="J64" t="s">
        <v>3672</v>
      </c>
      <c r="L64" t="s">
        <v>3712</v>
      </c>
    </row>
    <row r="65" spans="1:12" ht="15.75" x14ac:dyDescent="0.25">
      <c r="A65" s="34">
        <v>1294</v>
      </c>
      <c r="B65" s="4" t="s">
        <v>2895</v>
      </c>
      <c r="D65" s="34" t="s">
        <v>861</v>
      </c>
      <c r="G65" s="65">
        <v>10</v>
      </c>
      <c r="H65" s="10">
        <f>G65/(1-55%)</f>
        <v>22.222222222222225</v>
      </c>
      <c r="I65" s="10">
        <f>G65/(1-60%)</f>
        <v>25</v>
      </c>
      <c r="J65" t="s">
        <v>3672</v>
      </c>
      <c r="L65" t="s">
        <v>3712</v>
      </c>
    </row>
    <row r="66" spans="1:12" ht="15.75" x14ac:dyDescent="0.25">
      <c r="A66" s="34">
        <v>2028</v>
      </c>
      <c r="B66" s="4" t="s">
        <v>2896</v>
      </c>
      <c r="D66" s="34" t="s">
        <v>2889</v>
      </c>
      <c r="G66" s="65">
        <v>20</v>
      </c>
      <c r="H66" s="10">
        <f>G66/(1-55%)</f>
        <v>44.44444444444445</v>
      </c>
      <c r="I66" s="10">
        <f>G66/(1-60%)</f>
        <v>50</v>
      </c>
      <c r="J66" t="s">
        <v>3672</v>
      </c>
      <c r="L66" t="s">
        <v>3712</v>
      </c>
    </row>
    <row r="67" spans="1:12" ht="15.75" x14ac:dyDescent="0.25">
      <c r="A67" s="152">
        <v>2060</v>
      </c>
      <c r="B67" s="4" t="s">
        <v>2897</v>
      </c>
      <c r="D67" s="34" t="s">
        <v>2907</v>
      </c>
      <c r="G67" s="65">
        <v>15</v>
      </c>
      <c r="H67" s="10">
        <f>G67/(1-55%)</f>
        <v>33.333333333333336</v>
      </c>
      <c r="I67" s="10">
        <f>G67/(1-60%)</f>
        <v>37.5</v>
      </c>
      <c r="J67" t="s">
        <v>3672</v>
      </c>
      <c r="L67" t="s">
        <v>3712</v>
      </c>
    </row>
    <row r="68" spans="1:12" ht="15.75" x14ac:dyDescent="0.25">
      <c r="A68" s="152">
        <v>2078</v>
      </c>
      <c r="B68" s="4" t="s">
        <v>2898</v>
      </c>
      <c r="D68" s="34" t="s">
        <v>2907</v>
      </c>
      <c r="G68" s="65">
        <v>20</v>
      </c>
      <c r="H68" s="10">
        <f>G68/(1-55%)</f>
        <v>44.44444444444445</v>
      </c>
      <c r="I68" s="10">
        <f>G68/(1-60%)</f>
        <v>50</v>
      </c>
      <c r="J68" t="s">
        <v>3672</v>
      </c>
      <c r="L68" t="s">
        <v>3712</v>
      </c>
    </row>
    <row r="69" spans="1:12" ht="15.75" x14ac:dyDescent="0.25">
      <c r="A69" s="151">
        <v>2164</v>
      </c>
      <c r="B69" s="4" t="s">
        <v>2899</v>
      </c>
      <c r="D69" s="34" t="s">
        <v>441</v>
      </c>
      <c r="G69" s="35">
        <v>10</v>
      </c>
      <c r="H69" s="10">
        <f>G69/(1-55%)</f>
        <v>22.222222222222225</v>
      </c>
      <c r="I69" s="10">
        <f>G69/(1-60%)</f>
        <v>25</v>
      </c>
      <c r="J69" t="s">
        <v>3672</v>
      </c>
      <c r="L69" t="s">
        <v>3712</v>
      </c>
    </row>
    <row r="70" spans="1:12" ht="15.75" x14ac:dyDescent="0.25">
      <c r="A70" s="151">
        <v>2245</v>
      </c>
      <c r="B70" s="4" t="s">
        <v>2878</v>
      </c>
      <c r="D70" s="34" t="s">
        <v>932</v>
      </c>
      <c r="G70" s="102">
        <v>0</v>
      </c>
      <c r="H70" s="10">
        <f>G70/(1-55%)</f>
        <v>0</v>
      </c>
      <c r="I70" s="10">
        <f>G70/(1-60%)</f>
        <v>0</v>
      </c>
      <c r="J70" t="s">
        <v>3672</v>
      </c>
      <c r="L70" t="s">
        <v>3712</v>
      </c>
    </row>
    <row r="71" spans="1:12" ht="15.75" x14ac:dyDescent="0.25">
      <c r="A71" s="34">
        <v>2248</v>
      </c>
      <c r="B71" s="4" t="s">
        <v>2900</v>
      </c>
      <c r="D71" s="34" t="s">
        <v>874</v>
      </c>
      <c r="G71" s="35">
        <v>9</v>
      </c>
      <c r="H71" s="10">
        <f>G71/(1-55%)</f>
        <v>20.000000000000004</v>
      </c>
      <c r="I71" s="10">
        <f>G71/(1-60%)</f>
        <v>22.5</v>
      </c>
      <c r="J71" t="s">
        <v>3672</v>
      </c>
      <c r="L71" t="s">
        <v>3712</v>
      </c>
    </row>
    <row r="72" spans="1:12" ht="15.75" x14ac:dyDescent="0.25">
      <c r="A72" s="34">
        <v>2326</v>
      </c>
      <c r="B72" s="4" t="s">
        <v>2901</v>
      </c>
      <c r="D72" s="34" t="s">
        <v>2907</v>
      </c>
      <c r="G72" s="65">
        <v>15</v>
      </c>
      <c r="H72" s="10">
        <f>G72/(1-55%)</f>
        <v>33.333333333333336</v>
      </c>
      <c r="I72" s="10">
        <f>G72/(1-60%)</f>
        <v>37.5</v>
      </c>
      <c r="J72" t="s">
        <v>3672</v>
      </c>
      <c r="L72" t="s">
        <v>3712</v>
      </c>
    </row>
    <row r="73" spans="1:12" ht="15.75" x14ac:dyDescent="0.25">
      <c r="A73" s="34">
        <v>2564</v>
      </c>
      <c r="B73" s="4" t="s">
        <v>2902</v>
      </c>
      <c r="D73" s="34" t="s">
        <v>2907</v>
      </c>
      <c r="G73" s="65">
        <v>10</v>
      </c>
      <c r="H73" s="10">
        <f>G73/(1-55%)</f>
        <v>22.222222222222225</v>
      </c>
      <c r="I73" s="10">
        <f>G73/(1-60%)</f>
        <v>25</v>
      </c>
      <c r="J73" t="s">
        <v>3672</v>
      </c>
      <c r="L73" t="s">
        <v>3712</v>
      </c>
    </row>
    <row r="74" spans="1:12" ht="15.75" x14ac:dyDescent="0.25">
      <c r="A74" s="151">
        <v>2693</v>
      </c>
      <c r="B74" s="4" t="s">
        <v>2880</v>
      </c>
      <c r="D74" s="34" t="s">
        <v>995</v>
      </c>
      <c r="G74" s="35">
        <v>13.5</v>
      </c>
      <c r="H74" s="10">
        <f>G74/(1-55%)</f>
        <v>30.000000000000004</v>
      </c>
      <c r="I74" s="10">
        <f>G74/(1-60%)</f>
        <v>33.75</v>
      </c>
      <c r="J74" t="s">
        <v>3672</v>
      </c>
      <c r="L74" t="s">
        <v>3712</v>
      </c>
    </row>
    <row r="75" spans="1:12" ht="15.75" x14ac:dyDescent="0.25">
      <c r="A75" s="151">
        <v>2696</v>
      </c>
      <c r="B75" s="4" t="s">
        <v>2903</v>
      </c>
      <c r="D75" s="34" t="s">
        <v>2907</v>
      </c>
      <c r="G75" s="35">
        <v>15</v>
      </c>
      <c r="H75" s="10">
        <f>G75/(1-55%)</f>
        <v>33.333333333333336</v>
      </c>
      <c r="I75" s="10">
        <f>G75/(1-60%)</f>
        <v>37.5</v>
      </c>
      <c r="J75" t="s">
        <v>3672</v>
      </c>
      <c r="L75" t="s">
        <v>3712</v>
      </c>
    </row>
    <row r="76" spans="1:12" ht="15.75" x14ac:dyDescent="0.25">
      <c r="A76" s="152">
        <v>2912</v>
      </c>
      <c r="B76" s="4" t="s">
        <v>2904</v>
      </c>
      <c r="D76" s="34" t="s">
        <v>2907</v>
      </c>
      <c r="G76" s="65">
        <v>8</v>
      </c>
      <c r="H76" s="10">
        <f>G76/(1-55%)</f>
        <v>17.777777777777779</v>
      </c>
      <c r="I76" s="10">
        <f>G76/(1-60%)</f>
        <v>20</v>
      </c>
      <c r="J76" t="s">
        <v>3672</v>
      </c>
      <c r="L76" t="s">
        <v>3712</v>
      </c>
    </row>
    <row r="77" spans="1:12" ht="15.75" x14ac:dyDescent="0.25">
      <c r="A77" s="152">
        <v>2913</v>
      </c>
      <c r="B77" s="4" t="s">
        <v>2905</v>
      </c>
      <c r="D77" s="34" t="s">
        <v>2908</v>
      </c>
      <c r="G77" s="35">
        <v>8</v>
      </c>
      <c r="H77" s="10">
        <f>G77/(1-55%)</f>
        <v>17.777777777777779</v>
      </c>
      <c r="I77" s="10">
        <f>G77/(1-60%)</f>
        <v>20</v>
      </c>
      <c r="J77" t="s">
        <v>3672</v>
      </c>
      <c r="L77" t="s">
        <v>3712</v>
      </c>
    </row>
    <row r="80" spans="1:12" ht="31.5" x14ac:dyDescent="0.5">
      <c r="A80" s="231" t="s">
        <v>2924</v>
      </c>
      <c r="B80" s="230"/>
      <c r="C80" s="230"/>
      <c r="D80" s="230"/>
      <c r="E80" s="230"/>
      <c r="F80" s="230"/>
      <c r="G80" s="237" t="s">
        <v>3628</v>
      </c>
      <c r="H80" s="237"/>
      <c r="I80" s="237"/>
    </row>
    <row r="81" spans="1:12" ht="18.75" x14ac:dyDescent="0.25">
      <c r="A81" s="108" t="s">
        <v>3630</v>
      </c>
      <c r="B81" s="154" t="s">
        <v>3624</v>
      </c>
      <c r="D81" s="159" t="s">
        <v>3629</v>
      </c>
      <c r="G81" s="108" t="s">
        <v>3625</v>
      </c>
      <c r="H81" s="108" t="s">
        <v>3626</v>
      </c>
      <c r="I81" s="108" t="s">
        <v>3627</v>
      </c>
    </row>
    <row r="82" spans="1:12" ht="15.75" x14ac:dyDescent="0.25">
      <c r="A82" s="218">
        <v>7803</v>
      </c>
      <c r="B82" s="4" t="s">
        <v>2934</v>
      </c>
      <c r="D82" s="219" t="s">
        <v>995</v>
      </c>
      <c r="G82" s="105">
        <v>54</v>
      </c>
      <c r="H82" s="10">
        <f>G82/(1-55%)</f>
        <v>120.00000000000001</v>
      </c>
      <c r="I82" s="10">
        <f>G82/(1-60%)</f>
        <v>135</v>
      </c>
      <c r="J82" t="s">
        <v>2924</v>
      </c>
    </row>
    <row r="83" spans="1:12" ht="15.75" x14ac:dyDescent="0.25">
      <c r="A83" s="151"/>
      <c r="B83" s="4" t="s">
        <v>2935</v>
      </c>
      <c r="D83" s="34" t="s">
        <v>440</v>
      </c>
      <c r="G83" s="102">
        <v>0</v>
      </c>
      <c r="H83" s="10">
        <f>G83/(1-55%)</f>
        <v>0</v>
      </c>
      <c r="I83" s="10">
        <f>G83/(1-60%)</f>
        <v>0</v>
      </c>
      <c r="J83" t="s">
        <v>2924</v>
      </c>
      <c r="L83" s="34" t="s">
        <v>2925</v>
      </c>
    </row>
    <row r="84" spans="1:12" ht="15.75" x14ac:dyDescent="0.25">
      <c r="A84" s="152"/>
      <c r="B84" s="4" t="s">
        <v>2936</v>
      </c>
      <c r="D84" s="34" t="s">
        <v>854</v>
      </c>
      <c r="G84" s="102">
        <v>0</v>
      </c>
      <c r="H84" s="10">
        <f>G84/(1-55%)</f>
        <v>0</v>
      </c>
      <c r="I84" s="10">
        <f>G84/(1-60%)</f>
        <v>0</v>
      </c>
      <c r="J84" t="s">
        <v>2924</v>
      </c>
      <c r="L84" s="34" t="s">
        <v>2925</v>
      </c>
    </row>
    <row r="85" spans="1:12" ht="15.75" x14ac:dyDescent="0.25">
      <c r="A85" s="34"/>
      <c r="B85" s="4" t="s">
        <v>2937</v>
      </c>
      <c r="D85" s="34" t="s">
        <v>901</v>
      </c>
      <c r="G85" s="102">
        <v>0</v>
      </c>
      <c r="H85" s="10">
        <f>G85/(1-55%)</f>
        <v>0</v>
      </c>
      <c r="I85" s="10">
        <f>G85/(1-60%)</f>
        <v>0</v>
      </c>
      <c r="J85" t="s">
        <v>2924</v>
      </c>
      <c r="L85" s="34" t="s">
        <v>2926</v>
      </c>
    </row>
    <row r="86" spans="1:12" ht="15.75" x14ac:dyDescent="0.25">
      <c r="A86" s="151" t="s">
        <v>2927</v>
      </c>
      <c r="B86" s="4" t="s">
        <v>2938</v>
      </c>
      <c r="D86" s="34" t="s">
        <v>441</v>
      </c>
      <c r="G86" s="102">
        <v>0</v>
      </c>
      <c r="H86" s="10">
        <f>G86/(1-55%)</f>
        <v>0</v>
      </c>
      <c r="I86" s="10">
        <f>G86/(1-60%)</f>
        <v>0</v>
      </c>
      <c r="J86" t="s">
        <v>2924</v>
      </c>
      <c r="L86" s="34" t="s">
        <v>2928</v>
      </c>
    </row>
    <row r="87" spans="1:12" ht="15.75" x14ac:dyDescent="0.25">
      <c r="A87" s="152" t="s">
        <v>2929</v>
      </c>
      <c r="B87" s="4" t="s">
        <v>2939</v>
      </c>
      <c r="D87" s="141"/>
      <c r="G87" s="65">
        <v>32</v>
      </c>
      <c r="H87" s="10">
        <f>G87/(1-55%)</f>
        <v>71.111111111111114</v>
      </c>
      <c r="I87" s="10">
        <f>G87/(1-60%)</f>
        <v>80</v>
      </c>
      <c r="J87" t="s">
        <v>2924</v>
      </c>
      <c r="L87" s="34" t="s">
        <v>2925</v>
      </c>
    </row>
    <row r="88" spans="1:12" ht="15.75" x14ac:dyDescent="0.25">
      <c r="A88" s="152" t="s">
        <v>2930</v>
      </c>
      <c r="B88" s="4" t="s">
        <v>2940</v>
      </c>
      <c r="D88" s="141"/>
      <c r="G88" s="65">
        <v>50.3</v>
      </c>
      <c r="H88" s="10">
        <f>G88/(1-55%)</f>
        <v>111.77777777777779</v>
      </c>
      <c r="I88" s="10">
        <f>G88/(1-60%)</f>
        <v>125.74999999999999</v>
      </c>
      <c r="J88" t="s">
        <v>2924</v>
      </c>
      <c r="L88" s="34" t="s">
        <v>2925</v>
      </c>
    </row>
    <row r="89" spans="1:12" ht="15.75" x14ac:dyDescent="0.25">
      <c r="A89" s="152" t="s">
        <v>2931</v>
      </c>
      <c r="B89" s="4" t="s">
        <v>2941</v>
      </c>
      <c r="D89" s="141"/>
      <c r="G89" s="102">
        <v>0</v>
      </c>
      <c r="H89" s="10">
        <f>G89/(1-55%)</f>
        <v>0</v>
      </c>
      <c r="I89" s="10">
        <f>G89/(1-60%)</f>
        <v>0</v>
      </c>
      <c r="J89" t="s">
        <v>2924</v>
      </c>
      <c r="L89" s="34" t="s">
        <v>2925</v>
      </c>
    </row>
    <row r="90" spans="1:12" ht="15.75" x14ac:dyDescent="0.25">
      <c r="A90" s="152" t="s">
        <v>2932</v>
      </c>
      <c r="B90" s="4" t="s">
        <v>2942</v>
      </c>
      <c r="D90" s="141"/>
      <c r="G90" s="65">
        <v>40</v>
      </c>
      <c r="H90" s="10">
        <f>G90/(1-55%)</f>
        <v>88.8888888888889</v>
      </c>
      <c r="I90" s="10">
        <f>G90/(1-60%)</f>
        <v>100</v>
      </c>
      <c r="J90" t="s">
        <v>2924</v>
      </c>
      <c r="L90" s="34" t="s">
        <v>2925</v>
      </c>
    </row>
    <row r="91" spans="1:12" ht="15.75" x14ac:dyDescent="0.25">
      <c r="A91" s="152" t="s">
        <v>2933</v>
      </c>
      <c r="B91" s="4" t="s">
        <v>2943</v>
      </c>
      <c r="D91" s="141"/>
      <c r="G91" s="102">
        <v>0</v>
      </c>
      <c r="H91" s="10">
        <f>G91/(1-55%)</f>
        <v>0</v>
      </c>
      <c r="I91" s="10">
        <f>G91/(1-60%)</f>
        <v>0</v>
      </c>
      <c r="J91" t="s">
        <v>2924</v>
      </c>
      <c r="L91" s="34" t="s">
        <v>2925</v>
      </c>
    </row>
    <row r="94" spans="1:12" ht="31.5" x14ac:dyDescent="0.5">
      <c r="A94" s="231" t="s">
        <v>2946</v>
      </c>
      <c r="B94" s="230"/>
      <c r="C94" s="230"/>
      <c r="D94" s="230"/>
      <c r="E94" s="230"/>
      <c r="F94" s="230"/>
      <c r="G94" s="237" t="s">
        <v>3628</v>
      </c>
      <c r="H94" s="237"/>
      <c r="I94" s="237"/>
    </row>
    <row r="95" spans="1:12" ht="18.75" x14ac:dyDescent="0.25">
      <c r="A95" s="108" t="s">
        <v>3630</v>
      </c>
      <c r="B95" s="154" t="s">
        <v>3624</v>
      </c>
      <c r="C95" s="159" t="s">
        <v>3629</v>
      </c>
      <c r="G95" s="108" t="s">
        <v>3625</v>
      </c>
      <c r="H95" s="108" t="s">
        <v>3626</v>
      </c>
      <c r="I95" s="108" t="s">
        <v>3627</v>
      </c>
    </row>
    <row r="96" spans="1:12" ht="15.75" x14ac:dyDescent="0.25">
      <c r="A96" s="100" t="s">
        <v>2944</v>
      </c>
      <c r="B96" s="214" t="s">
        <v>2945</v>
      </c>
      <c r="C96" s="157"/>
      <c r="G96" s="97">
        <v>60</v>
      </c>
      <c r="H96" s="19">
        <f>G96/(1-55%)</f>
        <v>133.33333333333334</v>
      </c>
      <c r="I96" s="10">
        <f>G96/(1-60%)</f>
        <v>150</v>
      </c>
      <c r="J96" t="s">
        <v>3673</v>
      </c>
    </row>
    <row r="99" spans="1:12" ht="31.5" x14ac:dyDescent="0.5">
      <c r="A99" s="231" t="s">
        <v>2947</v>
      </c>
      <c r="B99" s="230"/>
      <c r="C99" s="230"/>
      <c r="D99" s="230"/>
      <c r="E99" s="230"/>
      <c r="F99" s="230"/>
      <c r="G99" s="237" t="s">
        <v>3628</v>
      </c>
      <c r="H99" s="237"/>
      <c r="I99" s="237"/>
    </row>
    <row r="100" spans="1:12" ht="18.75" x14ac:dyDescent="0.25">
      <c r="A100" s="108" t="s">
        <v>3630</v>
      </c>
      <c r="B100" s="154" t="s">
        <v>3624</v>
      </c>
      <c r="C100" s="159" t="s">
        <v>3629</v>
      </c>
      <c r="G100" s="108" t="s">
        <v>3625</v>
      </c>
      <c r="H100" s="108" t="s">
        <v>3626</v>
      </c>
      <c r="I100" s="108" t="s">
        <v>3627</v>
      </c>
    </row>
    <row r="101" spans="1:12" ht="15.75" x14ac:dyDescent="0.25">
      <c r="A101" s="100" t="s">
        <v>2948</v>
      </c>
      <c r="B101" s="1" t="s">
        <v>2953</v>
      </c>
      <c r="C101" s="1"/>
      <c r="G101" s="97">
        <v>120</v>
      </c>
      <c r="H101" s="10">
        <f t="shared" ref="H101:H103" si="0">G101/(1-55%)</f>
        <v>266.66666666666669</v>
      </c>
      <c r="I101" s="10">
        <f t="shared" ref="I101:I103" si="1">G101/(1-60%)</f>
        <v>300</v>
      </c>
      <c r="J101" t="s">
        <v>3674</v>
      </c>
      <c r="L101" s="219" t="s">
        <v>2949</v>
      </c>
    </row>
    <row r="102" spans="1:12" ht="15.75" x14ac:dyDescent="0.25">
      <c r="A102" s="30" t="s">
        <v>2950</v>
      </c>
      <c r="B102" s="1" t="s">
        <v>2954</v>
      </c>
      <c r="C102" s="1"/>
      <c r="G102" s="31">
        <v>120</v>
      </c>
      <c r="H102" s="10">
        <f t="shared" si="0"/>
        <v>266.66666666666669</v>
      </c>
      <c r="I102" s="10">
        <f t="shared" si="1"/>
        <v>300</v>
      </c>
      <c r="J102" t="s">
        <v>3674</v>
      </c>
      <c r="L102" s="34" t="s">
        <v>2949</v>
      </c>
    </row>
    <row r="103" spans="1:12" ht="15.75" x14ac:dyDescent="0.25">
      <c r="A103" s="30" t="s">
        <v>2951</v>
      </c>
      <c r="B103" s="1" t="s">
        <v>2955</v>
      </c>
      <c r="C103" s="1"/>
      <c r="G103" s="31">
        <v>120</v>
      </c>
      <c r="H103" s="10">
        <f t="shared" si="0"/>
        <v>266.66666666666669</v>
      </c>
      <c r="I103" s="10">
        <f t="shared" si="1"/>
        <v>300</v>
      </c>
      <c r="J103" t="s">
        <v>3674</v>
      </c>
      <c r="L103" s="34" t="s">
        <v>2952</v>
      </c>
    </row>
  </sheetData>
  <mergeCells count="10">
    <mergeCell ref="A43:F43"/>
    <mergeCell ref="A61:F61"/>
    <mergeCell ref="G61:I61"/>
    <mergeCell ref="A1:F1"/>
    <mergeCell ref="A99:F99"/>
    <mergeCell ref="G99:I99"/>
    <mergeCell ref="A80:F80"/>
    <mergeCell ref="G80:I80"/>
    <mergeCell ref="A94:F94"/>
    <mergeCell ref="G94:I94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86C88-5CBB-471A-9D68-9913B86105CB}">
  <dimension ref="A1:L14"/>
  <sheetViews>
    <sheetView zoomScale="85" zoomScaleNormal="85" workbookViewId="0">
      <selection activeCell="H19" sqref="H19"/>
    </sheetView>
  </sheetViews>
  <sheetFormatPr baseColWidth="10" defaultRowHeight="15" x14ac:dyDescent="0.25"/>
  <cols>
    <col min="1" max="1" width="19.7109375" bestFit="1" customWidth="1"/>
    <col min="2" max="2" width="67.85546875" bestFit="1" customWidth="1"/>
    <col min="6" max="6" width="22.28515625" bestFit="1" customWidth="1"/>
    <col min="10" max="10" width="22.28515625" bestFit="1" customWidth="1"/>
    <col min="11" max="11" width="14.140625" bestFit="1" customWidth="1"/>
  </cols>
  <sheetData>
    <row r="1" spans="1:12" ht="31.5" x14ac:dyDescent="0.5">
      <c r="A1" s="231" t="s">
        <v>2909</v>
      </c>
      <c r="B1" s="230"/>
      <c r="C1" s="230"/>
      <c r="D1" s="230"/>
      <c r="E1" s="230"/>
    </row>
    <row r="2" spans="1:12" x14ac:dyDescent="0.25">
      <c r="A2" s="154" t="s">
        <v>2910</v>
      </c>
      <c r="B2" s="154" t="s">
        <v>1749</v>
      </c>
      <c r="G2" s="154" t="s">
        <v>3698</v>
      </c>
      <c r="H2" s="154" t="s">
        <v>387</v>
      </c>
      <c r="I2" s="154" t="s">
        <v>2911</v>
      </c>
      <c r="K2" t="s">
        <v>3632</v>
      </c>
      <c r="L2" t="s">
        <v>3636</v>
      </c>
    </row>
    <row r="3" spans="1:12" ht="15.75" x14ac:dyDescent="0.25">
      <c r="A3" s="100" t="s">
        <v>2912</v>
      </c>
      <c r="B3" s="4" t="s">
        <v>2914</v>
      </c>
      <c r="G3" s="97">
        <v>60</v>
      </c>
      <c r="H3" s="10">
        <f>G3/(1-55%)</f>
        <v>133.33333333333334</v>
      </c>
      <c r="I3" s="10">
        <f>G3/(1-60%)</f>
        <v>150</v>
      </c>
      <c r="J3" s="4" t="s">
        <v>3675</v>
      </c>
    </row>
    <row r="4" spans="1:12" ht="15.75" x14ac:dyDescent="0.25">
      <c r="A4" s="30" t="s">
        <v>2913</v>
      </c>
      <c r="B4" s="4" t="s">
        <v>2915</v>
      </c>
      <c r="G4" s="31">
        <v>42</v>
      </c>
      <c r="H4" s="10">
        <f>G4/(1-55%)</f>
        <v>93.333333333333343</v>
      </c>
      <c r="I4" s="10">
        <f>G4/(1-60%)</f>
        <v>105</v>
      </c>
      <c r="J4" s="4" t="s">
        <v>3675</v>
      </c>
    </row>
    <row r="6" spans="1:12" ht="31.5" x14ac:dyDescent="0.5">
      <c r="A6" s="231" t="s">
        <v>2916</v>
      </c>
      <c r="B6" s="230"/>
      <c r="C6" s="230"/>
      <c r="D6" s="230"/>
      <c r="E6" s="230"/>
      <c r="F6" s="49"/>
      <c r="G6" s="49"/>
      <c r="H6" s="49"/>
      <c r="I6" s="49"/>
    </row>
    <row r="7" spans="1:12" x14ac:dyDescent="0.25">
      <c r="A7" s="154" t="s">
        <v>2910</v>
      </c>
      <c r="B7" s="154" t="s">
        <v>1749</v>
      </c>
      <c r="G7" s="154" t="s">
        <v>3698</v>
      </c>
      <c r="H7" s="154" t="s">
        <v>387</v>
      </c>
      <c r="I7" s="154" t="s">
        <v>2911</v>
      </c>
    </row>
    <row r="8" spans="1:12" ht="15.75" x14ac:dyDescent="0.25">
      <c r="A8" s="100" t="s">
        <v>2917</v>
      </c>
      <c r="B8" s="4" t="s">
        <v>2919</v>
      </c>
      <c r="G8" s="136">
        <v>55</v>
      </c>
      <c r="H8" s="10">
        <f>G8/(1-55%)</f>
        <v>122.22222222222223</v>
      </c>
      <c r="I8" s="10">
        <f>G8/(1-60%)</f>
        <v>137.5</v>
      </c>
      <c r="J8" s="4" t="s">
        <v>3676</v>
      </c>
    </row>
    <row r="9" spans="1:12" ht="15.75" x14ac:dyDescent="0.25">
      <c r="A9" s="30" t="s">
        <v>2918</v>
      </c>
      <c r="B9" s="4" t="s">
        <v>2920</v>
      </c>
      <c r="G9" s="47">
        <v>57.5</v>
      </c>
      <c r="H9" s="10">
        <f>G9/(1-55%)</f>
        <v>127.77777777777779</v>
      </c>
      <c r="I9" s="10">
        <f>G9/(1-60%)</f>
        <v>143.75</v>
      </c>
      <c r="J9" s="4" t="s">
        <v>3676</v>
      </c>
    </row>
    <row r="12" spans="1:12" ht="31.5" x14ac:dyDescent="0.5">
      <c r="A12" s="231" t="s">
        <v>2921</v>
      </c>
      <c r="B12" s="230"/>
      <c r="C12" s="230"/>
      <c r="D12" s="230"/>
      <c r="E12" s="230"/>
    </row>
    <row r="13" spans="1:12" x14ac:dyDescent="0.25">
      <c r="A13" s="154" t="s">
        <v>1</v>
      </c>
      <c r="B13" s="154" t="s">
        <v>1749</v>
      </c>
      <c r="G13" s="154" t="s">
        <v>3698</v>
      </c>
      <c r="H13" s="154" t="s">
        <v>387</v>
      </c>
      <c r="I13" s="154" t="s">
        <v>2911</v>
      </c>
    </row>
    <row r="14" spans="1:12" ht="15.75" x14ac:dyDescent="0.25">
      <c r="A14" s="30" t="s">
        <v>2922</v>
      </c>
      <c r="B14" s="4" t="s">
        <v>2923</v>
      </c>
      <c r="G14" s="65">
        <v>3</v>
      </c>
      <c r="H14" s="10">
        <f>G14/(1-55%)</f>
        <v>6.666666666666667</v>
      </c>
      <c r="I14" s="10">
        <f>G14/(1-60%)</f>
        <v>7.5</v>
      </c>
      <c r="J14" t="s">
        <v>3677</v>
      </c>
    </row>
  </sheetData>
  <mergeCells count="3">
    <mergeCell ref="A12:E12"/>
    <mergeCell ref="A6:E6"/>
    <mergeCell ref="A1:E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117FA-21D8-4DB4-AD89-C9809B3A19A1}">
  <dimension ref="A1:K181"/>
  <sheetViews>
    <sheetView topLeftCell="A100" zoomScale="70" zoomScaleNormal="70" workbookViewId="0">
      <selection activeCell="C40" sqref="C1:C1048576"/>
    </sheetView>
  </sheetViews>
  <sheetFormatPr baseColWidth="10" defaultRowHeight="15" x14ac:dyDescent="0.25"/>
  <cols>
    <col min="1" max="1" width="22.140625" bestFit="1" customWidth="1"/>
    <col min="2" max="2" width="120.140625" bestFit="1" customWidth="1"/>
    <col min="6" max="6" width="37.85546875" bestFit="1" customWidth="1"/>
    <col min="9" max="9" width="37.85546875" bestFit="1" customWidth="1"/>
    <col min="10" max="10" width="16" bestFit="1" customWidth="1"/>
    <col min="11" max="11" width="16.7109375" bestFit="1" customWidth="1"/>
  </cols>
  <sheetData>
    <row r="1" spans="1:11" ht="31.5" x14ac:dyDescent="0.5">
      <c r="A1" s="231" t="s">
        <v>3070</v>
      </c>
      <c r="B1" s="230"/>
      <c r="C1" s="230"/>
      <c r="D1" s="230"/>
      <c r="E1" s="230"/>
      <c r="F1" s="49"/>
      <c r="G1" s="49"/>
      <c r="H1" s="49"/>
    </row>
    <row r="2" spans="1:11" ht="18.75" x14ac:dyDescent="0.25">
      <c r="A2" s="162" t="s">
        <v>1</v>
      </c>
      <c r="B2" s="162" t="s">
        <v>1749</v>
      </c>
      <c r="C2" s="159" t="s">
        <v>2752</v>
      </c>
      <c r="D2" s="37" t="s">
        <v>387</v>
      </c>
      <c r="E2" s="37" t="s">
        <v>388</v>
      </c>
      <c r="F2" t="s">
        <v>3698</v>
      </c>
      <c r="G2" t="s">
        <v>387</v>
      </c>
      <c r="H2" t="s">
        <v>388</v>
      </c>
      <c r="I2" t="s">
        <v>3706</v>
      </c>
      <c r="J2" t="s">
        <v>3632</v>
      </c>
      <c r="K2" t="s">
        <v>3636</v>
      </c>
    </row>
    <row r="3" spans="1:11" ht="15.75" x14ac:dyDescent="0.25">
      <c r="A3" s="30" t="s">
        <v>2956</v>
      </c>
      <c r="B3" s="1" t="s">
        <v>2990</v>
      </c>
      <c r="F3" s="31">
        <v>45.5</v>
      </c>
      <c r="G3" s="10">
        <f>F3/(1-55%)</f>
        <v>101.11111111111111</v>
      </c>
      <c r="H3" s="10">
        <f>F3/(1-60%)</f>
        <v>113.75</v>
      </c>
      <c r="I3" t="s">
        <v>3678</v>
      </c>
      <c r="J3" s="163" t="s">
        <v>2957</v>
      </c>
      <c r="K3" t="s">
        <v>3713</v>
      </c>
    </row>
    <row r="4" spans="1:11" ht="15.75" x14ac:dyDescent="0.25">
      <c r="A4" s="30" t="s">
        <v>2958</v>
      </c>
      <c r="B4" s="1" t="s">
        <v>2991</v>
      </c>
      <c r="F4" s="97">
        <v>57.5</v>
      </c>
      <c r="G4" s="10">
        <f t="shared" ref="G4:G34" si="0">F4/(1-55%)</f>
        <v>127.77777777777779</v>
      </c>
      <c r="H4" s="10">
        <f t="shared" ref="H4:H34" si="1">F4/(1-60%)</f>
        <v>143.75</v>
      </c>
      <c r="I4" t="s">
        <v>3678</v>
      </c>
      <c r="J4" s="163" t="s">
        <v>2957</v>
      </c>
      <c r="K4" t="s">
        <v>3714</v>
      </c>
    </row>
    <row r="5" spans="1:11" ht="15.75" x14ac:dyDescent="0.25">
      <c r="A5" s="30" t="s">
        <v>2959</v>
      </c>
      <c r="B5" s="1" t="s">
        <v>2992</v>
      </c>
      <c r="F5" s="31">
        <v>50</v>
      </c>
      <c r="G5" s="10">
        <f t="shared" si="0"/>
        <v>111.11111111111113</v>
      </c>
      <c r="H5" s="10">
        <f t="shared" si="1"/>
        <v>125</v>
      </c>
      <c r="I5" t="s">
        <v>3678</v>
      </c>
      <c r="J5" s="163" t="s">
        <v>2957</v>
      </c>
      <c r="K5" t="s">
        <v>3715</v>
      </c>
    </row>
    <row r="6" spans="1:11" ht="15.75" x14ac:dyDescent="0.25">
      <c r="A6" s="30" t="s">
        <v>2960</v>
      </c>
      <c r="B6" s="1" t="s">
        <v>2993</v>
      </c>
      <c r="F6" s="97">
        <v>67.5</v>
      </c>
      <c r="G6" s="10">
        <f t="shared" si="0"/>
        <v>150.00000000000003</v>
      </c>
      <c r="H6" s="10">
        <f t="shared" si="1"/>
        <v>168.75</v>
      </c>
      <c r="I6" t="s">
        <v>3678</v>
      </c>
      <c r="J6" s="163" t="s">
        <v>2957</v>
      </c>
      <c r="K6" t="s">
        <v>3716</v>
      </c>
    </row>
    <row r="7" spans="1:11" ht="15.75" x14ac:dyDescent="0.25">
      <c r="A7" s="30" t="s">
        <v>2961</v>
      </c>
      <c r="B7" s="1" t="s">
        <v>2994</v>
      </c>
      <c r="F7" s="97">
        <v>55</v>
      </c>
      <c r="G7" s="10">
        <f t="shared" si="0"/>
        <v>122.22222222222223</v>
      </c>
      <c r="H7" s="10">
        <f t="shared" si="1"/>
        <v>137.5</v>
      </c>
      <c r="I7" t="s">
        <v>3678</v>
      </c>
      <c r="J7" s="163" t="s">
        <v>2957</v>
      </c>
      <c r="K7" t="s">
        <v>3717</v>
      </c>
    </row>
    <row r="8" spans="1:11" ht="15.75" x14ac:dyDescent="0.25">
      <c r="A8" s="30" t="s">
        <v>2962</v>
      </c>
      <c r="B8" s="1" t="s">
        <v>2995</v>
      </c>
      <c r="F8" s="97">
        <v>57.5</v>
      </c>
      <c r="G8" s="10">
        <f t="shared" si="0"/>
        <v>127.77777777777779</v>
      </c>
      <c r="H8" s="10">
        <f t="shared" si="1"/>
        <v>143.75</v>
      </c>
      <c r="I8" t="s">
        <v>3678</v>
      </c>
      <c r="J8" s="163" t="s">
        <v>2957</v>
      </c>
      <c r="K8" t="s">
        <v>3718</v>
      </c>
    </row>
    <row r="9" spans="1:11" ht="15.75" x14ac:dyDescent="0.25">
      <c r="A9" s="30" t="s">
        <v>2963</v>
      </c>
      <c r="B9" s="1" t="s">
        <v>2996</v>
      </c>
      <c r="F9" s="31">
        <v>12.54</v>
      </c>
      <c r="G9" s="10">
        <f t="shared" si="0"/>
        <v>27.866666666666667</v>
      </c>
      <c r="H9" s="10">
        <f t="shared" si="1"/>
        <v>31.349999999999998</v>
      </c>
      <c r="I9" t="s">
        <v>3678</v>
      </c>
      <c r="J9" s="163" t="s">
        <v>2964</v>
      </c>
      <c r="K9" t="s">
        <v>3719</v>
      </c>
    </row>
    <row r="10" spans="1:11" ht="15.75" x14ac:dyDescent="0.25">
      <c r="A10" s="30" t="s">
        <v>2965</v>
      </c>
      <c r="B10" s="1" t="s">
        <v>2997</v>
      </c>
      <c r="F10" s="31">
        <v>12.535714285714286</v>
      </c>
      <c r="G10" s="10">
        <f t="shared" si="0"/>
        <v>27.857142857142861</v>
      </c>
      <c r="H10" s="10">
        <f t="shared" si="1"/>
        <v>31.339285714285715</v>
      </c>
      <c r="I10" t="s">
        <v>3678</v>
      </c>
      <c r="J10" s="163" t="s">
        <v>2964</v>
      </c>
      <c r="K10" t="s">
        <v>3720</v>
      </c>
    </row>
    <row r="11" spans="1:11" ht="15.75" x14ac:dyDescent="0.25">
      <c r="A11" s="34" t="s">
        <v>2966</v>
      </c>
      <c r="B11" s="1" t="s">
        <v>2998</v>
      </c>
      <c r="F11" s="35">
        <v>22.5</v>
      </c>
      <c r="G11" s="10">
        <f t="shared" si="0"/>
        <v>50.000000000000007</v>
      </c>
      <c r="H11" s="10">
        <f t="shared" si="1"/>
        <v>56.25</v>
      </c>
      <c r="I11" t="s">
        <v>3678</v>
      </c>
      <c r="J11" s="163" t="s">
        <v>2964</v>
      </c>
      <c r="K11" t="s">
        <v>3721</v>
      </c>
    </row>
    <row r="12" spans="1:11" ht="15.75" x14ac:dyDescent="0.25">
      <c r="A12" s="30" t="s">
        <v>2967</v>
      </c>
      <c r="B12" s="1" t="s">
        <v>2999</v>
      </c>
      <c r="F12" s="31">
        <v>23</v>
      </c>
      <c r="G12" s="10">
        <f t="shared" si="0"/>
        <v>51.111111111111114</v>
      </c>
      <c r="H12" s="10">
        <f t="shared" si="1"/>
        <v>57.5</v>
      </c>
      <c r="I12" t="s">
        <v>3678</v>
      </c>
      <c r="J12" s="163" t="s">
        <v>2964</v>
      </c>
      <c r="K12" t="s">
        <v>3722</v>
      </c>
    </row>
    <row r="13" spans="1:11" ht="15.75" x14ac:dyDescent="0.25">
      <c r="A13" s="30" t="s">
        <v>2968</v>
      </c>
      <c r="B13" s="1" t="s">
        <v>3000</v>
      </c>
      <c r="F13" s="97">
        <v>30</v>
      </c>
      <c r="G13" s="10">
        <f t="shared" si="0"/>
        <v>66.666666666666671</v>
      </c>
      <c r="H13" s="10">
        <f t="shared" si="1"/>
        <v>75</v>
      </c>
      <c r="I13" t="s">
        <v>3678</v>
      </c>
      <c r="J13" s="163" t="s">
        <v>2964</v>
      </c>
      <c r="K13" t="s">
        <v>3723</v>
      </c>
    </row>
    <row r="14" spans="1:11" ht="15.75" x14ac:dyDescent="0.25">
      <c r="A14" s="30" t="s">
        <v>2969</v>
      </c>
      <c r="B14" s="1" t="s">
        <v>3001</v>
      </c>
      <c r="F14" s="97">
        <v>30</v>
      </c>
      <c r="G14" s="10">
        <f t="shared" si="0"/>
        <v>66.666666666666671</v>
      </c>
      <c r="H14" s="10">
        <f t="shared" si="1"/>
        <v>75</v>
      </c>
      <c r="I14" t="s">
        <v>3678</v>
      </c>
      <c r="J14" s="163" t="s">
        <v>2964</v>
      </c>
      <c r="K14" t="s">
        <v>3724</v>
      </c>
    </row>
    <row r="15" spans="1:11" ht="15.75" x14ac:dyDescent="0.25">
      <c r="A15" s="30" t="s">
        <v>2970</v>
      </c>
      <c r="B15" s="1" t="s">
        <v>3002</v>
      </c>
      <c r="F15" s="31">
        <v>30</v>
      </c>
      <c r="G15" s="10">
        <f t="shared" si="0"/>
        <v>66.666666666666671</v>
      </c>
      <c r="H15" s="10">
        <f t="shared" si="1"/>
        <v>75</v>
      </c>
      <c r="I15" t="s">
        <v>3678</v>
      </c>
      <c r="J15" s="163" t="s">
        <v>2964</v>
      </c>
      <c r="K15" t="s">
        <v>3725</v>
      </c>
    </row>
    <row r="16" spans="1:11" ht="15.75" x14ac:dyDescent="0.25">
      <c r="A16" s="30" t="s">
        <v>2971</v>
      </c>
      <c r="B16" s="1" t="s">
        <v>3003</v>
      </c>
      <c r="F16" s="31">
        <v>17.642857142857142</v>
      </c>
      <c r="G16" s="10">
        <f t="shared" si="0"/>
        <v>39.206349206349209</v>
      </c>
      <c r="H16" s="10">
        <f t="shared" si="1"/>
        <v>44.107142857142854</v>
      </c>
      <c r="I16" t="s">
        <v>3678</v>
      </c>
      <c r="J16" s="163" t="s">
        <v>2964</v>
      </c>
      <c r="K16" t="s">
        <v>3726</v>
      </c>
    </row>
    <row r="17" spans="1:11" ht="15.75" x14ac:dyDescent="0.25">
      <c r="A17" s="30" t="s">
        <v>2972</v>
      </c>
      <c r="B17" s="1" t="s">
        <v>3004</v>
      </c>
      <c r="F17" s="31">
        <v>27.392857142857146</v>
      </c>
      <c r="G17" s="10">
        <f t="shared" si="0"/>
        <v>60.873015873015888</v>
      </c>
      <c r="H17" s="10">
        <f t="shared" si="1"/>
        <v>68.482142857142861</v>
      </c>
      <c r="I17" t="s">
        <v>3678</v>
      </c>
      <c r="J17" s="163" t="s">
        <v>2964</v>
      </c>
      <c r="K17" t="s">
        <v>3727</v>
      </c>
    </row>
    <row r="18" spans="1:11" ht="15.75" x14ac:dyDescent="0.25">
      <c r="A18" s="30" t="s">
        <v>2973</v>
      </c>
      <c r="B18" s="1" t="s">
        <v>3005</v>
      </c>
      <c r="F18" s="31">
        <v>26</v>
      </c>
      <c r="G18" s="10">
        <f t="shared" si="0"/>
        <v>57.777777777777786</v>
      </c>
      <c r="H18" s="10">
        <f t="shared" si="1"/>
        <v>65</v>
      </c>
      <c r="I18" t="s">
        <v>3678</v>
      </c>
      <c r="J18" s="163" t="s">
        <v>2964</v>
      </c>
      <c r="K18" t="s">
        <v>3728</v>
      </c>
    </row>
    <row r="19" spans="1:11" ht="15.75" x14ac:dyDescent="0.25">
      <c r="A19" s="30" t="s">
        <v>2974</v>
      </c>
      <c r="B19" s="1" t="s">
        <v>3006</v>
      </c>
      <c r="F19" s="31">
        <v>21.357142857142861</v>
      </c>
      <c r="G19" s="10">
        <f t="shared" si="0"/>
        <v>47.460317460317476</v>
      </c>
      <c r="H19" s="10">
        <f t="shared" si="1"/>
        <v>53.392857142857153</v>
      </c>
      <c r="I19" t="s">
        <v>3678</v>
      </c>
      <c r="J19" s="163" t="s">
        <v>2964</v>
      </c>
      <c r="K19" t="s">
        <v>3729</v>
      </c>
    </row>
    <row r="20" spans="1:11" ht="15.75" x14ac:dyDescent="0.25">
      <c r="A20" s="30" t="s">
        <v>2975</v>
      </c>
      <c r="B20" s="1" t="s">
        <v>3007</v>
      </c>
      <c r="F20" s="31">
        <v>20.892857142857146</v>
      </c>
      <c r="G20" s="10">
        <f t="shared" si="0"/>
        <v>46.428571428571438</v>
      </c>
      <c r="H20" s="10">
        <f t="shared" si="1"/>
        <v>52.232142857142861</v>
      </c>
      <c r="I20" t="s">
        <v>3678</v>
      </c>
      <c r="J20" s="163" t="s">
        <v>2964</v>
      </c>
      <c r="K20" t="s">
        <v>3730</v>
      </c>
    </row>
    <row r="21" spans="1:11" ht="15.75" x14ac:dyDescent="0.25">
      <c r="A21" s="30" t="s">
        <v>2976</v>
      </c>
      <c r="B21" s="1" t="s">
        <v>3008</v>
      </c>
      <c r="F21" s="97">
        <v>35</v>
      </c>
      <c r="G21" s="10">
        <f t="shared" si="0"/>
        <v>77.777777777777786</v>
      </c>
      <c r="H21" s="10">
        <f t="shared" si="1"/>
        <v>87.5</v>
      </c>
      <c r="I21" t="s">
        <v>3678</v>
      </c>
      <c r="J21" s="163" t="s">
        <v>2964</v>
      </c>
      <c r="K21" t="s">
        <v>3731</v>
      </c>
    </row>
    <row r="22" spans="1:11" ht="15.75" x14ac:dyDescent="0.25">
      <c r="A22" s="30" t="s">
        <v>2977</v>
      </c>
      <c r="B22" s="1" t="s">
        <v>3009</v>
      </c>
      <c r="F22" s="97">
        <v>35</v>
      </c>
      <c r="G22" s="10">
        <f t="shared" si="0"/>
        <v>77.777777777777786</v>
      </c>
      <c r="H22" s="10">
        <f t="shared" si="1"/>
        <v>87.5</v>
      </c>
      <c r="I22" t="s">
        <v>3678</v>
      </c>
      <c r="J22" s="163" t="s">
        <v>2964</v>
      </c>
      <c r="K22" t="s">
        <v>3732</v>
      </c>
    </row>
    <row r="23" spans="1:11" ht="15.75" x14ac:dyDescent="0.25">
      <c r="A23" s="30" t="s">
        <v>2978</v>
      </c>
      <c r="B23" s="1" t="s">
        <v>3010</v>
      </c>
      <c r="F23" s="31">
        <v>40</v>
      </c>
      <c r="G23" s="10">
        <f t="shared" si="0"/>
        <v>88.8888888888889</v>
      </c>
      <c r="H23" s="10">
        <f t="shared" si="1"/>
        <v>100</v>
      </c>
      <c r="I23" t="s">
        <v>3678</v>
      </c>
      <c r="J23" s="163" t="s">
        <v>2964</v>
      </c>
      <c r="K23" t="s">
        <v>3733</v>
      </c>
    </row>
    <row r="24" spans="1:11" ht="15.75" x14ac:dyDescent="0.25">
      <c r="A24" s="30" t="s">
        <v>2979</v>
      </c>
      <c r="B24" s="1" t="s">
        <v>3011</v>
      </c>
      <c r="F24" s="31">
        <v>42</v>
      </c>
      <c r="G24" s="10">
        <f t="shared" si="0"/>
        <v>93.333333333333343</v>
      </c>
      <c r="H24" s="10">
        <f t="shared" si="1"/>
        <v>105</v>
      </c>
      <c r="I24" t="s">
        <v>3678</v>
      </c>
      <c r="J24" s="163" t="s">
        <v>2964</v>
      </c>
      <c r="K24" t="s">
        <v>3734</v>
      </c>
    </row>
    <row r="25" spans="1:11" ht="15.75" x14ac:dyDescent="0.25">
      <c r="A25" s="30" t="s">
        <v>2980</v>
      </c>
      <c r="B25" s="1" t="s">
        <v>3012</v>
      </c>
      <c r="F25" s="31">
        <v>26.928571428571431</v>
      </c>
      <c r="G25" s="10">
        <f t="shared" si="0"/>
        <v>59.841269841269849</v>
      </c>
      <c r="H25" s="10">
        <f t="shared" si="1"/>
        <v>67.321428571428569</v>
      </c>
      <c r="I25" t="s">
        <v>3678</v>
      </c>
      <c r="J25" s="163" t="s">
        <v>2964</v>
      </c>
      <c r="K25" t="s">
        <v>3735</v>
      </c>
    </row>
    <row r="26" spans="1:11" ht="15.75" x14ac:dyDescent="0.25">
      <c r="A26" s="30" t="s">
        <v>2981</v>
      </c>
      <c r="B26" s="1" t="s">
        <v>3013</v>
      </c>
      <c r="F26" s="164">
        <v>0</v>
      </c>
      <c r="G26" s="10">
        <f t="shared" si="0"/>
        <v>0</v>
      </c>
      <c r="H26" s="10">
        <f t="shared" si="1"/>
        <v>0</v>
      </c>
      <c r="I26" t="s">
        <v>3678</v>
      </c>
      <c r="J26" s="163" t="s">
        <v>2964</v>
      </c>
      <c r="K26" t="s">
        <v>3736</v>
      </c>
    </row>
    <row r="27" spans="1:11" ht="15.75" x14ac:dyDescent="0.25">
      <c r="A27" s="30" t="s">
        <v>2982</v>
      </c>
      <c r="B27" s="1" t="s">
        <v>3014</v>
      </c>
      <c r="F27" s="97">
        <v>35</v>
      </c>
      <c r="G27" s="10">
        <f t="shared" si="0"/>
        <v>77.777777777777786</v>
      </c>
      <c r="H27" s="10">
        <f t="shared" si="1"/>
        <v>87.5</v>
      </c>
      <c r="I27" t="s">
        <v>3678</v>
      </c>
      <c r="J27" s="163" t="s">
        <v>2964</v>
      </c>
      <c r="K27" t="s">
        <v>3737</v>
      </c>
    </row>
    <row r="28" spans="1:11" ht="15.75" x14ac:dyDescent="0.25">
      <c r="A28" s="30" t="s">
        <v>2983</v>
      </c>
      <c r="B28" s="1" t="s">
        <v>3015</v>
      </c>
      <c r="F28" s="97">
        <v>35</v>
      </c>
      <c r="G28" s="10">
        <f t="shared" si="0"/>
        <v>77.777777777777786</v>
      </c>
      <c r="H28" s="10">
        <f t="shared" si="1"/>
        <v>87.5</v>
      </c>
      <c r="I28" t="s">
        <v>3678</v>
      </c>
      <c r="J28" s="163" t="s">
        <v>2964</v>
      </c>
      <c r="K28" t="s">
        <v>3738</v>
      </c>
    </row>
    <row r="29" spans="1:11" ht="15.75" x14ac:dyDescent="0.25">
      <c r="A29" s="30" t="s">
        <v>2984</v>
      </c>
      <c r="B29" s="1" t="s">
        <v>3016</v>
      </c>
      <c r="F29" s="97">
        <v>35</v>
      </c>
      <c r="G29" s="10">
        <f t="shared" si="0"/>
        <v>77.777777777777786</v>
      </c>
      <c r="H29" s="10">
        <f t="shared" si="1"/>
        <v>87.5</v>
      </c>
      <c r="I29" t="s">
        <v>3678</v>
      </c>
      <c r="J29" s="163" t="s">
        <v>2964</v>
      </c>
      <c r="K29" t="s">
        <v>3739</v>
      </c>
    </row>
    <row r="30" spans="1:11" ht="15.75" x14ac:dyDescent="0.25">
      <c r="A30" s="30" t="s">
        <v>2985</v>
      </c>
      <c r="B30" s="1" t="s">
        <v>3017</v>
      </c>
      <c r="F30" s="97">
        <v>30</v>
      </c>
      <c r="G30" s="10">
        <f t="shared" si="0"/>
        <v>66.666666666666671</v>
      </c>
      <c r="H30" s="10">
        <f t="shared" si="1"/>
        <v>75</v>
      </c>
      <c r="I30" t="s">
        <v>3678</v>
      </c>
      <c r="J30" s="163" t="s">
        <v>2964</v>
      </c>
      <c r="K30" t="s">
        <v>3740</v>
      </c>
    </row>
    <row r="31" spans="1:11" ht="15.75" x14ac:dyDescent="0.25">
      <c r="A31" s="30" t="s">
        <v>2986</v>
      </c>
      <c r="B31" s="1" t="s">
        <v>3018</v>
      </c>
      <c r="F31" s="31">
        <v>30</v>
      </c>
      <c r="G31" s="10">
        <f t="shared" si="0"/>
        <v>66.666666666666671</v>
      </c>
      <c r="H31" s="10">
        <f t="shared" si="1"/>
        <v>75</v>
      </c>
      <c r="I31" t="s">
        <v>3678</v>
      </c>
      <c r="J31" s="163" t="s">
        <v>2964</v>
      </c>
      <c r="K31" t="s">
        <v>3741</v>
      </c>
    </row>
    <row r="32" spans="1:11" ht="15.75" x14ac:dyDescent="0.25">
      <c r="A32" s="30" t="s">
        <v>2987</v>
      </c>
      <c r="B32" s="1" t="s">
        <v>3019</v>
      </c>
      <c r="F32" s="97">
        <v>37.5</v>
      </c>
      <c r="G32" s="10">
        <f t="shared" si="0"/>
        <v>83.333333333333343</v>
      </c>
      <c r="H32" s="10">
        <f t="shared" si="1"/>
        <v>93.75</v>
      </c>
      <c r="I32" t="s">
        <v>3678</v>
      </c>
      <c r="J32" s="163" t="s">
        <v>2964</v>
      </c>
      <c r="K32" t="s">
        <v>3742</v>
      </c>
    </row>
    <row r="33" spans="1:11" ht="15.75" x14ac:dyDescent="0.25">
      <c r="A33" s="30" t="s">
        <v>2988</v>
      </c>
      <c r="B33" s="1" t="s">
        <v>3020</v>
      </c>
      <c r="F33" s="31">
        <v>34.821428571428577</v>
      </c>
      <c r="G33" s="10">
        <f t="shared" si="0"/>
        <v>77.380952380952394</v>
      </c>
      <c r="H33" s="10">
        <f t="shared" si="1"/>
        <v>87.053571428571431</v>
      </c>
      <c r="I33" t="s">
        <v>3678</v>
      </c>
      <c r="J33" s="163" t="s">
        <v>2964</v>
      </c>
      <c r="K33" t="s">
        <v>3743</v>
      </c>
    </row>
    <row r="34" spans="1:11" ht="15.75" x14ac:dyDescent="0.25">
      <c r="A34" s="34" t="s">
        <v>2989</v>
      </c>
      <c r="B34" s="1" t="s">
        <v>3021</v>
      </c>
      <c r="F34" s="35">
        <v>31.107142857142861</v>
      </c>
      <c r="G34" s="10">
        <f t="shared" si="0"/>
        <v>69.126984126984141</v>
      </c>
      <c r="H34" s="10">
        <f t="shared" si="1"/>
        <v>77.767857142857153</v>
      </c>
      <c r="I34" t="s">
        <v>3678</v>
      </c>
      <c r="J34" s="163" t="s">
        <v>2964</v>
      </c>
      <c r="K34" t="s">
        <v>3744</v>
      </c>
    </row>
    <row r="37" spans="1:11" ht="31.5" x14ac:dyDescent="0.5">
      <c r="A37" s="231" t="s">
        <v>3071</v>
      </c>
      <c r="B37" s="230"/>
      <c r="C37" s="230"/>
      <c r="D37" s="230"/>
      <c r="E37" s="230"/>
    </row>
    <row r="38" spans="1:11" ht="18.75" x14ac:dyDescent="0.25">
      <c r="A38" s="123" t="s">
        <v>1</v>
      </c>
      <c r="B38" s="123" t="s">
        <v>1749</v>
      </c>
      <c r="F38" s="159" t="s">
        <v>2752</v>
      </c>
      <c r="G38" s="37" t="s">
        <v>387</v>
      </c>
      <c r="H38" s="37" t="s">
        <v>388</v>
      </c>
    </row>
    <row r="39" spans="1:11" ht="15.75" x14ac:dyDescent="0.25">
      <c r="A39" s="30" t="s">
        <v>3022</v>
      </c>
      <c r="B39" s="1" t="s">
        <v>3044</v>
      </c>
      <c r="F39" s="31">
        <v>10.811666666666667</v>
      </c>
      <c r="G39" s="10">
        <f>F39/(1-55%)</f>
        <v>24.025925925925929</v>
      </c>
      <c r="H39" s="10">
        <f>F39/(1-60%)</f>
        <v>27.029166666666669</v>
      </c>
      <c r="I39" t="s">
        <v>3678</v>
      </c>
      <c r="J39" s="163" t="s">
        <v>2964</v>
      </c>
      <c r="K39" t="s">
        <v>3745</v>
      </c>
    </row>
    <row r="40" spans="1:11" ht="15.75" x14ac:dyDescent="0.25">
      <c r="A40" s="30" t="s">
        <v>3023</v>
      </c>
      <c r="B40" s="1" t="s">
        <v>3045</v>
      </c>
      <c r="F40" s="31">
        <v>11.635000000000002</v>
      </c>
      <c r="G40" s="10">
        <f t="shared" ref="G40:G64" si="2">F40/(1-55%)</f>
        <v>25.855555555555561</v>
      </c>
      <c r="H40" s="10">
        <f t="shared" ref="H40:H64" si="3">F40/(1-60%)</f>
        <v>29.087500000000002</v>
      </c>
      <c r="I40" t="s">
        <v>3678</v>
      </c>
      <c r="J40" s="163" t="s">
        <v>2964</v>
      </c>
      <c r="K40" t="s">
        <v>3745</v>
      </c>
    </row>
    <row r="41" spans="1:11" ht="15.75" x14ac:dyDescent="0.25">
      <c r="A41" s="61" t="s">
        <v>3024</v>
      </c>
      <c r="B41" s="1" t="s">
        <v>3046</v>
      </c>
      <c r="F41" s="31">
        <v>14.040000000000003</v>
      </c>
      <c r="G41" s="10">
        <f t="shared" si="2"/>
        <v>31.20000000000001</v>
      </c>
      <c r="H41" s="10">
        <f t="shared" si="3"/>
        <v>35.1</v>
      </c>
      <c r="I41" t="s">
        <v>3678</v>
      </c>
      <c r="J41" s="165" t="s">
        <v>2964</v>
      </c>
      <c r="K41" t="s">
        <v>3745</v>
      </c>
    </row>
    <row r="42" spans="1:11" ht="15.75" x14ac:dyDescent="0.25">
      <c r="A42" s="30" t="s">
        <v>3025</v>
      </c>
      <c r="B42" s="1" t="s">
        <v>3047</v>
      </c>
      <c r="F42" s="31">
        <v>13.845000000000001</v>
      </c>
      <c r="G42" s="10">
        <f t="shared" si="2"/>
        <v>30.766666666666673</v>
      </c>
      <c r="H42" s="10">
        <f t="shared" si="3"/>
        <v>34.612499999999997</v>
      </c>
      <c r="I42" t="s">
        <v>3678</v>
      </c>
      <c r="J42" s="163" t="s">
        <v>2964</v>
      </c>
      <c r="K42" t="s">
        <v>3745</v>
      </c>
    </row>
    <row r="43" spans="1:11" ht="15.75" x14ac:dyDescent="0.25">
      <c r="A43" s="61" t="s">
        <v>3026</v>
      </c>
      <c r="B43" s="1" t="s">
        <v>3048</v>
      </c>
      <c r="F43" s="31">
        <v>10.291666666666666</v>
      </c>
      <c r="G43" s="10">
        <f t="shared" si="2"/>
        <v>22.87037037037037</v>
      </c>
      <c r="H43" s="10">
        <f t="shared" si="3"/>
        <v>25.729166666666664</v>
      </c>
      <c r="I43" t="s">
        <v>3678</v>
      </c>
      <c r="J43" s="165" t="s">
        <v>2964</v>
      </c>
      <c r="K43" t="s">
        <v>3745</v>
      </c>
    </row>
    <row r="44" spans="1:11" ht="15.75" x14ac:dyDescent="0.25">
      <c r="A44" s="30" t="s">
        <v>3027</v>
      </c>
      <c r="B44" s="1" t="s">
        <v>3049</v>
      </c>
      <c r="F44" s="31">
        <v>13.845000000000001</v>
      </c>
      <c r="G44" s="10">
        <f t="shared" si="2"/>
        <v>30.766666666666673</v>
      </c>
      <c r="H44" s="10">
        <f t="shared" si="3"/>
        <v>34.612499999999997</v>
      </c>
      <c r="I44" t="s">
        <v>3678</v>
      </c>
      <c r="J44" s="163" t="s">
        <v>2964</v>
      </c>
      <c r="K44" t="s">
        <v>3745</v>
      </c>
    </row>
    <row r="45" spans="1:11" ht="15.75" x14ac:dyDescent="0.25">
      <c r="A45" s="30" t="s">
        <v>3028</v>
      </c>
      <c r="B45" s="1" t="s">
        <v>3050</v>
      </c>
      <c r="F45" s="31">
        <v>12.176666666666668</v>
      </c>
      <c r="G45" s="10">
        <f t="shared" si="2"/>
        <v>27.059259259259264</v>
      </c>
      <c r="H45" s="10">
        <f t="shared" si="3"/>
        <v>30.441666666666666</v>
      </c>
      <c r="I45" t="s">
        <v>3678</v>
      </c>
      <c r="J45" s="163" t="s">
        <v>2964</v>
      </c>
      <c r="K45" t="s">
        <v>3745</v>
      </c>
    </row>
    <row r="46" spans="1:11" ht="15.75" x14ac:dyDescent="0.25">
      <c r="A46" s="61" t="s">
        <v>3029</v>
      </c>
      <c r="B46" s="1" t="s">
        <v>3051</v>
      </c>
      <c r="F46" s="31">
        <v>15.975000000000001</v>
      </c>
      <c r="G46" s="10">
        <f t="shared" si="2"/>
        <v>35.500000000000007</v>
      </c>
      <c r="H46" s="10">
        <f t="shared" si="3"/>
        <v>39.9375</v>
      </c>
      <c r="I46" t="s">
        <v>3678</v>
      </c>
      <c r="J46" s="165" t="s">
        <v>2964</v>
      </c>
      <c r="K46" t="s">
        <v>3745</v>
      </c>
    </row>
    <row r="47" spans="1:11" ht="15.75" x14ac:dyDescent="0.25">
      <c r="A47" s="30" t="s">
        <v>3030</v>
      </c>
      <c r="B47" s="1" t="s">
        <v>3052</v>
      </c>
      <c r="F47" s="31">
        <v>21.125000000000004</v>
      </c>
      <c r="G47" s="10">
        <f t="shared" si="2"/>
        <v>46.944444444444457</v>
      </c>
      <c r="H47" s="10">
        <f t="shared" si="3"/>
        <v>52.812500000000007</v>
      </c>
      <c r="I47" t="s">
        <v>3678</v>
      </c>
      <c r="J47" s="163" t="s">
        <v>2964</v>
      </c>
      <c r="K47" t="s">
        <v>3745</v>
      </c>
    </row>
    <row r="48" spans="1:11" ht="15.75" x14ac:dyDescent="0.25">
      <c r="A48" s="61" t="s">
        <v>3031</v>
      </c>
      <c r="B48" s="1" t="s">
        <v>3053</v>
      </c>
      <c r="F48" s="31">
        <v>12.566666666666666</v>
      </c>
      <c r="G48" s="10">
        <f t="shared" si="2"/>
        <v>27.925925925925927</v>
      </c>
      <c r="H48" s="10">
        <f t="shared" si="3"/>
        <v>31.416666666666664</v>
      </c>
      <c r="I48" t="s">
        <v>3678</v>
      </c>
      <c r="J48" s="165" t="s">
        <v>2964</v>
      </c>
      <c r="K48" t="s">
        <v>3745</v>
      </c>
    </row>
    <row r="49" spans="1:11" ht="15.75" x14ac:dyDescent="0.25">
      <c r="A49" s="30" t="s">
        <v>3032</v>
      </c>
      <c r="B49" s="1" t="s">
        <v>3054</v>
      </c>
      <c r="F49" s="31">
        <v>14.061666666666669</v>
      </c>
      <c r="G49" s="10">
        <f t="shared" si="2"/>
        <v>31.248148148148157</v>
      </c>
      <c r="H49" s="10">
        <f t="shared" si="3"/>
        <v>35.154166666666669</v>
      </c>
      <c r="I49" t="s">
        <v>3678</v>
      </c>
      <c r="J49" s="163" t="s">
        <v>2964</v>
      </c>
      <c r="K49" t="s">
        <v>3745</v>
      </c>
    </row>
    <row r="50" spans="1:11" ht="15.75" x14ac:dyDescent="0.25">
      <c r="A50" s="30" t="s">
        <v>3033</v>
      </c>
      <c r="B50" s="1" t="s">
        <v>3055</v>
      </c>
      <c r="F50" s="31">
        <v>11.613333333333335</v>
      </c>
      <c r="G50" s="10">
        <f t="shared" si="2"/>
        <v>25.807407407407414</v>
      </c>
      <c r="H50" s="10">
        <f t="shared" si="3"/>
        <v>29.033333333333335</v>
      </c>
      <c r="I50" t="s">
        <v>3678</v>
      </c>
      <c r="J50" s="163" t="s">
        <v>2964</v>
      </c>
      <c r="K50" t="s">
        <v>3745</v>
      </c>
    </row>
    <row r="51" spans="1:11" ht="15.75" x14ac:dyDescent="0.25">
      <c r="A51" s="61" t="s">
        <v>3034</v>
      </c>
      <c r="B51" s="1" t="s">
        <v>3056</v>
      </c>
      <c r="F51" s="31">
        <v>13.303333333333335</v>
      </c>
      <c r="G51" s="10">
        <f t="shared" si="2"/>
        <v>29.562962962962967</v>
      </c>
      <c r="H51" s="10">
        <f t="shared" si="3"/>
        <v>33.258333333333333</v>
      </c>
      <c r="I51" t="s">
        <v>3678</v>
      </c>
      <c r="J51" s="165" t="s">
        <v>2964</v>
      </c>
      <c r="K51" t="s">
        <v>3745</v>
      </c>
    </row>
    <row r="52" spans="1:11" ht="15.75" x14ac:dyDescent="0.25">
      <c r="A52" s="30" t="s">
        <v>3035</v>
      </c>
      <c r="B52" s="1" t="s">
        <v>3057</v>
      </c>
      <c r="F52" s="48">
        <v>0</v>
      </c>
      <c r="G52" s="10">
        <f t="shared" si="2"/>
        <v>0</v>
      </c>
      <c r="H52" s="10">
        <f t="shared" si="3"/>
        <v>0</v>
      </c>
      <c r="I52" t="s">
        <v>3678</v>
      </c>
      <c r="J52" s="163" t="s">
        <v>2964</v>
      </c>
      <c r="K52" t="s">
        <v>3745</v>
      </c>
    </row>
    <row r="53" spans="1:11" ht="15.75" x14ac:dyDescent="0.25">
      <c r="A53" s="61" t="s">
        <v>3036</v>
      </c>
      <c r="B53" s="1" t="s">
        <v>3058</v>
      </c>
      <c r="F53" s="31">
        <v>14.928333333333335</v>
      </c>
      <c r="G53" s="10">
        <f t="shared" si="2"/>
        <v>33.174074074074078</v>
      </c>
      <c r="H53" s="10">
        <f t="shared" si="3"/>
        <v>37.320833333333333</v>
      </c>
      <c r="I53" t="s">
        <v>3678</v>
      </c>
      <c r="J53" s="165" t="s">
        <v>2964</v>
      </c>
      <c r="K53" t="s">
        <v>3745</v>
      </c>
    </row>
    <row r="54" spans="1:11" ht="15.75" x14ac:dyDescent="0.25">
      <c r="A54" s="61" t="s">
        <v>3037</v>
      </c>
      <c r="B54" s="1" t="s">
        <v>3059</v>
      </c>
      <c r="F54" s="31">
        <v>16.813333333333333</v>
      </c>
      <c r="G54" s="10">
        <f t="shared" si="2"/>
        <v>37.362962962962968</v>
      </c>
      <c r="H54" s="10">
        <f t="shared" si="3"/>
        <v>42.033333333333331</v>
      </c>
      <c r="I54" t="s">
        <v>3678</v>
      </c>
      <c r="J54" s="165" t="s">
        <v>2964</v>
      </c>
      <c r="K54" t="s">
        <v>3745</v>
      </c>
    </row>
    <row r="55" spans="1:11" ht="15.75" x14ac:dyDescent="0.25">
      <c r="A55" s="30" t="s">
        <v>3038</v>
      </c>
      <c r="B55" s="1" t="s">
        <v>3060</v>
      </c>
      <c r="F55" s="48">
        <v>0</v>
      </c>
      <c r="G55" s="10">
        <f t="shared" si="2"/>
        <v>0</v>
      </c>
      <c r="H55" s="10">
        <f t="shared" si="3"/>
        <v>0</v>
      </c>
      <c r="I55" t="s">
        <v>3678</v>
      </c>
      <c r="J55" s="163" t="s">
        <v>2964</v>
      </c>
      <c r="K55" t="s">
        <v>3745</v>
      </c>
    </row>
    <row r="56" spans="1:11" ht="15.75" x14ac:dyDescent="0.25">
      <c r="A56" s="30" t="s">
        <v>3039</v>
      </c>
      <c r="B56" s="1" t="s">
        <v>3061</v>
      </c>
      <c r="F56" s="31">
        <v>16.315000000000005</v>
      </c>
      <c r="G56" s="10">
        <f t="shared" si="2"/>
        <v>36.255555555555567</v>
      </c>
      <c r="H56" s="10">
        <f t="shared" si="3"/>
        <v>40.787500000000009</v>
      </c>
      <c r="I56" t="s">
        <v>3678</v>
      </c>
      <c r="J56" s="165" t="s">
        <v>2964</v>
      </c>
      <c r="K56" t="s">
        <v>3745</v>
      </c>
    </row>
    <row r="57" spans="1:11" ht="15.75" x14ac:dyDescent="0.25">
      <c r="A57" s="61" t="s">
        <v>3040</v>
      </c>
      <c r="B57" s="1" t="s">
        <v>3062</v>
      </c>
      <c r="F57" s="31">
        <v>14.061666666666669</v>
      </c>
      <c r="G57" s="10">
        <f t="shared" si="2"/>
        <v>31.248148148148157</v>
      </c>
      <c r="H57" s="10">
        <f t="shared" si="3"/>
        <v>35.154166666666669</v>
      </c>
      <c r="I57" t="s">
        <v>3678</v>
      </c>
      <c r="J57" s="165" t="s">
        <v>2964</v>
      </c>
      <c r="K57" t="s">
        <v>3745</v>
      </c>
    </row>
    <row r="58" spans="1:11" ht="15.75" x14ac:dyDescent="0.25">
      <c r="A58" s="30" t="s">
        <v>2976</v>
      </c>
      <c r="B58" s="1" t="s">
        <v>3063</v>
      </c>
      <c r="F58" s="31">
        <v>16.228333333333335</v>
      </c>
      <c r="G58" s="10">
        <f t="shared" si="2"/>
        <v>36.06296296296297</v>
      </c>
      <c r="H58" s="10">
        <f t="shared" si="3"/>
        <v>40.570833333333333</v>
      </c>
      <c r="I58" t="s">
        <v>3678</v>
      </c>
      <c r="J58" s="163" t="s">
        <v>2964</v>
      </c>
      <c r="K58" t="s">
        <v>3745</v>
      </c>
    </row>
    <row r="59" spans="1:11" ht="15.75" x14ac:dyDescent="0.25">
      <c r="A59" s="30" t="s">
        <v>2977</v>
      </c>
      <c r="B59" s="1" t="s">
        <v>3064</v>
      </c>
      <c r="F59" s="31">
        <v>19.001666666666669</v>
      </c>
      <c r="G59" s="10">
        <f t="shared" si="2"/>
        <v>42.225925925925935</v>
      </c>
      <c r="H59" s="10">
        <f t="shared" si="3"/>
        <v>47.50416666666667</v>
      </c>
      <c r="I59" t="s">
        <v>3678</v>
      </c>
      <c r="J59" s="163" t="s">
        <v>2964</v>
      </c>
      <c r="K59" t="s">
        <v>3745</v>
      </c>
    </row>
    <row r="60" spans="1:11" ht="15.75" x14ac:dyDescent="0.25">
      <c r="A60" s="30" t="s">
        <v>3041</v>
      </c>
      <c r="B60" s="1" t="s">
        <v>3065</v>
      </c>
      <c r="F60" s="31">
        <v>20</v>
      </c>
      <c r="G60" s="10">
        <f t="shared" si="2"/>
        <v>44.44444444444445</v>
      </c>
      <c r="H60" s="10">
        <f t="shared" si="3"/>
        <v>50</v>
      </c>
      <c r="I60" t="s">
        <v>3678</v>
      </c>
      <c r="J60" s="163" t="s">
        <v>2964</v>
      </c>
      <c r="K60" t="s">
        <v>3745</v>
      </c>
    </row>
    <row r="61" spans="1:11" ht="15.75" x14ac:dyDescent="0.25">
      <c r="A61" s="53" t="s">
        <v>2978</v>
      </c>
      <c r="B61" s="1" t="s">
        <v>3066</v>
      </c>
      <c r="F61" s="31">
        <v>19.045000000000002</v>
      </c>
      <c r="G61" s="10">
        <f t="shared" si="2"/>
        <v>42.32222222222223</v>
      </c>
      <c r="H61" s="10">
        <f t="shared" si="3"/>
        <v>47.612500000000004</v>
      </c>
      <c r="I61" t="s">
        <v>3678</v>
      </c>
      <c r="J61" s="165" t="s">
        <v>2964</v>
      </c>
      <c r="K61" t="s">
        <v>3745</v>
      </c>
    </row>
    <row r="62" spans="1:11" ht="15.75" x14ac:dyDescent="0.25">
      <c r="A62" s="30" t="s">
        <v>3042</v>
      </c>
      <c r="B62" s="1" t="s">
        <v>3067</v>
      </c>
      <c r="F62" s="31">
        <v>23.205000000000005</v>
      </c>
      <c r="G62" s="10">
        <f t="shared" si="2"/>
        <v>51.566666666666684</v>
      </c>
      <c r="H62" s="10">
        <f t="shared" si="3"/>
        <v>58.01250000000001</v>
      </c>
      <c r="I62" t="s">
        <v>3678</v>
      </c>
      <c r="J62" s="163" t="s">
        <v>2964</v>
      </c>
      <c r="K62" t="s">
        <v>3745</v>
      </c>
    </row>
    <row r="63" spans="1:11" ht="15.75" x14ac:dyDescent="0.25">
      <c r="A63" s="30" t="s">
        <v>3043</v>
      </c>
      <c r="B63" s="1" t="s">
        <v>3068</v>
      </c>
      <c r="F63" s="31">
        <v>21.970000000000002</v>
      </c>
      <c r="G63" s="10">
        <f t="shared" si="2"/>
        <v>48.82222222222223</v>
      </c>
      <c r="H63" s="10">
        <f t="shared" si="3"/>
        <v>54.925000000000004</v>
      </c>
      <c r="I63" t="s">
        <v>3678</v>
      </c>
      <c r="J63" s="163" t="s">
        <v>2964</v>
      </c>
      <c r="K63" t="s">
        <v>3745</v>
      </c>
    </row>
    <row r="64" spans="1:11" ht="15.75" x14ac:dyDescent="0.25">
      <c r="A64" s="30" t="s">
        <v>2989</v>
      </c>
      <c r="B64" s="1" t="s">
        <v>3069</v>
      </c>
      <c r="F64" s="31">
        <v>23.876666666666669</v>
      </c>
      <c r="G64" s="10">
        <f t="shared" si="2"/>
        <v>53.059259259259271</v>
      </c>
      <c r="H64" s="10">
        <f t="shared" si="3"/>
        <v>59.69166666666667</v>
      </c>
      <c r="I64" t="s">
        <v>3678</v>
      </c>
      <c r="J64" s="163" t="s">
        <v>2964</v>
      </c>
      <c r="K64" t="s">
        <v>3745</v>
      </c>
    </row>
    <row r="67" spans="1:11" ht="31.5" x14ac:dyDescent="0.5">
      <c r="A67" s="231" t="s">
        <v>3073</v>
      </c>
      <c r="B67" s="230"/>
      <c r="C67" s="230"/>
      <c r="D67" s="230"/>
      <c r="E67" s="230"/>
    </row>
    <row r="68" spans="1:11" ht="18.75" x14ac:dyDescent="0.25">
      <c r="A68" s="123" t="s">
        <v>1</v>
      </c>
      <c r="B68" s="123" t="s">
        <v>1749</v>
      </c>
      <c r="F68" s="159" t="s">
        <v>2752</v>
      </c>
      <c r="G68" s="37" t="s">
        <v>387</v>
      </c>
      <c r="H68" s="37" t="s">
        <v>388</v>
      </c>
    </row>
    <row r="69" spans="1:11" ht="15.75" x14ac:dyDescent="0.25">
      <c r="A69" s="30" t="s">
        <v>3072</v>
      </c>
      <c r="B69" s="1" t="s">
        <v>3074</v>
      </c>
      <c r="F69" s="31">
        <v>54.17</v>
      </c>
      <c r="G69" s="10">
        <f>F69/(1-55%)</f>
        <v>120.37777777777779</v>
      </c>
      <c r="H69" s="10">
        <f>F69/(1-60%)</f>
        <v>135.42499999999998</v>
      </c>
      <c r="I69" t="s">
        <v>3678</v>
      </c>
      <c r="J69" s="163" t="s">
        <v>2964</v>
      </c>
      <c r="K69" t="s">
        <v>3746</v>
      </c>
    </row>
    <row r="72" spans="1:11" ht="31.5" x14ac:dyDescent="0.5">
      <c r="A72" s="231" t="s">
        <v>3075</v>
      </c>
      <c r="B72" s="230"/>
      <c r="C72" s="230"/>
      <c r="D72" s="230"/>
      <c r="E72" s="230"/>
    </row>
    <row r="73" spans="1:11" ht="18.75" x14ac:dyDescent="0.25">
      <c r="A73" s="123" t="s">
        <v>1</v>
      </c>
      <c r="B73" s="123" t="s">
        <v>1749</v>
      </c>
      <c r="F73" s="159" t="s">
        <v>2752</v>
      </c>
      <c r="G73" s="37" t="s">
        <v>387</v>
      </c>
      <c r="H73" s="37" t="s">
        <v>388</v>
      </c>
    </row>
    <row r="74" spans="1:11" ht="15.75" x14ac:dyDescent="0.25">
      <c r="A74" s="7">
        <v>7157</v>
      </c>
      <c r="B74" s="4" t="s">
        <v>3080</v>
      </c>
      <c r="F74" s="31">
        <v>10</v>
      </c>
      <c r="G74" s="10">
        <f>F74/(1-55%)</f>
        <v>22.222222222222225</v>
      </c>
      <c r="H74" s="10">
        <f>F74/(1-60%)</f>
        <v>25</v>
      </c>
      <c r="I74" t="s">
        <v>3678</v>
      </c>
    </row>
    <row r="75" spans="1:11" ht="15.75" x14ac:dyDescent="0.25">
      <c r="A75" s="61" t="s">
        <v>3076</v>
      </c>
      <c r="B75" s="166" t="s">
        <v>3084</v>
      </c>
      <c r="F75" s="31">
        <v>6.6585599999999996</v>
      </c>
      <c r="G75" s="10">
        <f>F75/(1-55%)</f>
        <v>14.796800000000001</v>
      </c>
      <c r="H75" s="10">
        <f>F75/(1-60%)</f>
        <v>16.646399999999996</v>
      </c>
      <c r="I75" t="s">
        <v>3678</v>
      </c>
      <c r="J75" s="163" t="s">
        <v>2964</v>
      </c>
      <c r="K75" t="s">
        <v>3747</v>
      </c>
    </row>
    <row r="76" spans="1:11" ht="15.75" x14ac:dyDescent="0.25">
      <c r="A76" s="30" t="s">
        <v>3077</v>
      </c>
      <c r="B76" s="4" t="s">
        <v>3081</v>
      </c>
      <c r="F76" s="31">
        <v>10</v>
      </c>
      <c r="G76" s="10">
        <f>F76/(1-55%)</f>
        <v>22.222222222222225</v>
      </c>
      <c r="H76" s="10">
        <f>F76/(1-60%)</f>
        <v>25</v>
      </c>
      <c r="I76" t="s">
        <v>3678</v>
      </c>
      <c r="J76" s="163" t="s">
        <v>2964</v>
      </c>
    </row>
    <row r="77" spans="1:11" ht="15.75" x14ac:dyDescent="0.25">
      <c r="A77" s="30" t="s">
        <v>3078</v>
      </c>
      <c r="B77" s="4" t="s">
        <v>3082</v>
      </c>
      <c r="F77" s="31">
        <v>11.652480000000001</v>
      </c>
      <c r="G77" s="10">
        <f>F77/(1-55%)</f>
        <v>25.894400000000005</v>
      </c>
      <c r="H77" s="10">
        <f>F77/(1-60%)</f>
        <v>29.1312</v>
      </c>
      <c r="I77" t="s">
        <v>3678</v>
      </c>
      <c r="J77" s="163" t="s">
        <v>2964</v>
      </c>
    </row>
    <row r="78" spans="1:11" ht="15.75" x14ac:dyDescent="0.25">
      <c r="A78" s="30" t="s">
        <v>3079</v>
      </c>
      <c r="B78" s="4" t="s">
        <v>3083</v>
      </c>
      <c r="F78" s="31">
        <v>13.1784</v>
      </c>
      <c r="G78" s="10">
        <f>F78/(1-55%)</f>
        <v>29.285333333333337</v>
      </c>
      <c r="H78" s="10">
        <f>F78/(1-60%)</f>
        <v>32.945999999999998</v>
      </c>
      <c r="I78" t="s">
        <v>3678</v>
      </c>
      <c r="J78" s="163" t="s">
        <v>2964</v>
      </c>
    </row>
    <row r="79" spans="1:11" x14ac:dyDescent="0.25">
      <c r="J79" s="163" t="s">
        <v>2964</v>
      </c>
    </row>
    <row r="81" spans="1:11" ht="31.5" x14ac:dyDescent="0.5">
      <c r="A81" s="231" t="s">
        <v>3085</v>
      </c>
      <c r="B81" s="230"/>
      <c r="C81" s="230"/>
      <c r="D81" s="230"/>
      <c r="E81" s="230"/>
    </row>
    <row r="82" spans="1:11" ht="18.75" x14ac:dyDescent="0.25">
      <c r="A82" s="123" t="s">
        <v>1</v>
      </c>
      <c r="B82" s="123" t="s">
        <v>1749</v>
      </c>
      <c r="F82" s="159" t="s">
        <v>2752</v>
      </c>
      <c r="G82" s="37" t="s">
        <v>387</v>
      </c>
      <c r="H82" s="37" t="s">
        <v>388</v>
      </c>
      <c r="K82" t="s">
        <v>3748</v>
      </c>
    </row>
    <row r="83" spans="1:11" ht="15.75" x14ac:dyDescent="0.25">
      <c r="A83" s="99" t="s">
        <v>3086</v>
      </c>
      <c r="B83" s="168" t="s">
        <v>3114</v>
      </c>
      <c r="F83" s="31">
        <v>11.143839999999997</v>
      </c>
      <c r="G83" s="10">
        <f>F83/(1-55%)</f>
        <v>24.764088888888885</v>
      </c>
      <c r="H83" s="10">
        <f>F83/(1-60%)</f>
        <v>27.859599999999993</v>
      </c>
      <c r="I83" t="s">
        <v>3678</v>
      </c>
      <c r="J83" s="167" t="s">
        <v>2964</v>
      </c>
      <c r="K83" t="s">
        <v>3748</v>
      </c>
    </row>
    <row r="84" spans="1:11" ht="15.75" x14ac:dyDescent="0.25">
      <c r="A84" s="53" t="s">
        <v>3087</v>
      </c>
      <c r="B84" s="168" t="s">
        <v>3115</v>
      </c>
      <c r="F84" s="79">
        <v>0</v>
      </c>
      <c r="G84" s="10">
        <f t="shared" ref="G84:G115" si="4">F84/(1-55%)</f>
        <v>0</v>
      </c>
      <c r="H84" s="10">
        <f t="shared" ref="H84:H115" si="5">F84/(1-60%)</f>
        <v>0</v>
      </c>
      <c r="I84" t="s">
        <v>3678</v>
      </c>
      <c r="J84" s="167" t="s">
        <v>2964</v>
      </c>
      <c r="K84" t="s">
        <v>3748</v>
      </c>
    </row>
    <row r="85" spans="1:11" ht="15.75" x14ac:dyDescent="0.25">
      <c r="A85" s="53" t="s">
        <v>3088</v>
      </c>
      <c r="B85" s="168" t="s">
        <v>3116</v>
      </c>
      <c r="F85" s="79">
        <v>0</v>
      </c>
      <c r="G85" s="10">
        <f t="shared" si="4"/>
        <v>0</v>
      </c>
      <c r="H85" s="10">
        <f t="shared" si="5"/>
        <v>0</v>
      </c>
      <c r="I85" t="s">
        <v>3678</v>
      </c>
      <c r="J85" s="167" t="s">
        <v>2964</v>
      </c>
      <c r="K85" t="s">
        <v>3748</v>
      </c>
    </row>
    <row r="86" spans="1:11" ht="15.75" x14ac:dyDescent="0.25">
      <c r="A86" s="53" t="s">
        <v>3089</v>
      </c>
      <c r="B86" s="168" t="s">
        <v>3117</v>
      </c>
      <c r="F86" s="31">
        <v>11.097600000000002</v>
      </c>
      <c r="G86" s="10">
        <f t="shared" si="4"/>
        <v>24.661333333333339</v>
      </c>
      <c r="H86" s="10">
        <f t="shared" si="5"/>
        <v>27.744000000000003</v>
      </c>
      <c r="I86" t="s">
        <v>3678</v>
      </c>
      <c r="J86" s="167" t="s">
        <v>2964</v>
      </c>
      <c r="K86" t="s">
        <v>3748</v>
      </c>
    </row>
    <row r="87" spans="1:11" ht="15.75" x14ac:dyDescent="0.25">
      <c r="A87" s="53" t="s">
        <v>3090</v>
      </c>
      <c r="B87" s="168" t="s">
        <v>3118</v>
      </c>
      <c r="F87" s="31">
        <v>11.606239999999998</v>
      </c>
      <c r="G87" s="10">
        <f t="shared" si="4"/>
        <v>25.791644444444444</v>
      </c>
      <c r="H87" s="10">
        <f t="shared" si="5"/>
        <v>29.015599999999992</v>
      </c>
      <c r="I87" t="s">
        <v>3678</v>
      </c>
      <c r="J87" s="167" t="s">
        <v>2964</v>
      </c>
      <c r="K87" t="s">
        <v>3748</v>
      </c>
    </row>
    <row r="88" spans="1:11" ht="15.75" x14ac:dyDescent="0.25">
      <c r="A88" s="53" t="s">
        <v>3091</v>
      </c>
      <c r="B88" s="168" t="s">
        <v>3119</v>
      </c>
      <c r="F88" s="31">
        <v>7.8608000000000011</v>
      </c>
      <c r="G88" s="10">
        <f t="shared" si="4"/>
        <v>17.468444444444447</v>
      </c>
      <c r="H88" s="10">
        <f t="shared" si="5"/>
        <v>19.652000000000001</v>
      </c>
      <c r="I88" t="s">
        <v>3678</v>
      </c>
      <c r="J88" s="167" t="s">
        <v>2964</v>
      </c>
      <c r="K88" t="s">
        <v>3748</v>
      </c>
    </row>
    <row r="89" spans="1:11" ht="15.75" x14ac:dyDescent="0.25">
      <c r="A89" s="30" t="s">
        <v>3092</v>
      </c>
      <c r="B89" s="168" t="s">
        <v>3120</v>
      </c>
      <c r="F89" s="169">
        <v>13.600000000000001</v>
      </c>
      <c r="G89" s="10">
        <f t="shared" si="4"/>
        <v>30.222222222222229</v>
      </c>
      <c r="H89" s="10">
        <f t="shared" si="5"/>
        <v>34</v>
      </c>
      <c r="I89" t="s">
        <v>3678</v>
      </c>
      <c r="J89" s="167" t="s">
        <v>2964</v>
      </c>
      <c r="K89" t="s">
        <v>3748</v>
      </c>
    </row>
    <row r="90" spans="1:11" ht="15.75" x14ac:dyDescent="0.25">
      <c r="A90" s="53" t="s">
        <v>3093</v>
      </c>
      <c r="B90" s="168" t="s">
        <v>3121</v>
      </c>
      <c r="F90" s="169">
        <v>12.58</v>
      </c>
      <c r="G90" s="10">
        <f t="shared" si="4"/>
        <v>27.955555555555559</v>
      </c>
      <c r="H90" s="10">
        <f t="shared" si="5"/>
        <v>31.45</v>
      </c>
      <c r="I90" t="s">
        <v>3678</v>
      </c>
      <c r="J90" s="167" t="s">
        <v>2964</v>
      </c>
      <c r="K90" t="s">
        <v>3748</v>
      </c>
    </row>
    <row r="91" spans="1:11" ht="15.75" x14ac:dyDescent="0.25">
      <c r="A91" s="53" t="s">
        <v>3094</v>
      </c>
      <c r="B91" s="168" t="s">
        <v>3122</v>
      </c>
      <c r="F91" s="79">
        <v>0</v>
      </c>
      <c r="G91" s="10">
        <f t="shared" si="4"/>
        <v>0</v>
      </c>
      <c r="H91" s="10">
        <f t="shared" si="5"/>
        <v>0</v>
      </c>
      <c r="I91" t="s">
        <v>3678</v>
      </c>
      <c r="J91" s="167" t="s">
        <v>2964</v>
      </c>
      <c r="K91" t="s">
        <v>3748</v>
      </c>
    </row>
    <row r="92" spans="1:11" ht="15.75" x14ac:dyDescent="0.25">
      <c r="A92" s="53" t="s">
        <v>3095</v>
      </c>
      <c r="B92" s="168" t="s">
        <v>3123</v>
      </c>
      <c r="F92" s="79">
        <v>0</v>
      </c>
      <c r="G92" s="10">
        <f t="shared" si="4"/>
        <v>0</v>
      </c>
      <c r="H92" s="10">
        <f t="shared" si="5"/>
        <v>0</v>
      </c>
      <c r="I92" t="s">
        <v>3678</v>
      </c>
      <c r="J92" s="167" t="s">
        <v>2964</v>
      </c>
      <c r="K92" t="s">
        <v>3748</v>
      </c>
    </row>
    <row r="93" spans="1:11" ht="15.75" x14ac:dyDescent="0.25">
      <c r="A93" s="53" t="s">
        <v>2967</v>
      </c>
      <c r="B93" s="168" t="s">
        <v>3124</v>
      </c>
      <c r="F93" s="169">
        <v>12.58</v>
      </c>
      <c r="G93" s="10">
        <f t="shared" si="4"/>
        <v>27.955555555555559</v>
      </c>
      <c r="H93" s="10">
        <f t="shared" si="5"/>
        <v>31.45</v>
      </c>
      <c r="I93" t="s">
        <v>3678</v>
      </c>
      <c r="J93" s="167" t="s">
        <v>2964</v>
      </c>
      <c r="K93" t="s">
        <v>3748</v>
      </c>
    </row>
    <row r="94" spans="1:11" ht="15.75" x14ac:dyDescent="0.25">
      <c r="A94" s="53" t="s">
        <v>3096</v>
      </c>
      <c r="B94" s="168" t="s">
        <v>3125</v>
      </c>
      <c r="F94" s="31">
        <v>14.3344</v>
      </c>
      <c r="G94" s="10">
        <f t="shared" si="4"/>
        <v>31.854222222222226</v>
      </c>
      <c r="H94" s="10">
        <f t="shared" si="5"/>
        <v>35.835999999999999</v>
      </c>
      <c r="I94" t="s">
        <v>3678</v>
      </c>
      <c r="J94" s="167" t="s">
        <v>2964</v>
      </c>
      <c r="K94" t="s">
        <v>3748</v>
      </c>
    </row>
    <row r="95" spans="1:11" ht="15.75" x14ac:dyDescent="0.25">
      <c r="A95" s="53" t="s">
        <v>3097</v>
      </c>
      <c r="B95" s="168" t="s">
        <v>3126</v>
      </c>
      <c r="F95" s="31">
        <v>11.143839999999997</v>
      </c>
      <c r="G95" s="10">
        <f t="shared" si="4"/>
        <v>24.764088888888885</v>
      </c>
      <c r="H95" s="10">
        <f t="shared" si="5"/>
        <v>27.859599999999993</v>
      </c>
      <c r="I95" t="s">
        <v>3678</v>
      </c>
      <c r="J95" s="167" t="s">
        <v>2964</v>
      </c>
      <c r="K95" t="s">
        <v>3748</v>
      </c>
    </row>
    <row r="96" spans="1:11" ht="15.75" x14ac:dyDescent="0.25">
      <c r="A96" s="53" t="s">
        <v>3098</v>
      </c>
      <c r="B96" s="168" t="s">
        <v>3127</v>
      </c>
      <c r="F96" s="31">
        <v>12.835000000000001</v>
      </c>
      <c r="G96" s="10">
        <f t="shared" si="4"/>
        <v>28.522222222222226</v>
      </c>
      <c r="H96" s="10">
        <f t="shared" si="5"/>
        <v>32.087499999999999</v>
      </c>
      <c r="I96" t="s">
        <v>3678</v>
      </c>
      <c r="J96" s="167" t="s">
        <v>2964</v>
      </c>
      <c r="K96" t="s">
        <v>3748</v>
      </c>
    </row>
    <row r="97" spans="1:11" ht="15.75" x14ac:dyDescent="0.25">
      <c r="A97" s="53" t="s">
        <v>3099</v>
      </c>
      <c r="B97" s="168" t="s">
        <v>3128</v>
      </c>
      <c r="F97" s="31">
        <v>15.299999999999999</v>
      </c>
      <c r="G97" s="10">
        <f t="shared" si="4"/>
        <v>34</v>
      </c>
      <c r="H97" s="10">
        <f t="shared" si="5"/>
        <v>38.249999999999993</v>
      </c>
      <c r="I97" t="s">
        <v>3678</v>
      </c>
      <c r="J97" s="167" t="s">
        <v>2964</v>
      </c>
      <c r="K97" t="s">
        <v>3748</v>
      </c>
    </row>
    <row r="98" spans="1:11" ht="15.75" x14ac:dyDescent="0.25">
      <c r="A98" s="53" t="s">
        <v>3100</v>
      </c>
      <c r="B98" s="168" t="s">
        <v>3129</v>
      </c>
      <c r="F98" s="31">
        <v>7.9532800000000003</v>
      </c>
      <c r="G98" s="10">
        <f t="shared" si="4"/>
        <v>17.673955555555558</v>
      </c>
      <c r="H98" s="10">
        <f t="shared" si="5"/>
        <v>19.883199999999999</v>
      </c>
      <c r="I98" t="s">
        <v>3678</v>
      </c>
      <c r="J98" s="167" t="s">
        <v>2964</v>
      </c>
      <c r="K98" t="s">
        <v>3748</v>
      </c>
    </row>
    <row r="99" spans="1:11" ht="15.75" x14ac:dyDescent="0.25">
      <c r="A99" s="53" t="s">
        <v>3101</v>
      </c>
      <c r="B99" s="168" t="s">
        <v>3130</v>
      </c>
      <c r="F99" s="31">
        <v>10.172800000000002</v>
      </c>
      <c r="G99" s="10">
        <f t="shared" si="4"/>
        <v>22.606222222222229</v>
      </c>
      <c r="H99" s="10">
        <f t="shared" si="5"/>
        <v>25.432000000000006</v>
      </c>
      <c r="I99" t="s">
        <v>3678</v>
      </c>
      <c r="J99" s="167" t="s">
        <v>2964</v>
      </c>
      <c r="K99" t="s">
        <v>3748</v>
      </c>
    </row>
    <row r="100" spans="1:11" ht="15.75" x14ac:dyDescent="0.25">
      <c r="A100" s="53" t="s">
        <v>3102</v>
      </c>
      <c r="B100" s="168" t="s">
        <v>3131</v>
      </c>
      <c r="F100" s="31">
        <v>10.958880000000001</v>
      </c>
      <c r="G100" s="10">
        <f t="shared" si="4"/>
        <v>24.35306666666667</v>
      </c>
      <c r="H100" s="10">
        <f t="shared" si="5"/>
        <v>27.397200000000002</v>
      </c>
      <c r="I100" t="s">
        <v>3678</v>
      </c>
      <c r="J100" s="167" t="s">
        <v>2964</v>
      </c>
      <c r="K100" t="s">
        <v>3748</v>
      </c>
    </row>
    <row r="101" spans="1:11" ht="15.75" x14ac:dyDescent="0.25">
      <c r="A101" s="53" t="s">
        <v>3103</v>
      </c>
      <c r="B101" s="168" t="s">
        <v>3132</v>
      </c>
      <c r="F101" s="31">
        <v>12.716000000000001</v>
      </c>
      <c r="G101" s="10">
        <f t="shared" si="4"/>
        <v>28.257777777777783</v>
      </c>
      <c r="H101" s="10">
        <f t="shared" si="5"/>
        <v>31.790000000000003</v>
      </c>
      <c r="I101" t="s">
        <v>3678</v>
      </c>
      <c r="J101" s="167" t="s">
        <v>2964</v>
      </c>
      <c r="K101" t="s">
        <v>3748</v>
      </c>
    </row>
    <row r="102" spans="1:11" ht="15.75" x14ac:dyDescent="0.25">
      <c r="A102" s="53" t="s">
        <v>3104</v>
      </c>
      <c r="B102" s="168" t="s">
        <v>3133</v>
      </c>
      <c r="F102" s="169">
        <v>12.75</v>
      </c>
      <c r="G102" s="10">
        <f t="shared" si="4"/>
        <v>28.333333333333336</v>
      </c>
      <c r="H102" s="10">
        <f t="shared" si="5"/>
        <v>31.875</v>
      </c>
      <c r="I102" t="s">
        <v>3678</v>
      </c>
      <c r="J102" s="167" t="s">
        <v>2964</v>
      </c>
      <c r="K102" t="s">
        <v>3748</v>
      </c>
    </row>
    <row r="103" spans="1:11" ht="15.75" x14ac:dyDescent="0.25">
      <c r="A103" s="53" t="s">
        <v>2968</v>
      </c>
      <c r="B103" s="168" t="s">
        <v>3134</v>
      </c>
      <c r="F103" s="169">
        <v>12.58</v>
      </c>
      <c r="G103" s="10">
        <f t="shared" si="4"/>
        <v>27.955555555555559</v>
      </c>
      <c r="H103" s="10">
        <f t="shared" si="5"/>
        <v>31.45</v>
      </c>
      <c r="I103" t="s">
        <v>3678</v>
      </c>
      <c r="J103" s="167" t="s">
        <v>2964</v>
      </c>
      <c r="K103" t="s">
        <v>3748</v>
      </c>
    </row>
    <row r="104" spans="1:11" ht="15.75" x14ac:dyDescent="0.25">
      <c r="A104" s="30" t="s">
        <v>3105</v>
      </c>
      <c r="B104" s="168" t="s">
        <v>3135</v>
      </c>
      <c r="F104" s="31">
        <v>20</v>
      </c>
      <c r="G104" s="10">
        <f t="shared" si="4"/>
        <v>44.44444444444445</v>
      </c>
      <c r="H104" s="10">
        <f t="shared" si="5"/>
        <v>50</v>
      </c>
      <c r="I104" t="s">
        <v>3678</v>
      </c>
      <c r="J104" s="167" t="s">
        <v>2964</v>
      </c>
      <c r="K104" t="s">
        <v>3748</v>
      </c>
    </row>
    <row r="105" spans="1:11" ht="15.75" x14ac:dyDescent="0.25">
      <c r="A105" s="53" t="s">
        <v>3037</v>
      </c>
      <c r="B105" s="168" t="s">
        <v>3136</v>
      </c>
      <c r="F105" s="31">
        <v>13.872</v>
      </c>
      <c r="G105" s="10">
        <f t="shared" si="4"/>
        <v>30.826666666666668</v>
      </c>
      <c r="H105" s="10">
        <f t="shared" si="5"/>
        <v>34.68</v>
      </c>
      <c r="I105" t="s">
        <v>3678</v>
      </c>
      <c r="J105" s="167" t="s">
        <v>2964</v>
      </c>
      <c r="K105" t="s">
        <v>3748</v>
      </c>
    </row>
    <row r="106" spans="1:11" ht="15.75" x14ac:dyDescent="0.25">
      <c r="A106" s="53" t="s">
        <v>3039</v>
      </c>
      <c r="B106" s="168" t="s">
        <v>3137</v>
      </c>
      <c r="F106" s="31">
        <v>16.116</v>
      </c>
      <c r="G106" s="10">
        <f t="shared" si="4"/>
        <v>35.813333333333333</v>
      </c>
      <c r="H106" s="10">
        <f t="shared" si="5"/>
        <v>40.29</v>
      </c>
      <c r="I106" t="s">
        <v>3678</v>
      </c>
      <c r="J106" s="167" t="s">
        <v>2964</v>
      </c>
      <c r="K106" t="s">
        <v>3748</v>
      </c>
    </row>
    <row r="107" spans="1:11" ht="15.75" x14ac:dyDescent="0.25">
      <c r="A107" s="53" t="s">
        <v>3040</v>
      </c>
      <c r="B107" s="168" t="s">
        <v>3062</v>
      </c>
      <c r="F107" s="169">
        <v>15.979999999999999</v>
      </c>
      <c r="G107" s="10">
        <f t="shared" si="4"/>
        <v>35.511111111111113</v>
      </c>
      <c r="H107" s="10">
        <f t="shared" si="5"/>
        <v>39.949999999999996</v>
      </c>
      <c r="I107" t="s">
        <v>3678</v>
      </c>
      <c r="J107" s="167" t="s">
        <v>2964</v>
      </c>
      <c r="K107" t="s">
        <v>3748</v>
      </c>
    </row>
    <row r="108" spans="1:11" ht="15.75" x14ac:dyDescent="0.25">
      <c r="A108" s="30" t="s">
        <v>3106</v>
      </c>
      <c r="B108" s="168" t="s">
        <v>3138</v>
      </c>
      <c r="F108" s="31">
        <v>15</v>
      </c>
      <c r="G108" s="10">
        <f t="shared" si="4"/>
        <v>33.333333333333336</v>
      </c>
      <c r="H108" s="10">
        <f t="shared" si="5"/>
        <v>37.5</v>
      </c>
      <c r="I108" t="s">
        <v>3678</v>
      </c>
      <c r="J108" s="167" t="s">
        <v>2964</v>
      </c>
      <c r="K108" t="s">
        <v>3748</v>
      </c>
    </row>
    <row r="109" spans="1:11" ht="15.75" x14ac:dyDescent="0.25">
      <c r="A109" s="53" t="s">
        <v>3107</v>
      </c>
      <c r="B109" s="168" t="s">
        <v>3139</v>
      </c>
      <c r="F109" s="31">
        <v>12.5</v>
      </c>
      <c r="G109" s="10">
        <f t="shared" si="4"/>
        <v>27.777777777777782</v>
      </c>
      <c r="H109" s="10">
        <f t="shared" si="5"/>
        <v>31.25</v>
      </c>
      <c r="I109" t="s">
        <v>3678</v>
      </c>
      <c r="J109" s="167" t="s">
        <v>2964</v>
      </c>
      <c r="K109" t="s">
        <v>3748</v>
      </c>
    </row>
    <row r="110" spans="1:11" ht="15.75" x14ac:dyDescent="0.25">
      <c r="A110" s="53" t="s">
        <v>3108</v>
      </c>
      <c r="B110" s="168" t="s">
        <v>3140</v>
      </c>
      <c r="F110" s="31">
        <v>20.399999999999999</v>
      </c>
      <c r="G110" s="10">
        <f t="shared" si="4"/>
        <v>45.333333333333336</v>
      </c>
      <c r="H110" s="10">
        <f t="shared" si="5"/>
        <v>50.999999999999993</v>
      </c>
      <c r="I110" t="s">
        <v>3678</v>
      </c>
      <c r="J110" s="167" t="s">
        <v>2964</v>
      </c>
      <c r="K110" t="s">
        <v>3748</v>
      </c>
    </row>
    <row r="111" spans="1:11" ht="15.75" x14ac:dyDescent="0.25">
      <c r="A111" s="30" t="s">
        <v>3109</v>
      </c>
      <c r="B111" s="168" t="s">
        <v>3141</v>
      </c>
      <c r="F111" s="31">
        <v>13.600000000000001</v>
      </c>
      <c r="G111" s="10">
        <f t="shared" si="4"/>
        <v>30.222222222222229</v>
      </c>
      <c r="H111" s="10">
        <f t="shared" si="5"/>
        <v>34</v>
      </c>
      <c r="I111" t="s">
        <v>3678</v>
      </c>
      <c r="J111" s="167" t="s">
        <v>2964</v>
      </c>
      <c r="K111" t="s">
        <v>3748</v>
      </c>
    </row>
    <row r="112" spans="1:11" ht="15.75" x14ac:dyDescent="0.25">
      <c r="A112" s="30" t="s">
        <v>3110</v>
      </c>
      <c r="B112" s="168" t="s">
        <v>3142</v>
      </c>
      <c r="F112" s="31">
        <v>20</v>
      </c>
      <c r="G112" s="10">
        <f t="shared" si="4"/>
        <v>44.44444444444445</v>
      </c>
      <c r="H112" s="10">
        <f t="shared" si="5"/>
        <v>50</v>
      </c>
      <c r="I112" t="s">
        <v>3678</v>
      </c>
      <c r="J112" s="167" t="s">
        <v>2964</v>
      </c>
      <c r="K112" t="s">
        <v>3748</v>
      </c>
    </row>
    <row r="113" spans="1:11" ht="15.75" x14ac:dyDescent="0.25">
      <c r="A113" s="30" t="s">
        <v>3111</v>
      </c>
      <c r="B113" s="168" t="s">
        <v>3143</v>
      </c>
      <c r="F113" s="31">
        <v>32.5</v>
      </c>
      <c r="G113" s="10">
        <f t="shared" si="4"/>
        <v>72.222222222222229</v>
      </c>
      <c r="H113" s="10">
        <f t="shared" si="5"/>
        <v>81.25</v>
      </c>
      <c r="I113" t="s">
        <v>3678</v>
      </c>
      <c r="J113" s="167" t="s">
        <v>2964</v>
      </c>
      <c r="K113" t="s">
        <v>3748</v>
      </c>
    </row>
    <row r="114" spans="1:11" ht="15.75" x14ac:dyDescent="0.25">
      <c r="A114" s="30" t="s">
        <v>3112</v>
      </c>
      <c r="B114" s="168" t="s">
        <v>3144</v>
      </c>
      <c r="F114" s="31">
        <v>9.2480000000000011</v>
      </c>
      <c r="G114" s="10">
        <f t="shared" si="4"/>
        <v>20.551111111111116</v>
      </c>
      <c r="H114" s="10">
        <f t="shared" si="5"/>
        <v>23.12</v>
      </c>
      <c r="I114" t="s">
        <v>3678</v>
      </c>
      <c r="J114" s="167" t="s">
        <v>2964</v>
      </c>
      <c r="K114" t="s">
        <v>3748</v>
      </c>
    </row>
    <row r="115" spans="1:11" ht="15.75" x14ac:dyDescent="0.25">
      <c r="A115" s="30" t="s">
        <v>3113</v>
      </c>
      <c r="B115" s="168" t="s">
        <v>3145</v>
      </c>
      <c r="F115" s="79">
        <v>0</v>
      </c>
      <c r="G115" s="10">
        <f t="shared" si="4"/>
        <v>0</v>
      </c>
      <c r="H115" s="10">
        <f t="shared" si="5"/>
        <v>0</v>
      </c>
      <c r="I115" t="s">
        <v>3678</v>
      </c>
      <c r="J115" s="167" t="s">
        <v>2964</v>
      </c>
      <c r="K115" t="s">
        <v>3748</v>
      </c>
    </row>
    <row r="118" spans="1:11" ht="31.5" x14ac:dyDescent="0.5">
      <c r="A118" s="231" t="s">
        <v>3146</v>
      </c>
      <c r="B118" s="230"/>
      <c r="C118" s="230"/>
      <c r="D118" s="230"/>
      <c r="E118" s="230"/>
    </row>
    <row r="119" spans="1:11" ht="18.75" x14ac:dyDescent="0.25">
      <c r="A119" s="123" t="s">
        <v>1</v>
      </c>
      <c r="B119" s="123" t="s">
        <v>1749</v>
      </c>
      <c r="F119" s="159" t="s">
        <v>2752</v>
      </c>
      <c r="G119" s="37" t="s">
        <v>387</v>
      </c>
      <c r="H119" s="37" t="s">
        <v>388</v>
      </c>
    </row>
    <row r="120" spans="1:11" ht="15.75" x14ac:dyDescent="0.25">
      <c r="A120" s="110">
        <v>7156</v>
      </c>
      <c r="B120" s="1" t="s">
        <v>3154</v>
      </c>
      <c r="F120" s="31">
        <v>14.395599999999998</v>
      </c>
      <c r="G120" s="10">
        <f>F120/(1-55%)</f>
        <v>31.990222222222222</v>
      </c>
      <c r="H120" s="10">
        <f>F120/(1-60%)</f>
        <v>35.98899999999999</v>
      </c>
      <c r="I120" t="s">
        <v>3678</v>
      </c>
      <c r="J120" s="167" t="s">
        <v>2964</v>
      </c>
      <c r="K120" t="s">
        <v>3749</v>
      </c>
    </row>
    <row r="121" spans="1:11" ht="15.75" x14ac:dyDescent="0.25">
      <c r="A121" s="110">
        <v>7157</v>
      </c>
      <c r="B121" s="1" t="s">
        <v>3155</v>
      </c>
      <c r="F121" s="31">
        <v>10.71</v>
      </c>
      <c r="G121" s="10">
        <f t="shared" ref="G121:G126" si="6">F121/(1-55%)</f>
        <v>23.800000000000004</v>
      </c>
      <c r="H121" s="10">
        <f t="shared" ref="H121:H126" si="7">F121/(1-60%)</f>
        <v>26.775000000000002</v>
      </c>
      <c r="I121" t="s">
        <v>3678</v>
      </c>
      <c r="J121" s="167" t="s">
        <v>2964</v>
      </c>
      <c r="K121" t="s">
        <v>3749</v>
      </c>
    </row>
    <row r="122" spans="1:11" ht="15.75" x14ac:dyDescent="0.25">
      <c r="A122" s="90" t="s">
        <v>3147</v>
      </c>
      <c r="B122" s="1" t="s">
        <v>3156</v>
      </c>
      <c r="F122" s="31">
        <v>6.6585599999999996</v>
      </c>
      <c r="G122" s="10">
        <f t="shared" si="6"/>
        <v>14.796800000000001</v>
      </c>
      <c r="H122" s="10">
        <f t="shared" si="7"/>
        <v>16.646399999999996</v>
      </c>
      <c r="I122" t="s">
        <v>3678</v>
      </c>
      <c r="J122" s="167" t="s">
        <v>2964</v>
      </c>
      <c r="K122" t="s">
        <v>3749</v>
      </c>
    </row>
    <row r="123" spans="1:11" ht="15.75" x14ac:dyDescent="0.25">
      <c r="A123" s="110" t="s">
        <v>3088</v>
      </c>
      <c r="B123" s="1" t="s">
        <v>3157</v>
      </c>
      <c r="F123" s="48">
        <v>0</v>
      </c>
      <c r="G123" s="10">
        <f t="shared" si="6"/>
        <v>0</v>
      </c>
      <c r="H123" s="10">
        <f t="shared" si="7"/>
        <v>0</v>
      </c>
      <c r="I123" t="s">
        <v>3678</v>
      </c>
      <c r="J123" s="167" t="s">
        <v>2964</v>
      </c>
      <c r="K123" t="s">
        <v>3749</v>
      </c>
    </row>
    <row r="124" spans="1:11" ht="15.75" x14ac:dyDescent="0.25">
      <c r="A124" s="90" t="s">
        <v>3148</v>
      </c>
      <c r="B124" s="1" t="s">
        <v>3158</v>
      </c>
      <c r="F124" s="31">
        <v>5.5488000000000008</v>
      </c>
      <c r="G124" s="10">
        <f t="shared" si="6"/>
        <v>12.330666666666669</v>
      </c>
      <c r="H124" s="10">
        <f t="shared" si="7"/>
        <v>13.872000000000002</v>
      </c>
      <c r="I124" t="s">
        <v>3678</v>
      </c>
      <c r="J124" s="167" t="s">
        <v>2964</v>
      </c>
      <c r="K124" t="s">
        <v>3749</v>
      </c>
    </row>
    <row r="125" spans="1:11" ht="15.75" x14ac:dyDescent="0.25">
      <c r="A125" s="90" t="s">
        <v>3149</v>
      </c>
      <c r="B125" s="1" t="s">
        <v>3159</v>
      </c>
      <c r="F125" s="31">
        <v>15.721600000000002</v>
      </c>
      <c r="G125" s="10">
        <f t="shared" si="6"/>
        <v>34.936888888888895</v>
      </c>
      <c r="H125" s="10">
        <f t="shared" si="7"/>
        <v>39.304000000000002</v>
      </c>
      <c r="I125" t="s">
        <v>3678</v>
      </c>
      <c r="J125" s="167" t="s">
        <v>2964</v>
      </c>
      <c r="K125" t="s">
        <v>3749</v>
      </c>
    </row>
    <row r="126" spans="1:11" ht="15.75" x14ac:dyDescent="0.25">
      <c r="A126" s="90" t="s">
        <v>3150</v>
      </c>
      <c r="B126" s="1" t="s">
        <v>3160</v>
      </c>
      <c r="F126" s="31">
        <v>13.409600000000001</v>
      </c>
      <c r="G126" s="10">
        <f t="shared" si="6"/>
        <v>29.799111111111117</v>
      </c>
      <c r="H126" s="10">
        <f t="shared" si="7"/>
        <v>33.524000000000001</v>
      </c>
      <c r="I126" t="s">
        <v>3678</v>
      </c>
      <c r="J126" s="167" t="s">
        <v>2964</v>
      </c>
      <c r="K126" t="s">
        <v>3749</v>
      </c>
    </row>
    <row r="129" spans="1:11" ht="31.5" x14ac:dyDescent="0.5">
      <c r="A129" s="231" t="s">
        <v>3151</v>
      </c>
      <c r="B129" s="230"/>
      <c r="C129" s="230"/>
      <c r="D129" s="230"/>
      <c r="E129" s="230"/>
    </row>
    <row r="130" spans="1:11" ht="18.75" x14ac:dyDescent="0.25">
      <c r="A130" s="123" t="s">
        <v>1</v>
      </c>
      <c r="B130" s="123" t="s">
        <v>1749</v>
      </c>
      <c r="F130" s="158" t="s">
        <v>2752</v>
      </c>
      <c r="G130" s="172" t="s">
        <v>387</v>
      </c>
      <c r="H130" s="172" t="s">
        <v>388</v>
      </c>
    </row>
    <row r="131" spans="1:11" ht="15.6" customHeight="1" x14ac:dyDescent="0.25">
      <c r="A131" s="90" t="s">
        <v>3152</v>
      </c>
      <c r="B131" s="171" t="s">
        <v>3161</v>
      </c>
      <c r="F131" s="31">
        <v>20</v>
      </c>
      <c r="G131" s="10">
        <f>F131/(1-55%)</f>
        <v>44.44444444444445</v>
      </c>
      <c r="H131" s="10">
        <f>F131/(1-60%)</f>
        <v>50</v>
      </c>
      <c r="I131" t="s">
        <v>3678</v>
      </c>
      <c r="J131" s="167" t="s">
        <v>2964</v>
      </c>
      <c r="K131" s="173" t="s">
        <v>3750</v>
      </c>
    </row>
    <row r="132" spans="1:11" ht="15.6" customHeight="1" x14ac:dyDescent="0.25">
      <c r="A132" s="90" t="s">
        <v>3153</v>
      </c>
      <c r="B132" s="171" t="s">
        <v>3162</v>
      </c>
      <c r="F132" s="31">
        <v>20</v>
      </c>
      <c r="G132" s="10">
        <f>F132/(1-55%)</f>
        <v>44.44444444444445</v>
      </c>
      <c r="H132" s="10">
        <f>F132/(1-60%)</f>
        <v>50</v>
      </c>
      <c r="I132" t="s">
        <v>3678</v>
      </c>
      <c r="J132" s="167" t="s">
        <v>2964</v>
      </c>
      <c r="K132" s="173" t="s">
        <v>3750</v>
      </c>
    </row>
    <row r="135" spans="1:11" ht="31.5" x14ac:dyDescent="0.5">
      <c r="A135" s="231" t="s">
        <v>3164</v>
      </c>
      <c r="B135" s="230"/>
      <c r="C135" s="230"/>
      <c r="D135" s="230"/>
      <c r="E135" s="230"/>
    </row>
    <row r="136" spans="1:11" ht="18.75" x14ac:dyDescent="0.25">
      <c r="A136" s="123" t="s">
        <v>1</v>
      </c>
      <c r="B136" s="123" t="s">
        <v>1749</v>
      </c>
      <c r="F136" s="159" t="s">
        <v>2752</v>
      </c>
      <c r="G136" s="37" t="s">
        <v>387</v>
      </c>
      <c r="H136" s="37" t="s">
        <v>388</v>
      </c>
    </row>
    <row r="137" spans="1:11" ht="15.6" customHeight="1" x14ac:dyDescent="0.25">
      <c r="A137" s="90" t="s">
        <v>2976</v>
      </c>
      <c r="B137" s="1" t="s">
        <v>3163</v>
      </c>
      <c r="F137" s="31">
        <v>13.872</v>
      </c>
      <c r="G137" s="10">
        <f>F137/(1-55%)</f>
        <v>30.826666666666668</v>
      </c>
      <c r="H137" s="1">
        <f>F137/(1-60%)</f>
        <v>34.68</v>
      </c>
      <c r="I137" t="s">
        <v>3678</v>
      </c>
      <c r="J137" s="170" t="s">
        <v>2964</v>
      </c>
      <c r="K137" t="s">
        <v>3751</v>
      </c>
    </row>
    <row r="140" spans="1:11" ht="31.5" x14ac:dyDescent="0.5">
      <c r="A140" s="231" t="s">
        <v>3165</v>
      </c>
      <c r="B140" s="230"/>
      <c r="C140" s="230"/>
      <c r="D140" s="230"/>
      <c r="E140" s="230"/>
    </row>
    <row r="141" spans="1:11" ht="18.75" x14ac:dyDescent="0.25">
      <c r="A141" s="123" t="s">
        <v>1</v>
      </c>
      <c r="B141" s="123" t="s">
        <v>1749</v>
      </c>
      <c r="F141" s="159" t="s">
        <v>2752</v>
      </c>
      <c r="G141" s="37" t="s">
        <v>387</v>
      </c>
      <c r="H141" s="37" t="s">
        <v>388</v>
      </c>
    </row>
    <row r="142" spans="1:11" ht="14.45" customHeight="1" x14ac:dyDescent="0.25">
      <c r="A142" s="30" t="s">
        <v>3166</v>
      </c>
      <c r="B142" s="1" t="s">
        <v>3169</v>
      </c>
      <c r="F142" s="31">
        <v>13.600000000000001</v>
      </c>
      <c r="G142" s="10">
        <f>F142/(1-55%)</f>
        <v>30.222222222222229</v>
      </c>
      <c r="H142" s="10">
        <f>F142/(1-60%)</f>
        <v>34</v>
      </c>
      <c r="I142" t="s">
        <v>3678</v>
      </c>
      <c r="J142" s="167" t="s">
        <v>3167</v>
      </c>
      <c r="K142" t="s">
        <v>3752</v>
      </c>
    </row>
    <row r="143" spans="1:11" ht="14.45" customHeight="1" x14ac:dyDescent="0.25">
      <c r="A143" s="30" t="s">
        <v>3168</v>
      </c>
      <c r="B143" s="1" t="s">
        <v>3170</v>
      </c>
      <c r="F143" s="31">
        <v>13.600000000000001</v>
      </c>
      <c r="G143" s="10">
        <f>F143/(1-55%)</f>
        <v>30.222222222222229</v>
      </c>
      <c r="H143" s="10">
        <f>F143/(1-60%)</f>
        <v>34</v>
      </c>
      <c r="I143" t="s">
        <v>3678</v>
      </c>
      <c r="J143" s="167" t="s">
        <v>3167</v>
      </c>
      <c r="K143" t="s">
        <v>3752</v>
      </c>
    </row>
    <row r="146" spans="1:11" ht="31.5" x14ac:dyDescent="0.5">
      <c r="A146" s="231" t="s">
        <v>3165</v>
      </c>
      <c r="B146" s="230"/>
      <c r="C146" s="230"/>
      <c r="D146" s="230"/>
      <c r="E146" s="230"/>
    </row>
    <row r="147" spans="1:11" ht="18.75" x14ac:dyDescent="0.25">
      <c r="A147" s="123" t="s">
        <v>3171</v>
      </c>
      <c r="B147" s="123" t="s">
        <v>1749</v>
      </c>
      <c r="F147" s="159" t="s">
        <v>2752</v>
      </c>
      <c r="G147" s="37" t="s">
        <v>387</v>
      </c>
      <c r="H147" s="37" t="s">
        <v>388</v>
      </c>
    </row>
    <row r="148" spans="1:11" ht="15.6" customHeight="1" x14ac:dyDescent="0.25">
      <c r="A148" s="92" t="s">
        <v>3172</v>
      </c>
      <c r="B148" s="1" t="s">
        <v>3203</v>
      </c>
      <c r="F148" s="31">
        <v>19.933333333333334</v>
      </c>
      <c r="G148" s="10">
        <f>F148/(1-55%)</f>
        <v>44.296296296296305</v>
      </c>
      <c r="H148" s="10">
        <f>F148/(1-60%)</f>
        <v>49.833333333333329</v>
      </c>
      <c r="I148" t="s">
        <v>3678</v>
      </c>
      <c r="J148" s="30" t="s">
        <v>3173</v>
      </c>
      <c r="K148" t="s">
        <v>3753</v>
      </c>
    </row>
    <row r="149" spans="1:11" ht="15.6" customHeight="1" x14ac:dyDescent="0.25">
      <c r="A149" s="90" t="s">
        <v>3174</v>
      </c>
      <c r="B149" s="1" t="s">
        <v>3204</v>
      </c>
      <c r="F149" s="31">
        <v>12.956666666666667</v>
      </c>
      <c r="G149" s="10">
        <f t="shared" ref="G149:G166" si="8">F149/(1-55%)</f>
        <v>28.792592592592595</v>
      </c>
      <c r="H149" s="10">
        <f t="shared" ref="H149:H166" si="9">F149/(1-60%)</f>
        <v>32.391666666666666</v>
      </c>
      <c r="I149" t="s">
        <v>3678</v>
      </c>
      <c r="J149" s="110" t="s">
        <v>2794</v>
      </c>
      <c r="K149" t="s">
        <v>3753</v>
      </c>
    </row>
    <row r="150" spans="1:11" ht="15.6" customHeight="1" x14ac:dyDescent="0.25">
      <c r="A150" s="90" t="s">
        <v>3175</v>
      </c>
      <c r="B150" s="1" t="s">
        <v>3205</v>
      </c>
      <c r="F150" s="31">
        <v>14.202500000000001</v>
      </c>
      <c r="G150" s="10">
        <f t="shared" si="8"/>
        <v>31.561111111111117</v>
      </c>
      <c r="H150" s="10">
        <f t="shared" si="9"/>
        <v>35.506250000000001</v>
      </c>
      <c r="I150" t="s">
        <v>3678</v>
      </c>
      <c r="J150" s="110" t="s">
        <v>3176</v>
      </c>
      <c r="K150" t="s">
        <v>3753</v>
      </c>
    </row>
    <row r="151" spans="1:11" ht="15.6" customHeight="1" x14ac:dyDescent="0.25">
      <c r="A151" s="90" t="s">
        <v>3177</v>
      </c>
      <c r="B151" s="1" t="s">
        <v>3206</v>
      </c>
      <c r="F151" s="31">
        <v>16.195833333333336</v>
      </c>
      <c r="G151" s="10">
        <f t="shared" si="8"/>
        <v>35.990740740740748</v>
      </c>
      <c r="H151" s="10">
        <f t="shared" si="9"/>
        <v>40.489583333333336</v>
      </c>
      <c r="I151" t="s">
        <v>3678</v>
      </c>
      <c r="J151" s="30" t="s">
        <v>3178</v>
      </c>
      <c r="K151" t="s">
        <v>3753</v>
      </c>
    </row>
    <row r="152" spans="1:11" ht="15.6" customHeight="1" x14ac:dyDescent="0.25">
      <c r="A152" s="90" t="s">
        <v>3179</v>
      </c>
      <c r="B152" s="1" t="s">
        <v>3207</v>
      </c>
      <c r="F152" s="31">
        <v>13.704166666666667</v>
      </c>
      <c r="G152" s="10">
        <f t="shared" si="8"/>
        <v>30.453703703703709</v>
      </c>
      <c r="H152" s="10">
        <f t="shared" si="9"/>
        <v>34.260416666666664</v>
      </c>
      <c r="I152" t="s">
        <v>3678</v>
      </c>
      <c r="J152" s="30" t="s">
        <v>3180</v>
      </c>
      <c r="K152" t="s">
        <v>3753</v>
      </c>
    </row>
    <row r="153" spans="1:11" ht="15.6" customHeight="1" x14ac:dyDescent="0.25">
      <c r="A153" s="90" t="s">
        <v>3181</v>
      </c>
      <c r="B153" s="1" t="s">
        <v>3208</v>
      </c>
      <c r="F153" s="31">
        <v>15.074583333333331</v>
      </c>
      <c r="G153" s="10">
        <f t="shared" si="8"/>
        <v>33.499074074074073</v>
      </c>
      <c r="H153" s="10">
        <f t="shared" si="9"/>
        <v>37.686458333333327</v>
      </c>
      <c r="I153" t="s">
        <v>3678</v>
      </c>
      <c r="J153" s="30"/>
      <c r="K153" t="s">
        <v>3753</v>
      </c>
    </row>
    <row r="154" spans="1:11" ht="15.6" customHeight="1" x14ac:dyDescent="0.25">
      <c r="A154" s="90" t="s">
        <v>3182</v>
      </c>
      <c r="B154" s="1" t="s">
        <v>3209</v>
      </c>
      <c r="F154" s="31">
        <v>26.162500000000001</v>
      </c>
      <c r="G154" s="10">
        <f t="shared" si="8"/>
        <v>58.1388888888889</v>
      </c>
      <c r="H154" s="10">
        <f t="shared" si="9"/>
        <v>65.40625</v>
      </c>
      <c r="I154" t="s">
        <v>3678</v>
      </c>
      <c r="J154" s="30" t="s">
        <v>3183</v>
      </c>
      <c r="K154" t="s">
        <v>3753</v>
      </c>
    </row>
    <row r="155" spans="1:11" ht="15.6" customHeight="1" x14ac:dyDescent="0.25">
      <c r="A155" s="90" t="s">
        <v>3184</v>
      </c>
      <c r="B155" s="1" t="s">
        <v>3210</v>
      </c>
      <c r="F155" s="31">
        <v>26.910000000000004</v>
      </c>
      <c r="G155" s="10">
        <f t="shared" si="8"/>
        <v>59.800000000000011</v>
      </c>
      <c r="H155" s="10">
        <f t="shared" si="9"/>
        <v>67.275000000000006</v>
      </c>
      <c r="I155" t="s">
        <v>3678</v>
      </c>
      <c r="J155" s="30"/>
      <c r="K155" t="s">
        <v>3753</v>
      </c>
    </row>
    <row r="156" spans="1:11" ht="15.6" customHeight="1" x14ac:dyDescent="0.25">
      <c r="A156" s="90" t="s">
        <v>3185</v>
      </c>
      <c r="B156" s="1" t="s">
        <v>3211</v>
      </c>
      <c r="F156" s="31">
        <v>34.758749999999992</v>
      </c>
      <c r="G156" s="10">
        <f t="shared" si="8"/>
        <v>77.24166666666666</v>
      </c>
      <c r="H156" s="10">
        <f t="shared" si="9"/>
        <v>86.89687499999998</v>
      </c>
      <c r="I156" t="s">
        <v>3678</v>
      </c>
      <c r="J156" s="30" t="s">
        <v>3186</v>
      </c>
      <c r="K156" t="s">
        <v>3753</v>
      </c>
    </row>
    <row r="157" spans="1:11" ht="15.6" customHeight="1" x14ac:dyDescent="0.25">
      <c r="A157" s="90" t="s">
        <v>3187</v>
      </c>
      <c r="B157" s="1" t="s">
        <v>3212</v>
      </c>
      <c r="F157" s="31">
        <v>19.434999999999999</v>
      </c>
      <c r="G157" s="10">
        <f t="shared" si="8"/>
        <v>43.18888888888889</v>
      </c>
      <c r="H157" s="10">
        <f t="shared" si="9"/>
        <v>48.587499999999991</v>
      </c>
      <c r="I157" t="s">
        <v>3678</v>
      </c>
      <c r="J157" s="30" t="s">
        <v>3188</v>
      </c>
      <c r="K157" t="s">
        <v>3753</v>
      </c>
    </row>
    <row r="158" spans="1:11" ht="15.6" customHeight="1" x14ac:dyDescent="0.25">
      <c r="A158" s="90" t="s">
        <v>3189</v>
      </c>
      <c r="B158" s="1" t="s">
        <v>3213</v>
      </c>
      <c r="F158" s="31">
        <v>22.425000000000001</v>
      </c>
      <c r="G158" s="10">
        <f t="shared" si="8"/>
        <v>49.833333333333343</v>
      </c>
      <c r="H158" s="10">
        <f t="shared" si="9"/>
        <v>56.0625</v>
      </c>
      <c r="I158" t="s">
        <v>3678</v>
      </c>
      <c r="J158" s="30" t="s">
        <v>3190</v>
      </c>
      <c r="K158" t="s">
        <v>3753</v>
      </c>
    </row>
    <row r="159" spans="1:11" ht="15.6" customHeight="1" x14ac:dyDescent="0.25">
      <c r="A159" s="90" t="s">
        <v>3191</v>
      </c>
      <c r="B159" s="1" t="s">
        <v>3214</v>
      </c>
      <c r="F159" s="31">
        <v>22.175833333333333</v>
      </c>
      <c r="G159" s="10">
        <f t="shared" si="8"/>
        <v>49.279629629629632</v>
      </c>
      <c r="H159" s="10">
        <f t="shared" si="9"/>
        <v>55.439583333333331</v>
      </c>
      <c r="I159" t="s">
        <v>3678</v>
      </c>
      <c r="J159" s="110" t="s">
        <v>3192</v>
      </c>
      <c r="K159" t="s">
        <v>3753</v>
      </c>
    </row>
    <row r="160" spans="1:11" ht="15.75" x14ac:dyDescent="0.25">
      <c r="A160" s="90" t="s">
        <v>3193</v>
      </c>
      <c r="B160" s="1" t="s">
        <v>3215</v>
      </c>
      <c r="F160" s="31">
        <v>20</v>
      </c>
      <c r="G160" s="10">
        <f t="shared" si="8"/>
        <v>44.44444444444445</v>
      </c>
      <c r="H160" s="10">
        <f t="shared" si="9"/>
        <v>50</v>
      </c>
      <c r="I160" t="s">
        <v>3678</v>
      </c>
      <c r="J160" s="110" t="s">
        <v>3194</v>
      </c>
      <c r="K160" t="s">
        <v>3753</v>
      </c>
    </row>
    <row r="161" spans="1:11" ht="15.6" customHeight="1" x14ac:dyDescent="0.25">
      <c r="A161" s="90" t="s">
        <v>3195</v>
      </c>
      <c r="B161" s="1" t="s">
        <v>3216</v>
      </c>
      <c r="F161" s="31">
        <v>23.546250000000001</v>
      </c>
      <c r="G161" s="10">
        <f t="shared" si="8"/>
        <v>52.32500000000001</v>
      </c>
      <c r="H161" s="10">
        <f t="shared" si="9"/>
        <v>58.865625000000001</v>
      </c>
      <c r="I161" t="s">
        <v>3678</v>
      </c>
      <c r="J161" s="30" t="s">
        <v>3196</v>
      </c>
      <c r="K161" t="s">
        <v>3753</v>
      </c>
    </row>
    <row r="162" spans="1:11" ht="15.6" customHeight="1" x14ac:dyDescent="0.25">
      <c r="A162" s="90" t="s">
        <v>3197</v>
      </c>
      <c r="B162" s="1" t="s">
        <v>3217</v>
      </c>
      <c r="F162" s="31">
        <v>34.758749999999992</v>
      </c>
      <c r="G162" s="10">
        <f t="shared" si="8"/>
        <v>77.24166666666666</v>
      </c>
      <c r="H162" s="10">
        <f t="shared" si="9"/>
        <v>86.89687499999998</v>
      </c>
      <c r="I162" t="s">
        <v>3678</v>
      </c>
      <c r="J162" s="30"/>
      <c r="K162" t="s">
        <v>3753</v>
      </c>
    </row>
    <row r="163" spans="1:11" ht="15.6" customHeight="1" x14ac:dyDescent="0.25">
      <c r="A163" s="90" t="s">
        <v>3198</v>
      </c>
      <c r="B163" s="1" t="s">
        <v>3218</v>
      </c>
      <c r="F163" s="31">
        <v>32.89</v>
      </c>
      <c r="G163" s="10">
        <f t="shared" si="8"/>
        <v>73.088888888888903</v>
      </c>
      <c r="H163" s="10">
        <f t="shared" si="9"/>
        <v>82.224999999999994</v>
      </c>
      <c r="I163" t="s">
        <v>3678</v>
      </c>
      <c r="J163" s="110"/>
      <c r="K163" t="s">
        <v>3753</v>
      </c>
    </row>
    <row r="164" spans="1:11" ht="15.75" x14ac:dyDescent="0.25">
      <c r="A164" s="90" t="s">
        <v>3199</v>
      </c>
      <c r="B164" s="1" t="s">
        <v>3219</v>
      </c>
      <c r="F164" s="31">
        <v>30</v>
      </c>
      <c r="G164" s="10">
        <f t="shared" si="8"/>
        <v>66.666666666666671</v>
      </c>
      <c r="H164" s="10">
        <f t="shared" si="9"/>
        <v>75</v>
      </c>
      <c r="I164" t="s">
        <v>3678</v>
      </c>
      <c r="J164" s="110" t="s">
        <v>3035</v>
      </c>
      <c r="K164" t="s">
        <v>3753</v>
      </c>
    </row>
    <row r="165" spans="1:11" ht="15.6" customHeight="1" x14ac:dyDescent="0.25">
      <c r="A165" s="90" t="s">
        <v>3200</v>
      </c>
      <c r="B165" s="1" t="s">
        <v>3220</v>
      </c>
      <c r="F165" s="31">
        <v>35</v>
      </c>
      <c r="G165" s="10">
        <f t="shared" si="8"/>
        <v>77.777777777777786</v>
      </c>
      <c r="H165" s="10">
        <f t="shared" si="9"/>
        <v>87.5</v>
      </c>
      <c r="I165" t="s">
        <v>3678</v>
      </c>
      <c r="J165" s="174"/>
      <c r="K165" t="s">
        <v>3753</v>
      </c>
    </row>
    <row r="166" spans="1:11" ht="15.6" customHeight="1" x14ac:dyDescent="0.25">
      <c r="A166" s="90" t="s">
        <v>3201</v>
      </c>
      <c r="B166" s="1" t="s">
        <v>3221</v>
      </c>
      <c r="F166" s="31">
        <v>45</v>
      </c>
      <c r="G166" s="10">
        <f t="shared" si="8"/>
        <v>100.00000000000001</v>
      </c>
      <c r="H166" s="10">
        <f t="shared" si="9"/>
        <v>112.5</v>
      </c>
      <c r="I166" t="s">
        <v>3678</v>
      </c>
      <c r="J166" s="110" t="s">
        <v>3202</v>
      </c>
      <c r="K166" t="s">
        <v>3753</v>
      </c>
    </row>
    <row r="169" spans="1:11" ht="14.45" customHeight="1" x14ac:dyDescent="0.25">
      <c r="A169" s="176"/>
      <c r="B169" s="177"/>
      <c r="C169" s="177"/>
      <c r="D169" s="157"/>
      <c r="E169" s="157"/>
      <c r="F169" s="157"/>
      <c r="G169" s="157"/>
      <c r="H169" s="157"/>
      <c r="I169" s="157"/>
    </row>
    <row r="170" spans="1:11" ht="14.45" customHeight="1" x14ac:dyDescent="0.25">
      <c r="A170" s="178"/>
      <c r="B170" s="179"/>
      <c r="C170" s="179"/>
      <c r="D170" s="157"/>
      <c r="E170" s="157"/>
      <c r="F170" s="157"/>
      <c r="G170" s="157"/>
      <c r="H170" s="157"/>
      <c r="I170" s="157"/>
    </row>
    <row r="171" spans="1:11" ht="14.45" customHeight="1" x14ac:dyDescent="0.25">
      <c r="A171" s="178"/>
      <c r="B171" s="179"/>
      <c r="C171" s="179"/>
      <c r="D171" s="157"/>
      <c r="E171" s="157"/>
      <c r="F171" s="157"/>
      <c r="G171" s="157"/>
      <c r="H171" s="157"/>
      <c r="I171" s="157"/>
    </row>
    <row r="172" spans="1:11" ht="18" customHeight="1" x14ac:dyDescent="0.25">
      <c r="A172" s="175" t="s">
        <v>383</v>
      </c>
      <c r="B172" s="188"/>
      <c r="C172" s="175" t="s">
        <v>2752</v>
      </c>
      <c r="D172" s="185"/>
      <c r="E172" s="182"/>
      <c r="F172" s="182"/>
      <c r="G172" s="182"/>
      <c r="H172" s="182"/>
      <c r="I172" s="183"/>
    </row>
    <row r="173" spans="1:11" ht="15.6" customHeight="1" x14ac:dyDescent="0.25">
      <c r="A173" s="92">
        <v>4311</v>
      </c>
      <c r="B173" s="161"/>
      <c r="C173" s="187" t="s">
        <v>3222</v>
      </c>
      <c r="D173" s="186"/>
      <c r="E173" s="157"/>
      <c r="F173" s="157"/>
      <c r="G173" s="157"/>
      <c r="H173" s="157"/>
      <c r="I173" s="184"/>
    </row>
    <row r="174" spans="1:11" ht="15.6" customHeight="1" x14ac:dyDescent="0.25">
      <c r="A174" s="90">
        <v>4515</v>
      </c>
      <c r="B174" s="180"/>
      <c r="C174" s="181" t="s">
        <v>3222</v>
      </c>
      <c r="D174" s="186"/>
      <c r="E174" s="157"/>
      <c r="F174" s="157"/>
      <c r="G174" s="157"/>
      <c r="H174" s="157"/>
      <c r="I174" s="184"/>
    </row>
    <row r="175" spans="1:11" ht="15.6" customHeight="1" x14ac:dyDescent="0.25">
      <c r="A175" s="90">
        <v>4551</v>
      </c>
      <c r="B175" s="180"/>
      <c r="C175" s="181" t="s">
        <v>3222</v>
      </c>
      <c r="D175" s="186"/>
      <c r="E175" s="157"/>
      <c r="F175" s="157"/>
      <c r="G175" s="157"/>
      <c r="H175" s="157"/>
      <c r="I175" s="184"/>
    </row>
    <row r="176" spans="1:11" ht="15.6" customHeight="1" x14ac:dyDescent="0.25">
      <c r="A176" s="90">
        <v>4707</v>
      </c>
      <c r="B176" s="180"/>
      <c r="C176" s="181" t="s">
        <v>3222</v>
      </c>
      <c r="D176" s="186"/>
      <c r="E176" s="157"/>
      <c r="F176" s="157"/>
      <c r="G176" s="157"/>
      <c r="H176" s="157"/>
      <c r="I176" s="184"/>
    </row>
    <row r="177" spans="1:9" ht="15.6" customHeight="1" x14ac:dyDescent="0.25">
      <c r="A177" s="90">
        <v>4709</v>
      </c>
      <c r="B177" s="180"/>
      <c r="C177" s="181" t="s">
        <v>3222</v>
      </c>
      <c r="D177" s="186"/>
      <c r="E177" s="157"/>
      <c r="F177" s="157"/>
      <c r="G177" s="157"/>
      <c r="H177" s="157"/>
      <c r="I177" s="184"/>
    </row>
    <row r="180" spans="1:9" ht="31.5" x14ac:dyDescent="0.5">
      <c r="A180" s="238"/>
      <c r="B180" s="239"/>
      <c r="C180" s="239"/>
      <c r="D180" s="239"/>
      <c r="E180" s="239"/>
    </row>
    <row r="181" spans="1:9" ht="18.75" x14ac:dyDescent="0.25">
      <c r="A181" s="189"/>
      <c r="B181" s="123"/>
      <c r="C181" s="159"/>
      <c r="D181" s="37"/>
      <c r="E181" s="37"/>
    </row>
  </sheetData>
  <mergeCells count="11">
    <mergeCell ref="A1:E1"/>
    <mergeCell ref="A37:E37"/>
    <mergeCell ref="A67:E67"/>
    <mergeCell ref="A72:E72"/>
    <mergeCell ref="A81:E81"/>
    <mergeCell ref="A180:E180"/>
    <mergeCell ref="A140:E140"/>
    <mergeCell ref="A146:E146"/>
    <mergeCell ref="A118:E118"/>
    <mergeCell ref="A129:E129"/>
    <mergeCell ref="A135:E135"/>
  </mergeCells>
  <phoneticPr fontId="5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0B7E2-BCE1-4995-9006-B89840325353}">
  <dimension ref="A1:L265"/>
  <sheetViews>
    <sheetView tabSelected="1" topLeftCell="A231" zoomScale="60" zoomScaleNormal="115" workbookViewId="0">
      <selection activeCell="M264" sqref="M264"/>
    </sheetView>
  </sheetViews>
  <sheetFormatPr baseColWidth="10" defaultRowHeight="15" x14ac:dyDescent="0.25"/>
  <cols>
    <col min="1" max="1" width="19.7109375" bestFit="1" customWidth="1"/>
    <col min="2" max="2" width="92.140625" bestFit="1" customWidth="1"/>
    <col min="4" max="4" width="17.7109375" bestFit="1" customWidth="1"/>
    <col min="5" max="5" width="15.7109375" bestFit="1" customWidth="1"/>
    <col min="6" max="6" width="54.42578125" bestFit="1" customWidth="1"/>
    <col min="10" max="10" width="54.42578125" bestFit="1" customWidth="1"/>
    <col min="11" max="11" width="17.7109375" bestFit="1" customWidth="1"/>
    <col min="12" max="12" width="14.42578125" bestFit="1" customWidth="1"/>
  </cols>
  <sheetData>
    <row r="1" spans="1:12" ht="31.5" x14ac:dyDescent="0.5">
      <c r="A1" s="240" t="s">
        <v>3223</v>
      </c>
      <c r="B1" s="241"/>
      <c r="C1" s="241"/>
      <c r="D1" s="241"/>
      <c r="E1" s="242"/>
      <c r="F1" s="49"/>
    </row>
    <row r="2" spans="1:12" ht="14.45" customHeight="1" x14ac:dyDescent="0.25">
      <c r="A2" s="146" t="s">
        <v>383</v>
      </c>
      <c r="B2" s="146" t="s">
        <v>1749</v>
      </c>
      <c r="G2" s="159" t="s">
        <v>2752</v>
      </c>
      <c r="H2" s="37" t="s">
        <v>387</v>
      </c>
      <c r="I2" s="37" t="s">
        <v>388</v>
      </c>
      <c r="J2" t="s">
        <v>3706</v>
      </c>
      <c r="K2" t="s">
        <v>3632</v>
      </c>
      <c r="L2" t="s">
        <v>3636</v>
      </c>
    </row>
    <row r="3" spans="1:12" ht="15.75" x14ac:dyDescent="0.25">
      <c r="A3" s="90" t="s">
        <v>3224</v>
      </c>
      <c r="B3" s="211" t="s">
        <v>3227</v>
      </c>
      <c r="G3" s="48">
        <v>0</v>
      </c>
      <c r="H3" s="212">
        <f>G3/(1-55%)</f>
        <v>0</v>
      </c>
      <c r="I3" s="212">
        <f>G3/(1-60%)</f>
        <v>0</v>
      </c>
      <c r="J3" t="s">
        <v>3679</v>
      </c>
      <c r="L3" t="s">
        <v>3712</v>
      </c>
    </row>
    <row r="4" spans="1:12" ht="15.75" x14ac:dyDescent="0.25">
      <c r="A4" s="90" t="s">
        <v>3225</v>
      </c>
      <c r="B4" s="213" t="s">
        <v>3228</v>
      </c>
      <c r="G4" s="31">
        <v>50</v>
      </c>
      <c r="H4" s="212">
        <f>G4/(1-55%)</f>
        <v>111.11111111111113</v>
      </c>
      <c r="I4" s="212">
        <f>G4/(1-60%)</f>
        <v>125</v>
      </c>
      <c r="J4" t="s">
        <v>3679</v>
      </c>
      <c r="L4" t="s">
        <v>3712</v>
      </c>
    </row>
    <row r="5" spans="1:12" ht="15.75" x14ac:dyDescent="0.25">
      <c r="A5" s="90" t="s">
        <v>3226</v>
      </c>
      <c r="B5" s="213" t="s">
        <v>3229</v>
      </c>
      <c r="G5" s="31">
        <v>40</v>
      </c>
      <c r="H5" s="212">
        <f>G5/(1-55%)</f>
        <v>88.8888888888889</v>
      </c>
      <c r="I5" s="212">
        <f>G5/(1-60%)</f>
        <v>100</v>
      </c>
      <c r="J5" t="s">
        <v>3679</v>
      </c>
      <c r="L5" t="s">
        <v>3712</v>
      </c>
    </row>
    <row r="8" spans="1:12" ht="31.5" x14ac:dyDescent="0.5">
      <c r="A8" s="232" t="s">
        <v>3230</v>
      </c>
      <c r="B8" s="232"/>
      <c r="C8" s="232"/>
      <c r="D8" s="232"/>
      <c r="E8" s="232"/>
    </row>
    <row r="9" spans="1:12" ht="18.75" x14ac:dyDescent="0.25">
      <c r="A9" s="191" t="s">
        <v>383</v>
      </c>
      <c r="B9" s="191" t="s">
        <v>1749</v>
      </c>
      <c r="G9" s="159" t="s">
        <v>2752</v>
      </c>
      <c r="H9" s="37" t="s">
        <v>387</v>
      </c>
      <c r="I9" s="37" t="s">
        <v>388</v>
      </c>
    </row>
    <row r="10" spans="1:12" ht="15.75" x14ac:dyDescent="0.25">
      <c r="A10" s="110">
        <v>2171</v>
      </c>
      <c r="B10" s="153" t="s">
        <v>3231</v>
      </c>
      <c r="G10" s="190">
        <v>40</v>
      </c>
      <c r="H10" s="212">
        <f>G10/(1-55%)</f>
        <v>88.8888888888889</v>
      </c>
      <c r="I10" s="212">
        <f>G10/(1-60%)</f>
        <v>100</v>
      </c>
      <c r="J10" t="s">
        <v>3679</v>
      </c>
      <c r="L10" t="s">
        <v>3754</v>
      </c>
    </row>
    <row r="13" spans="1:12" ht="31.5" x14ac:dyDescent="0.5">
      <c r="A13" s="232" t="s">
        <v>3254</v>
      </c>
      <c r="B13" s="232"/>
      <c r="C13" s="232"/>
      <c r="D13" s="232"/>
      <c r="E13" s="232"/>
    </row>
    <row r="14" spans="1:12" ht="18.75" x14ac:dyDescent="0.25">
      <c r="A14" s="191" t="s">
        <v>383</v>
      </c>
      <c r="B14" s="191" t="s">
        <v>1749</v>
      </c>
      <c r="G14" s="159" t="s">
        <v>2752</v>
      </c>
      <c r="H14" s="37" t="s">
        <v>387</v>
      </c>
      <c r="I14" s="37" t="s">
        <v>388</v>
      </c>
    </row>
    <row r="15" spans="1:12" ht="15.75" x14ac:dyDescent="0.25">
      <c r="A15" s="90" t="s">
        <v>3232</v>
      </c>
      <c r="B15" s="4" t="s">
        <v>3243</v>
      </c>
      <c r="G15" s="31">
        <v>72</v>
      </c>
      <c r="H15" s="10">
        <f>G15/(1-55%)</f>
        <v>160.00000000000003</v>
      </c>
      <c r="I15" s="10">
        <f>G15/(1-60%)</f>
        <v>180</v>
      </c>
      <c r="J15" t="s">
        <v>3680</v>
      </c>
    </row>
    <row r="16" spans="1:12" ht="15.75" x14ac:dyDescent="0.25">
      <c r="A16" s="90" t="s">
        <v>3233</v>
      </c>
      <c r="B16" s="4" t="s">
        <v>3244</v>
      </c>
      <c r="G16" s="31">
        <v>45</v>
      </c>
      <c r="H16" s="10">
        <f t="shared" ref="H16:H25" si="0">G16/(1-55%)</f>
        <v>100.00000000000001</v>
      </c>
      <c r="I16" s="10">
        <f t="shared" ref="I16:I25" si="1">G16/(1-60%)</f>
        <v>112.5</v>
      </c>
      <c r="J16" t="s">
        <v>3680</v>
      </c>
    </row>
    <row r="17" spans="1:10" ht="15.75" x14ac:dyDescent="0.25">
      <c r="A17" s="90" t="s">
        <v>3234</v>
      </c>
      <c r="B17" s="4" t="s">
        <v>3245</v>
      </c>
      <c r="G17" s="31">
        <v>50</v>
      </c>
      <c r="H17" s="10">
        <f t="shared" si="0"/>
        <v>111.11111111111113</v>
      </c>
      <c r="I17" s="10">
        <f t="shared" si="1"/>
        <v>125</v>
      </c>
      <c r="J17" t="s">
        <v>3680</v>
      </c>
    </row>
    <row r="18" spans="1:10" ht="15.75" x14ac:dyDescent="0.25">
      <c r="A18" s="90" t="s">
        <v>3235</v>
      </c>
      <c r="B18" s="4" t="s">
        <v>3246</v>
      </c>
      <c r="G18" s="31">
        <v>100</v>
      </c>
      <c r="H18" s="10">
        <f t="shared" si="0"/>
        <v>222.22222222222226</v>
      </c>
      <c r="I18" s="10">
        <f t="shared" si="1"/>
        <v>250</v>
      </c>
      <c r="J18" t="s">
        <v>3680</v>
      </c>
    </row>
    <row r="19" spans="1:10" ht="15.75" x14ac:dyDescent="0.25">
      <c r="A19" s="90" t="s">
        <v>3236</v>
      </c>
      <c r="B19" s="4" t="s">
        <v>3247</v>
      </c>
      <c r="G19" s="31">
        <v>30</v>
      </c>
      <c r="H19" s="10">
        <f t="shared" si="0"/>
        <v>66.666666666666671</v>
      </c>
      <c r="I19" s="10">
        <f t="shared" si="1"/>
        <v>75</v>
      </c>
      <c r="J19" t="s">
        <v>3680</v>
      </c>
    </row>
    <row r="20" spans="1:10" ht="15.75" x14ac:dyDescent="0.25">
      <c r="A20" s="90" t="s">
        <v>3237</v>
      </c>
      <c r="B20" s="4" t="s">
        <v>3248</v>
      </c>
      <c r="G20" s="31">
        <v>36</v>
      </c>
      <c r="H20" s="10">
        <f t="shared" si="0"/>
        <v>80.000000000000014</v>
      </c>
      <c r="I20" s="10">
        <f t="shared" si="1"/>
        <v>90</v>
      </c>
      <c r="J20" t="s">
        <v>3680</v>
      </c>
    </row>
    <row r="21" spans="1:10" ht="15.75" x14ac:dyDescent="0.25">
      <c r="A21" s="90" t="s">
        <v>3238</v>
      </c>
      <c r="B21" s="4" t="s">
        <v>3249</v>
      </c>
      <c r="G21" s="31">
        <v>36</v>
      </c>
      <c r="H21" s="10">
        <f t="shared" si="0"/>
        <v>80.000000000000014</v>
      </c>
      <c r="I21" s="10">
        <f t="shared" si="1"/>
        <v>90</v>
      </c>
      <c r="J21" t="s">
        <v>3680</v>
      </c>
    </row>
    <row r="22" spans="1:10" ht="15.75" x14ac:dyDescent="0.25">
      <c r="A22" s="90" t="s">
        <v>3239</v>
      </c>
      <c r="B22" s="4" t="s">
        <v>3250</v>
      </c>
      <c r="G22" s="31">
        <v>35</v>
      </c>
      <c r="H22" s="10">
        <f t="shared" si="0"/>
        <v>77.777777777777786</v>
      </c>
      <c r="I22" s="10">
        <f t="shared" si="1"/>
        <v>87.5</v>
      </c>
      <c r="J22" t="s">
        <v>3680</v>
      </c>
    </row>
    <row r="23" spans="1:10" ht="15.75" x14ac:dyDescent="0.25">
      <c r="A23" s="90" t="s">
        <v>3240</v>
      </c>
      <c r="B23" s="4" t="s">
        <v>3251</v>
      </c>
      <c r="G23" s="47">
        <v>36</v>
      </c>
      <c r="H23" s="10">
        <f t="shared" si="0"/>
        <v>80.000000000000014</v>
      </c>
      <c r="I23" s="10">
        <f t="shared" si="1"/>
        <v>90</v>
      </c>
      <c r="J23" t="s">
        <v>3680</v>
      </c>
    </row>
    <row r="24" spans="1:10" ht="15.75" x14ac:dyDescent="0.25">
      <c r="A24" s="90" t="s">
        <v>3241</v>
      </c>
      <c r="B24" s="4" t="s">
        <v>3252</v>
      </c>
      <c r="G24" s="47">
        <v>30</v>
      </c>
      <c r="H24" s="10">
        <f t="shared" si="0"/>
        <v>66.666666666666671</v>
      </c>
      <c r="I24" s="10">
        <f t="shared" si="1"/>
        <v>75</v>
      </c>
      <c r="J24" t="s">
        <v>3680</v>
      </c>
    </row>
    <row r="25" spans="1:10" ht="15.75" x14ac:dyDescent="0.25">
      <c r="A25" s="90" t="s">
        <v>3242</v>
      </c>
      <c r="B25" s="4" t="s">
        <v>3253</v>
      </c>
      <c r="G25" s="31">
        <v>36</v>
      </c>
      <c r="H25" s="10">
        <f t="shared" si="0"/>
        <v>80.000000000000014</v>
      </c>
      <c r="I25" s="10">
        <f t="shared" si="1"/>
        <v>90</v>
      </c>
      <c r="J25" t="s">
        <v>3680</v>
      </c>
    </row>
    <row r="28" spans="1:10" ht="31.5" x14ac:dyDescent="0.5">
      <c r="A28" s="228" t="s">
        <v>3255</v>
      </c>
      <c r="B28" s="229"/>
      <c r="C28" s="229"/>
      <c r="D28" s="229"/>
      <c r="E28" s="229"/>
    </row>
    <row r="29" spans="1:10" ht="18.75" x14ac:dyDescent="0.25">
      <c r="A29" s="191" t="s">
        <v>383</v>
      </c>
      <c r="B29" s="191" t="s">
        <v>1749</v>
      </c>
      <c r="G29" s="159" t="s">
        <v>2752</v>
      </c>
      <c r="H29" s="37" t="s">
        <v>387</v>
      </c>
      <c r="I29" s="37" t="s">
        <v>388</v>
      </c>
    </row>
    <row r="30" spans="1:10" ht="15.75" x14ac:dyDescent="0.25">
      <c r="A30" s="90" t="s">
        <v>3256</v>
      </c>
      <c r="B30" s="1" t="s">
        <v>3257</v>
      </c>
      <c r="G30" s="31">
        <v>50</v>
      </c>
      <c r="H30" s="10">
        <f>G30/(1-55%)</f>
        <v>111.11111111111113</v>
      </c>
      <c r="I30" s="10">
        <f>G30/(1-60%)</f>
        <v>125</v>
      </c>
      <c r="J30" t="s">
        <v>3681</v>
      </c>
    </row>
    <row r="33" spans="1:12" ht="31.5" x14ac:dyDescent="0.5">
      <c r="A33" s="228" t="s">
        <v>3258</v>
      </c>
      <c r="B33" s="229"/>
      <c r="C33" s="229"/>
      <c r="D33" s="229"/>
      <c r="E33" s="229"/>
    </row>
    <row r="34" spans="1:12" ht="18.75" x14ac:dyDescent="0.25">
      <c r="A34" s="191" t="s">
        <v>383</v>
      </c>
      <c r="B34" s="191" t="s">
        <v>1749</v>
      </c>
      <c r="G34" s="159" t="s">
        <v>2752</v>
      </c>
      <c r="H34" s="37" t="s">
        <v>387</v>
      </c>
      <c r="I34" s="37" t="s">
        <v>388</v>
      </c>
      <c r="L34" t="s">
        <v>3755</v>
      </c>
    </row>
    <row r="35" spans="1:12" ht="15.75" x14ac:dyDescent="0.25">
      <c r="A35" s="90" t="s">
        <v>3259</v>
      </c>
      <c r="B35" s="1" t="s">
        <v>3274</v>
      </c>
      <c r="G35" s="31">
        <v>120</v>
      </c>
      <c r="H35" s="10">
        <f>G35/(1-55%)</f>
        <v>266.66666666666669</v>
      </c>
      <c r="I35" s="10">
        <f>G35/(1-60%)</f>
        <v>300</v>
      </c>
      <c r="J35" t="s">
        <v>3682</v>
      </c>
      <c r="L35" t="s">
        <v>3755</v>
      </c>
    </row>
    <row r="36" spans="1:12" ht="15.75" x14ac:dyDescent="0.25">
      <c r="A36" s="90" t="s">
        <v>3260</v>
      </c>
      <c r="B36" s="1" t="s">
        <v>3275</v>
      </c>
      <c r="G36" s="31">
        <v>50.4</v>
      </c>
      <c r="H36" s="10">
        <f t="shared" ref="H36:H49" si="2">G36/(1-55%)</f>
        <v>112.00000000000001</v>
      </c>
      <c r="I36" s="10">
        <f t="shared" ref="I36:I49" si="3">G36/(1-60%)</f>
        <v>125.99999999999999</v>
      </c>
      <c r="J36" t="s">
        <v>3682</v>
      </c>
      <c r="L36" t="s">
        <v>3755</v>
      </c>
    </row>
    <row r="37" spans="1:12" ht="15.75" x14ac:dyDescent="0.25">
      <c r="A37" s="90" t="s">
        <v>3261</v>
      </c>
      <c r="B37" s="1" t="s">
        <v>3276</v>
      </c>
      <c r="G37" s="31">
        <v>30</v>
      </c>
      <c r="H37" s="10">
        <f t="shared" si="2"/>
        <v>66.666666666666671</v>
      </c>
      <c r="I37" s="10">
        <f t="shared" si="3"/>
        <v>75</v>
      </c>
      <c r="J37" t="s">
        <v>3682</v>
      </c>
      <c r="L37" t="s">
        <v>3755</v>
      </c>
    </row>
    <row r="38" spans="1:12" ht="15.75" x14ac:dyDescent="0.25">
      <c r="A38" s="90" t="s">
        <v>3262</v>
      </c>
      <c r="B38" s="1" t="s">
        <v>3277</v>
      </c>
      <c r="G38" s="31">
        <v>32</v>
      </c>
      <c r="H38" s="10">
        <f t="shared" si="2"/>
        <v>71.111111111111114</v>
      </c>
      <c r="I38" s="10">
        <f t="shared" si="3"/>
        <v>80</v>
      </c>
      <c r="J38" t="s">
        <v>3682</v>
      </c>
      <c r="L38" t="s">
        <v>3755</v>
      </c>
    </row>
    <row r="39" spans="1:12" ht="15.75" x14ac:dyDescent="0.25">
      <c r="A39" s="90" t="s">
        <v>3263</v>
      </c>
      <c r="B39" s="1" t="s">
        <v>3278</v>
      </c>
      <c r="G39" s="31">
        <v>36</v>
      </c>
      <c r="H39" s="10">
        <f t="shared" si="2"/>
        <v>80.000000000000014</v>
      </c>
      <c r="I39" s="10">
        <f t="shared" si="3"/>
        <v>90</v>
      </c>
      <c r="J39" t="s">
        <v>3682</v>
      </c>
      <c r="L39" t="s">
        <v>3755</v>
      </c>
    </row>
    <row r="40" spans="1:12" ht="15.75" x14ac:dyDescent="0.25">
      <c r="A40" s="90" t="s">
        <v>3264</v>
      </c>
      <c r="B40" s="1" t="s">
        <v>3279</v>
      </c>
      <c r="G40" s="31">
        <v>80</v>
      </c>
      <c r="H40" s="10">
        <f t="shared" si="2"/>
        <v>177.7777777777778</v>
      </c>
      <c r="I40" s="10">
        <f t="shared" si="3"/>
        <v>200</v>
      </c>
      <c r="J40" t="s">
        <v>3682</v>
      </c>
      <c r="L40" t="s">
        <v>3755</v>
      </c>
    </row>
    <row r="41" spans="1:12" ht="15.75" x14ac:dyDescent="0.25">
      <c r="A41" s="90" t="s">
        <v>3265</v>
      </c>
      <c r="B41" s="1" t="s">
        <v>3280</v>
      </c>
      <c r="G41" s="31">
        <v>10</v>
      </c>
      <c r="H41" s="10">
        <f t="shared" si="2"/>
        <v>22.222222222222225</v>
      </c>
      <c r="I41" s="10">
        <f t="shared" si="3"/>
        <v>25</v>
      </c>
      <c r="J41" t="s">
        <v>3682</v>
      </c>
      <c r="L41" t="s">
        <v>3755</v>
      </c>
    </row>
    <row r="42" spans="1:12" ht="15.75" x14ac:dyDescent="0.25">
      <c r="A42" s="90" t="s">
        <v>3266</v>
      </c>
      <c r="B42" s="1" t="s">
        <v>3281</v>
      </c>
      <c r="G42" s="31">
        <v>17.5</v>
      </c>
      <c r="H42" s="10">
        <f t="shared" si="2"/>
        <v>38.888888888888893</v>
      </c>
      <c r="I42" s="10">
        <f t="shared" si="3"/>
        <v>43.75</v>
      </c>
      <c r="J42" t="s">
        <v>3682</v>
      </c>
      <c r="L42" t="s">
        <v>3755</v>
      </c>
    </row>
    <row r="43" spans="1:12" ht="15.75" x14ac:dyDescent="0.25">
      <c r="A43" s="90" t="s">
        <v>3267</v>
      </c>
      <c r="B43" s="1" t="s">
        <v>3282</v>
      </c>
      <c r="G43" s="31">
        <v>17.75</v>
      </c>
      <c r="H43" s="10">
        <f t="shared" si="2"/>
        <v>39.44444444444445</v>
      </c>
      <c r="I43" s="10">
        <f t="shared" si="3"/>
        <v>44.375</v>
      </c>
      <c r="J43" t="s">
        <v>3682</v>
      </c>
      <c r="L43" t="s">
        <v>3755</v>
      </c>
    </row>
    <row r="44" spans="1:12" ht="15.75" x14ac:dyDescent="0.25">
      <c r="A44" s="90" t="s">
        <v>3268</v>
      </c>
      <c r="B44" s="1" t="s">
        <v>3283</v>
      </c>
      <c r="G44" s="31">
        <v>170</v>
      </c>
      <c r="H44" s="10">
        <f t="shared" si="2"/>
        <v>377.77777777777783</v>
      </c>
      <c r="I44" s="10">
        <f t="shared" si="3"/>
        <v>425</v>
      </c>
      <c r="J44" t="s">
        <v>3682</v>
      </c>
      <c r="L44" t="s">
        <v>3755</v>
      </c>
    </row>
    <row r="45" spans="1:12" ht="15.75" x14ac:dyDescent="0.25">
      <c r="A45" s="90" t="s">
        <v>3269</v>
      </c>
      <c r="B45" s="1" t="s">
        <v>3284</v>
      </c>
      <c r="G45" s="31">
        <v>26</v>
      </c>
      <c r="H45" s="10">
        <f t="shared" si="2"/>
        <v>57.777777777777786</v>
      </c>
      <c r="I45" s="10">
        <f t="shared" si="3"/>
        <v>65</v>
      </c>
      <c r="J45" t="s">
        <v>3682</v>
      </c>
      <c r="L45" t="s">
        <v>3755</v>
      </c>
    </row>
    <row r="46" spans="1:12" ht="15.75" x14ac:dyDescent="0.25">
      <c r="A46" s="90" t="s">
        <v>3270</v>
      </c>
      <c r="B46" s="1" t="s">
        <v>3285</v>
      </c>
      <c r="G46" s="31">
        <v>14.399999999999999</v>
      </c>
      <c r="H46" s="10">
        <f t="shared" si="2"/>
        <v>32</v>
      </c>
      <c r="I46" s="10">
        <f t="shared" si="3"/>
        <v>35.999999999999993</v>
      </c>
      <c r="J46" t="s">
        <v>3682</v>
      </c>
      <c r="L46" t="s">
        <v>3755</v>
      </c>
    </row>
    <row r="47" spans="1:12" ht="15.75" x14ac:dyDescent="0.25">
      <c r="A47" s="90" t="s">
        <v>3271</v>
      </c>
      <c r="B47" s="1" t="s">
        <v>3286</v>
      </c>
      <c r="G47" s="31">
        <v>80</v>
      </c>
      <c r="H47" s="10">
        <f t="shared" si="2"/>
        <v>177.7777777777778</v>
      </c>
      <c r="I47" s="10">
        <f t="shared" si="3"/>
        <v>200</v>
      </c>
      <c r="J47" t="s">
        <v>3682</v>
      </c>
      <c r="L47" t="s">
        <v>3755</v>
      </c>
    </row>
    <row r="48" spans="1:12" ht="15.75" x14ac:dyDescent="0.25">
      <c r="A48" s="90" t="s">
        <v>3272</v>
      </c>
      <c r="B48" s="1" t="s">
        <v>3287</v>
      </c>
      <c r="G48" s="31">
        <v>75</v>
      </c>
      <c r="H48" s="10">
        <f t="shared" si="2"/>
        <v>166.66666666666669</v>
      </c>
      <c r="I48" s="10">
        <f t="shared" si="3"/>
        <v>187.5</v>
      </c>
      <c r="J48" t="s">
        <v>3682</v>
      </c>
      <c r="L48" t="s">
        <v>3755</v>
      </c>
    </row>
    <row r="49" spans="1:12" ht="15.75" x14ac:dyDescent="0.25">
      <c r="A49" s="90" t="s">
        <v>3273</v>
      </c>
      <c r="B49" s="1" t="s">
        <v>3288</v>
      </c>
      <c r="G49" s="31">
        <v>70</v>
      </c>
      <c r="H49" s="10">
        <f t="shared" si="2"/>
        <v>155.55555555555557</v>
      </c>
      <c r="I49" s="10">
        <f t="shared" si="3"/>
        <v>175</v>
      </c>
      <c r="J49" t="s">
        <v>3682</v>
      </c>
      <c r="L49" t="s">
        <v>3755</v>
      </c>
    </row>
    <row r="52" spans="1:12" ht="31.5" x14ac:dyDescent="0.5">
      <c r="A52" s="228" t="s">
        <v>3289</v>
      </c>
      <c r="B52" s="229"/>
      <c r="C52" s="229"/>
      <c r="D52" s="229"/>
      <c r="E52" s="229"/>
    </row>
    <row r="53" spans="1:12" ht="19.5" thickBot="1" x14ac:dyDescent="0.3">
      <c r="A53" s="191" t="s">
        <v>383</v>
      </c>
      <c r="B53" s="191" t="s">
        <v>1749</v>
      </c>
      <c r="G53" s="159" t="s">
        <v>2752</v>
      </c>
      <c r="H53" s="37" t="s">
        <v>387</v>
      </c>
      <c r="I53" s="37" t="s">
        <v>388</v>
      </c>
    </row>
    <row r="54" spans="1:12" x14ac:dyDescent="0.25">
      <c r="A54" s="192" t="s">
        <v>3290</v>
      </c>
      <c r="B54" s="1" t="s">
        <v>3292</v>
      </c>
      <c r="G54" s="155">
        <v>0.9</v>
      </c>
      <c r="H54" s="194">
        <f>G54/(1-55%)</f>
        <v>2.0000000000000004</v>
      </c>
      <c r="I54" s="153">
        <f>G54/(1-60%)</f>
        <v>2.25</v>
      </c>
      <c r="J54" s="1" t="s">
        <v>3683</v>
      </c>
    </row>
    <row r="55" spans="1:12" ht="15.75" thickBot="1" x14ac:dyDescent="0.3">
      <c r="A55" s="193" t="s">
        <v>3291</v>
      </c>
      <c r="B55" s="1" t="s">
        <v>3293</v>
      </c>
      <c r="G55" s="155">
        <v>0.9</v>
      </c>
      <c r="H55" s="194">
        <f>G55/(1-55%)</f>
        <v>2.0000000000000004</v>
      </c>
      <c r="I55" s="153">
        <f>G55/(1-60%)</f>
        <v>2.25</v>
      </c>
      <c r="J55" s="1" t="s">
        <v>3683</v>
      </c>
    </row>
    <row r="58" spans="1:12" ht="31.5" x14ac:dyDescent="0.5">
      <c r="A58" s="228" t="s">
        <v>3294</v>
      </c>
      <c r="B58" s="229"/>
      <c r="C58" s="229"/>
      <c r="D58" s="229"/>
      <c r="E58" s="229"/>
    </row>
    <row r="59" spans="1:12" ht="19.5" thickBot="1" x14ac:dyDescent="0.3">
      <c r="A59" s="191" t="s">
        <v>383</v>
      </c>
      <c r="B59" s="191" t="s">
        <v>1749</v>
      </c>
      <c r="G59" s="159" t="s">
        <v>2752</v>
      </c>
      <c r="H59" s="37" t="s">
        <v>387</v>
      </c>
      <c r="I59" s="37" t="s">
        <v>388</v>
      </c>
    </row>
    <row r="60" spans="1:12" x14ac:dyDescent="0.25">
      <c r="A60" s="195" t="s">
        <v>3295</v>
      </c>
      <c r="B60" s="1" t="s">
        <v>3301</v>
      </c>
      <c r="G60" s="197">
        <v>0.4446</v>
      </c>
      <c r="H60" s="194">
        <f t="shared" ref="H60:H65" si="4">G60/(1-55%)</f>
        <v>0.9880000000000001</v>
      </c>
      <c r="I60" s="153">
        <f t="shared" ref="I60:I65" si="5">G60/(1-60%)</f>
        <v>1.1114999999999999</v>
      </c>
      <c r="J60" s="1" t="s">
        <v>3684</v>
      </c>
      <c r="L60" t="s">
        <v>3756</v>
      </c>
    </row>
    <row r="61" spans="1:12" x14ac:dyDescent="0.25">
      <c r="A61" s="196" t="s">
        <v>3296</v>
      </c>
      <c r="B61" s="1" t="s">
        <v>3302</v>
      </c>
      <c r="G61" s="197">
        <v>0.4446</v>
      </c>
      <c r="H61" s="194">
        <f t="shared" si="4"/>
        <v>0.9880000000000001</v>
      </c>
      <c r="I61" s="153">
        <f t="shared" si="5"/>
        <v>1.1114999999999999</v>
      </c>
      <c r="J61" s="1" t="s">
        <v>3684</v>
      </c>
      <c r="L61" t="s">
        <v>3756</v>
      </c>
    </row>
    <row r="62" spans="1:12" x14ac:dyDescent="0.25">
      <c r="A62" s="196" t="s">
        <v>3297</v>
      </c>
      <c r="B62" s="1" t="s">
        <v>3303</v>
      </c>
      <c r="G62" s="197">
        <v>0.3861</v>
      </c>
      <c r="H62" s="194">
        <f t="shared" si="4"/>
        <v>0.8580000000000001</v>
      </c>
      <c r="I62" s="153">
        <f t="shared" si="5"/>
        <v>0.96524999999999994</v>
      </c>
      <c r="J62" s="1" t="s">
        <v>3684</v>
      </c>
      <c r="L62" t="s">
        <v>3756</v>
      </c>
    </row>
    <row r="63" spans="1:12" x14ac:dyDescent="0.25">
      <c r="A63" s="196" t="s">
        <v>3298</v>
      </c>
      <c r="B63" s="1" t="s">
        <v>3304</v>
      </c>
      <c r="G63" s="197">
        <v>0.43289999999999995</v>
      </c>
      <c r="H63" s="194">
        <f t="shared" si="4"/>
        <v>0.96199999999999997</v>
      </c>
      <c r="I63" s="153">
        <f t="shared" si="5"/>
        <v>1.0822499999999997</v>
      </c>
      <c r="J63" s="1" t="s">
        <v>3684</v>
      </c>
      <c r="L63" t="s">
        <v>3756</v>
      </c>
    </row>
    <row r="64" spans="1:12" x14ac:dyDescent="0.25">
      <c r="A64" s="196" t="s">
        <v>3299</v>
      </c>
      <c r="B64" s="1" t="s">
        <v>3305</v>
      </c>
      <c r="G64" s="197">
        <v>0.43289999999999995</v>
      </c>
      <c r="H64" s="194">
        <f t="shared" si="4"/>
        <v>0.96199999999999997</v>
      </c>
      <c r="I64" s="153">
        <f t="shared" si="5"/>
        <v>1.0822499999999997</v>
      </c>
      <c r="J64" s="1" t="s">
        <v>3684</v>
      </c>
      <c r="L64" t="s">
        <v>3756</v>
      </c>
    </row>
    <row r="65" spans="1:12" ht="15.75" thickBot="1" x14ac:dyDescent="0.3">
      <c r="A65" s="193" t="s">
        <v>3300</v>
      </c>
      <c r="B65" s="1" t="s">
        <v>3306</v>
      </c>
      <c r="G65" s="197">
        <v>0.43289999999999995</v>
      </c>
      <c r="H65" s="194">
        <f t="shared" si="4"/>
        <v>0.96199999999999997</v>
      </c>
      <c r="I65" s="153">
        <f t="shared" si="5"/>
        <v>1.0822499999999997</v>
      </c>
      <c r="J65" s="1" t="s">
        <v>3684</v>
      </c>
      <c r="L65" t="s">
        <v>3756</v>
      </c>
    </row>
    <row r="68" spans="1:12" ht="31.5" x14ac:dyDescent="0.5">
      <c r="A68" s="228" t="s">
        <v>3307</v>
      </c>
      <c r="B68" s="229"/>
      <c r="C68" s="229"/>
      <c r="D68" s="229"/>
      <c r="E68" s="229"/>
    </row>
    <row r="69" spans="1:12" ht="19.5" thickBot="1" x14ac:dyDescent="0.3">
      <c r="A69" s="191" t="s">
        <v>383</v>
      </c>
      <c r="B69" s="191" t="s">
        <v>1749</v>
      </c>
      <c r="G69" s="159" t="s">
        <v>2752</v>
      </c>
      <c r="H69" s="37" t="s">
        <v>387</v>
      </c>
      <c r="I69" s="37" t="s">
        <v>388</v>
      </c>
    </row>
    <row r="70" spans="1:12" x14ac:dyDescent="0.25">
      <c r="A70" s="195" t="s">
        <v>3308</v>
      </c>
      <c r="B70" s="1" t="s">
        <v>3328</v>
      </c>
      <c r="G70" s="197">
        <v>0.27</v>
      </c>
      <c r="H70" s="198">
        <f>G70/(1-55%)</f>
        <v>0.60000000000000009</v>
      </c>
      <c r="I70" s="153">
        <f>G70/(1-60%)</f>
        <v>0.67500000000000004</v>
      </c>
      <c r="J70" s="1" t="s">
        <v>3685</v>
      </c>
      <c r="L70" t="s">
        <v>3756</v>
      </c>
    </row>
    <row r="71" spans="1:12" x14ac:dyDescent="0.25">
      <c r="A71" s="196" t="s">
        <v>3309</v>
      </c>
      <c r="B71" s="1" t="s">
        <v>3329</v>
      </c>
      <c r="G71" s="197">
        <v>0.27</v>
      </c>
      <c r="H71" s="198">
        <f t="shared" ref="H71:H89" si="6">G71/(1-55%)</f>
        <v>0.60000000000000009</v>
      </c>
      <c r="I71" s="153">
        <f t="shared" ref="I71:I89" si="7">G71/(1-60%)</f>
        <v>0.67500000000000004</v>
      </c>
      <c r="J71" s="1" t="s">
        <v>3685</v>
      </c>
      <c r="L71" t="s">
        <v>3756</v>
      </c>
    </row>
    <row r="72" spans="1:12" x14ac:dyDescent="0.25">
      <c r="A72" s="196" t="s">
        <v>3310</v>
      </c>
      <c r="B72" s="1" t="s">
        <v>3330</v>
      </c>
      <c r="G72" s="197">
        <v>0.27</v>
      </c>
      <c r="H72" s="198">
        <f t="shared" si="6"/>
        <v>0.60000000000000009</v>
      </c>
      <c r="I72" s="153">
        <f t="shared" si="7"/>
        <v>0.67500000000000004</v>
      </c>
      <c r="J72" s="1" t="s">
        <v>3685</v>
      </c>
      <c r="L72" t="s">
        <v>3756</v>
      </c>
    </row>
    <row r="73" spans="1:12" x14ac:dyDescent="0.25">
      <c r="A73" s="196" t="s">
        <v>3311</v>
      </c>
      <c r="B73" s="1" t="s">
        <v>3331</v>
      </c>
      <c r="G73" s="197">
        <v>0.28000000000000003</v>
      </c>
      <c r="H73" s="198">
        <f t="shared" si="6"/>
        <v>0.62222222222222234</v>
      </c>
      <c r="I73" s="153">
        <f t="shared" si="7"/>
        <v>0.70000000000000007</v>
      </c>
      <c r="J73" s="1" t="s">
        <v>3685</v>
      </c>
      <c r="L73" t="s">
        <v>3756</v>
      </c>
    </row>
    <row r="74" spans="1:12" x14ac:dyDescent="0.25">
      <c r="A74" s="196" t="s">
        <v>3312</v>
      </c>
      <c r="B74" s="1" t="s">
        <v>3332</v>
      </c>
      <c r="G74" s="197">
        <v>0.28000000000000003</v>
      </c>
      <c r="H74" s="198">
        <f t="shared" si="6"/>
        <v>0.62222222222222234</v>
      </c>
      <c r="I74" s="153">
        <f t="shared" si="7"/>
        <v>0.70000000000000007</v>
      </c>
      <c r="J74" s="1" t="s">
        <v>3685</v>
      </c>
      <c r="L74" t="s">
        <v>3756</v>
      </c>
    </row>
    <row r="75" spans="1:12" x14ac:dyDescent="0.25">
      <c r="A75" s="196" t="s">
        <v>3313</v>
      </c>
      <c r="B75" s="1" t="s">
        <v>3333</v>
      </c>
      <c r="G75" s="197">
        <v>0.28000000000000003</v>
      </c>
      <c r="H75" s="198">
        <f t="shared" si="6"/>
        <v>0.62222222222222234</v>
      </c>
      <c r="I75" s="153">
        <f t="shared" si="7"/>
        <v>0.70000000000000007</v>
      </c>
      <c r="J75" s="1" t="s">
        <v>3685</v>
      </c>
      <c r="L75" t="s">
        <v>3756</v>
      </c>
    </row>
    <row r="76" spans="1:12" x14ac:dyDescent="0.25">
      <c r="A76" s="196" t="s">
        <v>3314</v>
      </c>
      <c r="B76" s="1" t="s">
        <v>3334</v>
      </c>
      <c r="G76" s="197">
        <v>0.28000000000000003</v>
      </c>
      <c r="H76" s="198">
        <f t="shared" si="6"/>
        <v>0.62222222222222234</v>
      </c>
      <c r="I76" s="153">
        <f t="shared" si="7"/>
        <v>0.70000000000000007</v>
      </c>
      <c r="J76" s="1" t="s">
        <v>3685</v>
      </c>
      <c r="L76" t="s">
        <v>3756</v>
      </c>
    </row>
    <row r="77" spans="1:12" x14ac:dyDescent="0.25">
      <c r="A77" s="196" t="s">
        <v>3315</v>
      </c>
      <c r="B77" s="1" t="s">
        <v>3335</v>
      </c>
      <c r="G77" s="197">
        <v>0.4</v>
      </c>
      <c r="H77" s="198">
        <f t="shared" si="6"/>
        <v>0.88888888888888906</v>
      </c>
      <c r="I77" s="153">
        <f t="shared" si="7"/>
        <v>1</v>
      </c>
      <c r="J77" s="1" t="s">
        <v>3685</v>
      </c>
      <c r="L77" t="s">
        <v>3756</v>
      </c>
    </row>
    <row r="78" spans="1:12" x14ac:dyDescent="0.25">
      <c r="A78" s="196" t="s">
        <v>3316</v>
      </c>
      <c r="B78" s="1" t="s">
        <v>3336</v>
      </c>
      <c r="G78" s="197">
        <v>0.28000000000000003</v>
      </c>
      <c r="H78" s="198">
        <f t="shared" si="6"/>
        <v>0.62222222222222234</v>
      </c>
      <c r="I78" s="153">
        <f t="shared" si="7"/>
        <v>0.70000000000000007</v>
      </c>
      <c r="J78" s="1" t="s">
        <v>3685</v>
      </c>
      <c r="L78" t="s">
        <v>3756</v>
      </c>
    </row>
    <row r="79" spans="1:12" x14ac:dyDescent="0.25">
      <c r="A79" s="196" t="s">
        <v>3317</v>
      </c>
      <c r="B79" s="1" t="s">
        <v>3337</v>
      </c>
      <c r="G79" s="197">
        <v>0.41</v>
      </c>
      <c r="H79" s="198">
        <f t="shared" si="6"/>
        <v>0.91111111111111109</v>
      </c>
      <c r="I79" s="153">
        <f t="shared" si="7"/>
        <v>1.0249999999999999</v>
      </c>
      <c r="J79" s="1" t="s">
        <v>3685</v>
      </c>
      <c r="L79" t="s">
        <v>3756</v>
      </c>
    </row>
    <row r="80" spans="1:12" x14ac:dyDescent="0.25">
      <c r="A80" s="196" t="s">
        <v>3318</v>
      </c>
      <c r="B80" s="1" t="s">
        <v>3338</v>
      </c>
      <c r="G80" s="197">
        <v>0.41</v>
      </c>
      <c r="H80" s="198">
        <f t="shared" si="6"/>
        <v>0.91111111111111109</v>
      </c>
      <c r="I80" s="153">
        <f t="shared" si="7"/>
        <v>1.0249999999999999</v>
      </c>
      <c r="J80" s="1" t="s">
        <v>3685</v>
      </c>
      <c r="L80" t="s">
        <v>3756</v>
      </c>
    </row>
    <row r="81" spans="1:12" x14ac:dyDescent="0.25">
      <c r="A81" s="196" t="s">
        <v>3319</v>
      </c>
      <c r="B81" s="1" t="s">
        <v>3339</v>
      </c>
      <c r="G81" s="197">
        <v>0.41</v>
      </c>
      <c r="H81" s="198">
        <f t="shared" si="6"/>
        <v>0.91111111111111109</v>
      </c>
      <c r="I81" s="153">
        <f t="shared" si="7"/>
        <v>1.0249999999999999</v>
      </c>
      <c r="J81" s="1" t="s">
        <v>3685</v>
      </c>
      <c r="L81" t="s">
        <v>3756</v>
      </c>
    </row>
    <row r="82" spans="1:12" x14ac:dyDescent="0.25">
      <c r="A82" s="196" t="s">
        <v>3320</v>
      </c>
      <c r="B82" s="1" t="s">
        <v>3340</v>
      </c>
      <c r="G82" s="197">
        <v>0.63</v>
      </c>
      <c r="H82" s="198">
        <f t="shared" si="6"/>
        <v>1.4000000000000001</v>
      </c>
      <c r="I82" s="153">
        <f t="shared" si="7"/>
        <v>1.575</v>
      </c>
      <c r="J82" s="1" t="s">
        <v>3685</v>
      </c>
      <c r="L82" t="s">
        <v>3756</v>
      </c>
    </row>
    <row r="83" spans="1:12" x14ac:dyDescent="0.25">
      <c r="A83" s="196" t="s">
        <v>3321</v>
      </c>
      <c r="B83" s="1" t="s">
        <v>3341</v>
      </c>
      <c r="G83" s="197">
        <v>0.41</v>
      </c>
      <c r="H83" s="198">
        <f t="shared" si="6"/>
        <v>0.91111111111111109</v>
      </c>
      <c r="I83" s="153">
        <f t="shared" si="7"/>
        <v>1.0249999999999999</v>
      </c>
      <c r="J83" s="1" t="s">
        <v>3685</v>
      </c>
      <c r="L83" t="s">
        <v>3756</v>
      </c>
    </row>
    <row r="84" spans="1:12" x14ac:dyDescent="0.25">
      <c r="A84" s="196" t="s">
        <v>3322</v>
      </c>
      <c r="B84" s="1" t="s">
        <v>3342</v>
      </c>
      <c r="G84" s="197">
        <v>0.54</v>
      </c>
      <c r="H84" s="198">
        <f t="shared" si="6"/>
        <v>1.2000000000000002</v>
      </c>
      <c r="I84" s="153">
        <f t="shared" si="7"/>
        <v>1.35</v>
      </c>
      <c r="J84" s="1" t="s">
        <v>3685</v>
      </c>
      <c r="L84" t="s">
        <v>3756</v>
      </c>
    </row>
    <row r="85" spans="1:12" x14ac:dyDescent="0.25">
      <c r="A85" s="196" t="s">
        <v>3323</v>
      </c>
      <c r="B85" s="1" t="s">
        <v>3343</v>
      </c>
      <c r="G85" s="197">
        <v>0.64</v>
      </c>
      <c r="H85" s="198">
        <f t="shared" si="6"/>
        <v>1.4222222222222225</v>
      </c>
      <c r="I85" s="153">
        <f t="shared" si="7"/>
        <v>1.5999999999999999</v>
      </c>
      <c r="J85" s="1" t="s">
        <v>3685</v>
      </c>
      <c r="L85" t="s">
        <v>3756</v>
      </c>
    </row>
    <row r="86" spans="1:12" x14ac:dyDescent="0.25">
      <c r="A86" s="196" t="s">
        <v>3324</v>
      </c>
      <c r="B86" s="1" t="s">
        <v>3344</v>
      </c>
      <c r="G86" s="197">
        <v>0.64</v>
      </c>
      <c r="H86" s="198">
        <f t="shared" si="6"/>
        <v>1.4222222222222225</v>
      </c>
      <c r="I86" s="153">
        <f t="shared" si="7"/>
        <v>1.5999999999999999</v>
      </c>
      <c r="J86" s="1" t="s">
        <v>3685</v>
      </c>
      <c r="L86" t="s">
        <v>3756</v>
      </c>
    </row>
    <row r="87" spans="1:12" x14ac:dyDescent="0.25">
      <c r="A87" s="196" t="s">
        <v>3325</v>
      </c>
      <c r="B87" s="1" t="s">
        <v>3345</v>
      </c>
      <c r="G87" s="197">
        <v>0.54</v>
      </c>
      <c r="H87" s="198">
        <f t="shared" si="6"/>
        <v>1.2000000000000002</v>
      </c>
      <c r="I87" s="153">
        <f t="shared" si="7"/>
        <v>1.35</v>
      </c>
      <c r="J87" s="1" t="s">
        <v>3685</v>
      </c>
      <c r="L87" t="s">
        <v>3756</v>
      </c>
    </row>
    <row r="88" spans="1:12" x14ac:dyDescent="0.25">
      <c r="A88" s="196" t="s">
        <v>3326</v>
      </c>
      <c r="B88" s="1" t="s">
        <v>3346</v>
      </c>
      <c r="G88" s="197">
        <v>0.68</v>
      </c>
      <c r="H88" s="198">
        <f t="shared" si="6"/>
        <v>1.5111111111111113</v>
      </c>
      <c r="I88" s="153">
        <f t="shared" si="7"/>
        <v>1.7</v>
      </c>
      <c r="J88" s="1" t="s">
        <v>3685</v>
      </c>
      <c r="L88" t="s">
        <v>3756</v>
      </c>
    </row>
    <row r="89" spans="1:12" ht="15.75" thickBot="1" x14ac:dyDescent="0.3">
      <c r="A89" s="193" t="s">
        <v>3327</v>
      </c>
      <c r="B89" s="1" t="s">
        <v>3347</v>
      </c>
      <c r="G89" s="197">
        <v>0.4</v>
      </c>
      <c r="H89" s="198">
        <f t="shared" si="6"/>
        <v>0.88888888888888906</v>
      </c>
      <c r="I89" s="153">
        <f t="shared" si="7"/>
        <v>1</v>
      </c>
      <c r="J89" s="1" t="s">
        <v>3685</v>
      </c>
      <c r="L89" t="s">
        <v>3756</v>
      </c>
    </row>
    <row r="92" spans="1:12" ht="31.5" x14ac:dyDescent="0.5">
      <c r="A92" s="228" t="s">
        <v>3348</v>
      </c>
      <c r="B92" s="229"/>
      <c r="C92" s="229"/>
      <c r="D92" s="229"/>
      <c r="E92" s="229"/>
    </row>
    <row r="93" spans="1:12" ht="19.5" thickBot="1" x14ac:dyDescent="0.3">
      <c r="A93" s="191" t="s">
        <v>383</v>
      </c>
      <c r="B93" s="191" t="s">
        <v>1749</v>
      </c>
      <c r="G93" s="159" t="s">
        <v>2752</v>
      </c>
      <c r="H93" s="37" t="s">
        <v>387</v>
      </c>
      <c r="I93" s="37" t="s">
        <v>388</v>
      </c>
    </row>
    <row r="94" spans="1:12" ht="15.75" thickBot="1" x14ac:dyDescent="0.3">
      <c r="A94" s="199">
        <v>207</v>
      </c>
      <c r="B94" s="1" t="s">
        <v>3349</v>
      </c>
      <c r="G94" s="197">
        <v>1.25</v>
      </c>
      <c r="H94" s="154">
        <f>G94/(1-55%)</f>
        <v>2.7777777777777781</v>
      </c>
      <c r="I94" s="153">
        <f>G94/(1-60%)</f>
        <v>3.125</v>
      </c>
      <c r="J94" s="1" t="s">
        <v>3686</v>
      </c>
    </row>
    <row r="97" spans="1:12" ht="31.5" x14ac:dyDescent="0.5">
      <c r="A97" s="228" t="s">
        <v>3350</v>
      </c>
      <c r="B97" s="229"/>
      <c r="C97" s="229"/>
      <c r="D97" s="229"/>
      <c r="E97" s="229"/>
    </row>
    <row r="98" spans="1:12" ht="19.5" thickBot="1" x14ac:dyDescent="0.3">
      <c r="A98" s="191" t="s">
        <v>383</v>
      </c>
      <c r="B98" s="191" t="s">
        <v>1749</v>
      </c>
      <c r="G98" s="159" t="s">
        <v>2752</v>
      </c>
      <c r="H98" s="37" t="s">
        <v>387</v>
      </c>
      <c r="I98" s="37" t="s">
        <v>388</v>
      </c>
      <c r="L98" t="s">
        <v>3756</v>
      </c>
    </row>
    <row r="99" spans="1:12" x14ac:dyDescent="0.25">
      <c r="A99" s="200" t="s">
        <v>3351</v>
      </c>
      <c r="B99" s="1" t="s">
        <v>3355</v>
      </c>
      <c r="G99" s="197">
        <v>0.45</v>
      </c>
      <c r="H99" s="198">
        <f>G99/(1-55%)</f>
        <v>1.0000000000000002</v>
      </c>
      <c r="I99" s="153">
        <f>G99/(1-60%)</f>
        <v>1.125</v>
      </c>
      <c r="J99" s="1" t="s">
        <v>3687</v>
      </c>
      <c r="L99" t="s">
        <v>3756</v>
      </c>
    </row>
    <row r="100" spans="1:12" x14ac:dyDescent="0.25">
      <c r="A100" s="201" t="s">
        <v>3352</v>
      </c>
      <c r="B100" s="1" t="s">
        <v>3356</v>
      </c>
      <c r="G100" s="197">
        <v>0.37</v>
      </c>
      <c r="H100" s="198">
        <f>G100/(1-55%)</f>
        <v>0.8222222222222223</v>
      </c>
      <c r="I100" s="153">
        <f>G100/(1-60%)</f>
        <v>0.92499999999999993</v>
      </c>
      <c r="J100" s="1" t="s">
        <v>3687</v>
      </c>
      <c r="L100" t="s">
        <v>3756</v>
      </c>
    </row>
    <row r="101" spans="1:12" x14ac:dyDescent="0.25">
      <c r="A101" s="201" t="s">
        <v>3353</v>
      </c>
      <c r="B101" s="1" t="s">
        <v>3357</v>
      </c>
      <c r="G101" s="197">
        <v>0.37</v>
      </c>
      <c r="H101" s="198">
        <f>G101/(1-55%)</f>
        <v>0.8222222222222223</v>
      </c>
      <c r="I101" s="153">
        <f>G101/(1-60%)</f>
        <v>0.92499999999999993</v>
      </c>
      <c r="J101" s="1" t="s">
        <v>3687</v>
      </c>
      <c r="L101" t="s">
        <v>3756</v>
      </c>
    </row>
    <row r="102" spans="1:12" ht="15.75" thickBot="1" x14ac:dyDescent="0.3">
      <c r="A102" s="202" t="s">
        <v>3354</v>
      </c>
      <c r="B102" s="1" t="s">
        <v>3358</v>
      </c>
      <c r="G102" s="197">
        <v>0.37</v>
      </c>
      <c r="H102" s="198">
        <f>G102/(1-55%)</f>
        <v>0.8222222222222223</v>
      </c>
      <c r="I102" s="153">
        <f>G102/(1-60%)</f>
        <v>0.92499999999999993</v>
      </c>
      <c r="J102" s="1" t="s">
        <v>3687</v>
      </c>
      <c r="L102" t="s">
        <v>3756</v>
      </c>
    </row>
    <row r="105" spans="1:12" ht="31.5" x14ac:dyDescent="0.5">
      <c r="A105" s="228" t="s">
        <v>3359</v>
      </c>
      <c r="B105" s="229"/>
      <c r="C105" s="229"/>
      <c r="D105" s="229"/>
      <c r="E105" s="229"/>
    </row>
    <row r="106" spans="1:12" ht="19.5" thickBot="1" x14ac:dyDescent="0.3">
      <c r="A106" s="191" t="s">
        <v>383</v>
      </c>
      <c r="B106" s="191" t="s">
        <v>1749</v>
      </c>
      <c r="G106" s="159" t="s">
        <v>2752</v>
      </c>
      <c r="H106" s="37" t="s">
        <v>387</v>
      </c>
      <c r="I106" s="37" t="s">
        <v>388</v>
      </c>
    </row>
    <row r="107" spans="1:12" x14ac:dyDescent="0.25">
      <c r="A107" s="200" t="s">
        <v>3360</v>
      </c>
      <c r="B107" s="204" t="s">
        <v>3391</v>
      </c>
      <c r="G107" s="197">
        <v>3.34</v>
      </c>
      <c r="H107" s="206">
        <f>G107/(1-55%)</f>
        <v>7.4222222222222225</v>
      </c>
      <c r="I107" s="160">
        <f>G107/(1-60%)</f>
        <v>8.35</v>
      </c>
      <c r="J107" s="156" t="s">
        <v>3688</v>
      </c>
      <c r="L107" t="s">
        <v>3756</v>
      </c>
    </row>
    <row r="108" spans="1:12" x14ac:dyDescent="0.25">
      <c r="A108" s="201" t="s">
        <v>3361</v>
      </c>
      <c r="B108" s="153" t="s">
        <v>3392</v>
      </c>
      <c r="G108" s="207">
        <v>3.9545999999999997</v>
      </c>
      <c r="H108" s="206">
        <f t="shared" ref="H108:H137" si="8">G108/(1-55%)</f>
        <v>8.7880000000000003</v>
      </c>
      <c r="I108" s="160">
        <f t="shared" ref="I108:I137" si="9">G108/(1-60%)</f>
        <v>9.8864999999999981</v>
      </c>
      <c r="J108" s="156" t="s">
        <v>3688</v>
      </c>
      <c r="L108" t="s">
        <v>3756</v>
      </c>
    </row>
    <row r="109" spans="1:12" x14ac:dyDescent="0.25">
      <c r="A109" s="201" t="s">
        <v>3362</v>
      </c>
      <c r="B109" s="153" t="s">
        <v>3393</v>
      </c>
      <c r="G109" s="197">
        <v>3.8</v>
      </c>
      <c r="H109" s="206">
        <f t="shared" si="8"/>
        <v>8.4444444444444446</v>
      </c>
      <c r="I109" s="160">
        <f t="shared" si="9"/>
        <v>9.4999999999999982</v>
      </c>
      <c r="J109" s="156" t="s">
        <v>3688</v>
      </c>
      <c r="L109" t="s">
        <v>3756</v>
      </c>
    </row>
    <row r="110" spans="1:12" x14ac:dyDescent="0.25">
      <c r="A110" s="201" t="s">
        <v>3363</v>
      </c>
      <c r="B110" s="153" t="s">
        <v>3394</v>
      </c>
      <c r="G110" s="207">
        <v>2.92</v>
      </c>
      <c r="H110" s="206">
        <f t="shared" si="8"/>
        <v>6.4888888888888889</v>
      </c>
      <c r="I110" s="160">
        <f t="shared" si="9"/>
        <v>7.3</v>
      </c>
      <c r="J110" s="156" t="s">
        <v>3688</v>
      </c>
      <c r="L110" t="s">
        <v>3756</v>
      </c>
    </row>
    <row r="111" spans="1:12" x14ac:dyDescent="0.25">
      <c r="A111" s="201" t="s">
        <v>3364</v>
      </c>
      <c r="B111" s="153" t="s">
        <v>3395</v>
      </c>
      <c r="G111" s="207">
        <v>3.54</v>
      </c>
      <c r="H111" s="206">
        <f t="shared" si="8"/>
        <v>7.8666666666666671</v>
      </c>
      <c r="I111" s="160">
        <f t="shared" si="9"/>
        <v>8.85</v>
      </c>
      <c r="J111" s="156" t="s">
        <v>3688</v>
      </c>
      <c r="L111" t="s">
        <v>3756</v>
      </c>
    </row>
    <row r="112" spans="1:12" x14ac:dyDescent="0.25">
      <c r="A112" s="201" t="s">
        <v>3365</v>
      </c>
      <c r="B112" s="153" t="s">
        <v>3396</v>
      </c>
      <c r="G112" s="207">
        <v>3.58</v>
      </c>
      <c r="H112" s="206">
        <f t="shared" si="8"/>
        <v>7.9555555555555566</v>
      </c>
      <c r="I112" s="160">
        <f t="shared" si="9"/>
        <v>8.9499999999999993</v>
      </c>
      <c r="J112" s="156" t="s">
        <v>3688</v>
      </c>
      <c r="L112" t="s">
        <v>3756</v>
      </c>
    </row>
    <row r="113" spans="1:12" x14ac:dyDescent="0.25">
      <c r="A113" s="201" t="s">
        <v>3366</v>
      </c>
      <c r="B113" s="153" t="s">
        <v>3397</v>
      </c>
      <c r="G113" s="207">
        <v>2.92</v>
      </c>
      <c r="H113" s="206">
        <f t="shared" si="8"/>
        <v>6.4888888888888889</v>
      </c>
      <c r="I113" s="160">
        <f t="shared" si="9"/>
        <v>7.3</v>
      </c>
      <c r="J113" s="156" t="s">
        <v>3688</v>
      </c>
      <c r="L113" t="s">
        <v>3756</v>
      </c>
    </row>
    <row r="114" spans="1:12" x14ac:dyDescent="0.25">
      <c r="A114" s="201" t="s">
        <v>3367</v>
      </c>
      <c r="B114" s="153" t="s">
        <v>3398</v>
      </c>
      <c r="G114" s="207">
        <v>3.58</v>
      </c>
      <c r="H114" s="206">
        <f t="shared" si="8"/>
        <v>7.9555555555555566</v>
      </c>
      <c r="I114" s="160">
        <f t="shared" si="9"/>
        <v>8.9499999999999993</v>
      </c>
      <c r="J114" s="156" t="s">
        <v>3688</v>
      </c>
      <c r="L114" t="s">
        <v>3756</v>
      </c>
    </row>
    <row r="115" spans="1:12" x14ac:dyDescent="0.25">
      <c r="A115" s="201" t="s">
        <v>3368</v>
      </c>
      <c r="B115" s="153" t="s">
        <v>3399</v>
      </c>
      <c r="G115" s="207">
        <v>3.66</v>
      </c>
      <c r="H115" s="206">
        <f t="shared" si="8"/>
        <v>8.1333333333333346</v>
      </c>
      <c r="I115" s="160">
        <f t="shared" si="9"/>
        <v>9.15</v>
      </c>
      <c r="J115" s="156" t="s">
        <v>3688</v>
      </c>
      <c r="L115" t="s">
        <v>3756</v>
      </c>
    </row>
    <row r="116" spans="1:12" x14ac:dyDescent="0.25">
      <c r="A116" s="201" t="s">
        <v>3369</v>
      </c>
      <c r="B116" s="153" t="s">
        <v>3400</v>
      </c>
      <c r="G116" s="207">
        <v>3.8</v>
      </c>
      <c r="H116" s="206">
        <f t="shared" si="8"/>
        <v>8.4444444444444446</v>
      </c>
      <c r="I116" s="160">
        <f t="shared" si="9"/>
        <v>9.4999999999999982</v>
      </c>
      <c r="J116" s="156" t="s">
        <v>3688</v>
      </c>
      <c r="L116" t="s">
        <v>3756</v>
      </c>
    </row>
    <row r="117" spans="1:12" x14ac:dyDescent="0.25">
      <c r="A117" s="201" t="s">
        <v>3370</v>
      </c>
      <c r="B117" s="153" t="s">
        <v>3401</v>
      </c>
      <c r="G117" s="207">
        <v>2.85</v>
      </c>
      <c r="H117" s="206">
        <f t="shared" si="8"/>
        <v>6.3333333333333339</v>
      </c>
      <c r="I117" s="160">
        <f t="shared" si="9"/>
        <v>7.125</v>
      </c>
      <c r="J117" s="156" t="s">
        <v>3688</v>
      </c>
      <c r="L117" t="s">
        <v>3756</v>
      </c>
    </row>
    <row r="118" spans="1:12" x14ac:dyDescent="0.25">
      <c r="A118" s="201" t="s">
        <v>3371</v>
      </c>
      <c r="B118" s="153" t="s">
        <v>3402</v>
      </c>
      <c r="G118" s="208">
        <v>3.97</v>
      </c>
      <c r="H118" s="206">
        <f t="shared" si="8"/>
        <v>8.8222222222222229</v>
      </c>
      <c r="I118" s="160">
        <f t="shared" si="9"/>
        <v>9.9250000000000007</v>
      </c>
      <c r="J118" s="156" t="s">
        <v>3688</v>
      </c>
      <c r="L118" t="s">
        <v>3756</v>
      </c>
    </row>
    <row r="119" spans="1:12" x14ac:dyDescent="0.25">
      <c r="A119" s="201" t="s">
        <v>3372</v>
      </c>
      <c r="B119" s="153" t="s">
        <v>3403</v>
      </c>
      <c r="G119" s="208">
        <v>4.3499999999999996</v>
      </c>
      <c r="H119" s="206">
        <f t="shared" si="8"/>
        <v>9.6666666666666661</v>
      </c>
      <c r="I119" s="160">
        <f t="shared" si="9"/>
        <v>10.874999999999998</v>
      </c>
      <c r="J119" s="156" t="s">
        <v>3688</v>
      </c>
      <c r="L119" t="s">
        <v>3756</v>
      </c>
    </row>
    <row r="120" spans="1:12" x14ac:dyDescent="0.25">
      <c r="A120" s="201" t="s">
        <v>3373</v>
      </c>
      <c r="B120" s="153" t="s">
        <v>3404</v>
      </c>
      <c r="G120" s="208">
        <v>4.16</v>
      </c>
      <c r="H120" s="206">
        <f t="shared" si="8"/>
        <v>9.2444444444444454</v>
      </c>
      <c r="I120" s="160">
        <f t="shared" si="9"/>
        <v>10.4</v>
      </c>
      <c r="J120" s="156" t="s">
        <v>3688</v>
      </c>
      <c r="L120" t="s">
        <v>3756</v>
      </c>
    </row>
    <row r="121" spans="1:12" x14ac:dyDescent="0.25">
      <c r="A121" s="201" t="s">
        <v>3374</v>
      </c>
      <c r="B121" s="153" t="s">
        <v>3405</v>
      </c>
      <c r="G121" s="208">
        <v>2.9</v>
      </c>
      <c r="H121" s="206">
        <f t="shared" si="8"/>
        <v>6.4444444444444446</v>
      </c>
      <c r="I121" s="160">
        <f t="shared" si="9"/>
        <v>7.2499999999999991</v>
      </c>
      <c r="J121" s="156" t="s">
        <v>3688</v>
      </c>
      <c r="L121" t="s">
        <v>3756</v>
      </c>
    </row>
    <row r="122" spans="1:12" x14ac:dyDescent="0.25">
      <c r="A122" s="201" t="s">
        <v>3375</v>
      </c>
      <c r="B122" s="153" t="s">
        <v>3406</v>
      </c>
      <c r="G122" s="207">
        <v>2.9</v>
      </c>
      <c r="H122" s="206">
        <f t="shared" si="8"/>
        <v>6.4444444444444446</v>
      </c>
      <c r="I122" s="160">
        <f t="shared" si="9"/>
        <v>7.2499999999999991</v>
      </c>
      <c r="J122" s="156" t="s">
        <v>3688</v>
      </c>
      <c r="L122" t="s">
        <v>3756</v>
      </c>
    </row>
    <row r="123" spans="1:12" x14ac:dyDescent="0.25">
      <c r="A123" s="201" t="s">
        <v>3376</v>
      </c>
      <c r="B123" s="153" t="s">
        <v>3407</v>
      </c>
      <c r="G123" s="207">
        <v>4.66</v>
      </c>
      <c r="H123" s="206">
        <f t="shared" si="8"/>
        <v>10.355555555555556</v>
      </c>
      <c r="I123" s="160">
        <f t="shared" si="9"/>
        <v>11.65</v>
      </c>
      <c r="J123" s="156" t="s">
        <v>3688</v>
      </c>
      <c r="L123" t="s">
        <v>3756</v>
      </c>
    </row>
    <row r="124" spans="1:12" x14ac:dyDescent="0.25">
      <c r="A124" s="201" t="s">
        <v>3377</v>
      </c>
      <c r="B124" s="153" t="s">
        <v>3408</v>
      </c>
      <c r="G124" s="207">
        <v>2.79</v>
      </c>
      <c r="H124" s="206">
        <f t="shared" si="8"/>
        <v>6.2000000000000011</v>
      </c>
      <c r="I124" s="160">
        <f t="shared" si="9"/>
        <v>6.9749999999999996</v>
      </c>
      <c r="J124" s="156" t="s">
        <v>3688</v>
      </c>
      <c r="L124" t="s">
        <v>3756</v>
      </c>
    </row>
    <row r="125" spans="1:12" x14ac:dyDescent="0.25">
      <c r="A125" s="201" t="s">
        <v>3378</v>
      </c>
      <c r="B125" s="153" t="s">
        <v>3409</v>
      </c>
      <c r="G125" s="207">
        <v>2.59</v>
      </c>
      <c r="H125" s="206">
        <f t="shared" si="8"/>
        <v>5.7555555555555555</v>
      </c>
      <c r="I125" s="160">
        <f t="shared" si="9"/>
        <v>6.4749999999999996</v>
      </c>
      <c r="J125" s="156" t="s">
        <v>3688</v>
      </c>
      <c r="L125" t="s">
        <v>3756</v>
      </c>
    </row>
    <row r="126" spans="1:12" x14ac:dyDescent="0.25">
      <c r="A126" s="201" t="s">
        <v>3379</v>
      </c>
      <c r="B126" s="153" t="s">
        <v>3410</v>
      </c>
      <c r="G126" s="207">
        <v>3.66</v>
      </c>
      <c r="H126" s="206">
        <f t="shared" si="8"/>
        <v>8.1333333333333346</v>
      </c>
      <c r="I126" s="160">
        <f t="shared" si="9"/>
        <v>9.15</v>
      </c>
      <c r="J126" s="156" t="s">
        <v>3688</v>
      </c>
      <c r="L126" t="s">
        <v>3756</v>
      </c>
    </row>
    <row r="127" spans="1:12" x14ac:dyDescent="0.25">
      <c r="A127" s="201" t="s">
        <v>3380</v>
      </c>
      <c r="B127" s="153" t="s">
        <v>3411</v>
      </c>
      <c r="G127" s="207">
        <v>3.66</v>
      </c>
      <c r="H127" s="206">
        <f t="shared" si="8"/>
        <v>8.1333333333333346</v>
      </c>
      <c r="I127" s="160">
        <f t="shared" si="9"/>
        <v>9.15</v>
      </c>
      <c r="J127" s="156" t="s">
        <v>3688</v>
      </c>
      <c r="L127" t="s">
        <v>3756</v>
      </c>
    </row>
    <row r="128" spans="1:12" x14ac:dyDescent="0.25">
      <c r="A128" s="201" t="s">
        <v>3381</v>
      </c>
      <c r="B128" s="153" t="s">
        <v>3412</v>
      </c>
      <c r="G128" s="207">
        <v>3.52</v>
      </c>
      <c r="H128" s="206">
        <f t="shared" si="8"/>
        <v>7.8222222222222229</v>
      </c>
      <c r="I128" s="160">
        <f t="shared" si="9"/>
        <v>8.7999999999999989</v>
      </c>
      <c r="J128" s="156" t="s">
        <v>3688</v>
      </c>
      <c r="L128" t="s">
        <v>3756</v>
      </c>
    </row>
    <row r="129" spans="1:12" x14ac:dyDescent="0.25">
      <c r="A129" s="201" t="s">
        <v>3382</v>
      </c>
      <c r="B129" s="153" t="s">
        <v>3413</v>
      </c>
      <c r="G129" s="207">
        <v>3.52</v>
      </c>
      <c r="H129" s="206">
        <f t="shared" si="8"/>
        <v>7.8222222222222229</v>
      </c>
      <c r="I129" s="160">
        <f t="shared" si="9"/>
        <v>8.7999999999999989</v>
      </c>
      <c r="J129" s="156" t="s">
        <v>3688</v>
      </c>
      <c r="L129" t="s">
        <v>3756</v>
      </c>
    </row>
    <row r="130" spans="1:12" x14ac:dyDescent="0.25">
      <c r="A130" s="201" t="s">
        <v>3383</v>
      </c>
      <c r="B130" s="153" t="s">
        <v>3414</v>
      </c>
      <c r="G130" s="207">
        <v>2.79</v>
      </c>
      <c r="H130" s="206">
        <f t="shared" si="8"/>
        <v>6.2000000000000011</v>
      </c>
      <c r="I130" s="160">
        <f t="shared" si="9"/>
        <v>6.9749999999999996</v>
      </c>
      <c r="J130" s="156" t="s">
        <v>3688</v>
      </c>
      <c r="L130" t="s">
        <v>3756</v>
      </c>
    </row>
    <row r="131" spans="1:12" x14ac:dyDescent="0.25">
      <c r="A131" s="201" t="s">
        <v>3384</v>
      </c>
      <c r="B131" s="153" t="s">
        <v>3415</v>
      </c>
      <c r="G131" s="207">
        <v>4.17</v>
      </c>
      <c r="H131" s="206">
        <f t="shared" si="8"/>
        <v>9.2666666666666675</v>
      </c>
      <c r="I131" s="160">
        <f t="shared" si="9"/>
        <v>10.424999999999999</v>
      </c>
      <c r="J131" s="156" t="s">
        <v>3688</v>
      </c>
      <c r="L131" t="s">
        <v>3756</v>
      </c>
    </row>
    <row r="132" spans="1:12" x14ac:dyDescent="0.25">
      <c r="A132" s="201" t="s">
        <v>3385</v>
      </c>
      <c r="B132" s="153" t="s">
        <v>3416</v>
      </c>
      <c r="G132" s="207">
        <v>4.2300000000000004</v>
      </c>
      <c r="H132" s="206">
        <f t="shared" si="8"/>
        <v>9.4000000000000021</v>
      </c>
      <c r="I132" s="160">
        <f t="shared" si="9"/>
        <v>10.575000000000001</v>
      </c>
      <c r="J132" s="156" t="s">
        <v>3688</v>
      </c>
      <c r="L132" t="s">
        <v>3756</v>
      </c>
    </row>
    <row r="133" spans="1:12" x14ac:dyDescent="0.25">
      <c r="A133" s="203" t="s">
        <v>3386</v>
      </c>
      <c r="B133" s="160" t="s">
        <v>3417</v>
      </c>
      <c r="G133" s="207">
        <v>3.48</v>
      </c>
      <c r="H133" s="206">
        <f t="shared" si="8"/>
        <v>7.7333333333333343</v>
      </c>
      <c r="I133" s="160">
        <f t="shared" si="9"/>
        <v>8.6999999999999993</v>
      </c>
      <c r="J133" s="156" t="s">
        <v>3688</v>
      </c>
      <c r="L133" t="s">
        <v>3756</v>
      </c>
    </row>
    <row r="134" spans="1:12" x14ac:dyDescent="0.25">
      <c r="A134" s="203" t="s">
        <v>3387</v>
      </c>
      <c r="B134" s="160" t="s">
        <v>3418</v>
      </c>
      <c r="G134" s="207">
        <v>9.49</v>
      </c>
      <c r="H134" s="206">
        <f t="shared" si="8"/>
        <v>21.088888888888892</v>
      </c>
      <c r="I134" s="160">
        <f t="shared" si="9"/>
        <v>23.724999999999998</v>
      </c>
      <c r="J134" s="156" t="s">
        <v>3688</v>
      </c>
      <c r="L134" t="s">
        <v>3756</v>
      </c>
    </row>
    <row r="135" spans="1:12" x14ac:dyDescent="0.25">
      <c r="A135" s="203" t="s">
        <v>3388</v>
      </c>
      <c r="B135" s="160" t="s">
        <v>3419</v>
      </c>
      <c r="G135" s="207">
        <v>4.66</v>
      </c>
      <c r="H135" s="206">
        <f t="shared" si="8"/>
        <v>10.355555555555556</v>
      </c>
      <c r="I135" s="160">
        <f t="shared" si="9"/>
        <v>11.65</v>
      </c>
      <c r="J135" s="156" t="s">
        <v>3688</v>
      </c>
      <c r="L135" t="s">
        <v>3756</v>
      </c>
    </row>
    <row r="136" spans="1:12" x14ac:dyDescent="0.25">
      <c r="A136" s="203" t="s">
        <v>3389</v>
      </c>
      <c r="B136" s="160" t="s">
        <v>3420</v>
      </c>
      <c r="G136" s="207">
        <v>4.66</v>
      </c>
      <c r="H136" s="206">
        <f t="shared" si="8"/>
        <v>10.355555555555556</v>
      </c>
      <c r="I136" s="160">
        <f t="shared" si="9"/>
        <v>11.65</v>
      </c>
      <c r="J136" s="156" t="s">
        <v>3688</v>
      </c>
      <c r="L136" t="s">
        <v>3756</v>
      </c>
    </row>
    <row r="137" spans="1:12" ht="15.75" thickBot="1" x14ac:dyDescent="0.3">
      <c r="A137" s="202" t="s">
        <v>3390</v>
      </c>
      <c r="B137" s="205" t="s">
        <v>3421</v>
      </c>
      <c r="G137" s="207">
        <v>4.3099999999999996</v>
      </c>
      <c r="H137" s="206">
        <f t="shared" si="8"/>
        <v>9.5777777777777775</v>
      </c>
      <c r="I137" s="160">
        <f t="shared" si="9"/>
        <v>10.774999999999999</v>
      </c>
      <c r="J137" s="156" t="s">
        <v>3688</v>
      </c>
      <c r="L137" t="s">
        <v>3756</v>
      </c>
    </row>
    <row r="140" spans="1:12" ht="31.5" x14ac:dyDescent="0.5">
      <c r="A140" s="228" t="s">
        <v>3422</v>
      </c>
      <c r="B140" s="229"/>
      <c r="C140" s="229"/>
      <c r="D140" s="229"/>
      <c r="E140" s="229"/>
    </row>
    <row r="141" spans="1:12" ht="19.5" thickBot="1" x14ac:dyDescent="0.3">
      <c r="A141" s="191" t="s">
        <v>383</v>
      </c>
      <c r="B141" s="191" t="s">
        <v>1749</v>
      </c>
      <c r="G141" s="159" t="s">
        <v>2752</v>
      </c>
      <c r="H141" s="37" t="s">
        <v>387</v>
      </c>
      <c r="I141" s="37" t="s">
        <v>388</v>
      </c>
      <c r="L141" t="s">
        <v>3756</v>
      </c>
    </row>
    <row r="142" spans="1:12" x14ac:dyDescent="0.25">
      <c r="A142" s="200" t="s">
        <v>3423</v>
      </c>
      <c r="B142" s="1" t="s">
        <v>3445</v>
      </c>
      <c r="G142" s="207">
        <v>12.23</v>
      </c>
      <c r="H142" s="206">
        <f>G142/(1-55%)</f>
        <v>27.177777777777781</v>
      </c>
      <c r="I142" s="153">
        <f>G142/(1-60%)</f>
        <v>30.574999999999999</v>
      </c>
      <c r="J142" s="1" t="s">
        <v>3689</v>
      </c>
      <c r="L142" t="s">
        <v>3756</v>
      </c>
    </row>
    <row r="143" spans="1:12" x14ac:dyDescent="0.25">
      <c r="A143" s="201" t="s">
        <v>3424</v>
      </c>
      <c r="B143" s="1" t="s">
        <v>3446</v>
      </c>
      <c r="G143" s="207">
        <v>1.49</v>
      </c>
      <c r="H143" s="206">
        <f t="shared" ref="H143:H163" si="10">G143/(1-55%)</f>
        <v>3.3111111111111113</v>
      </c>
      <c r="I143" s="153">
        <f t="shared" ref="I143:I163" si="11">G143/(1-60%)</f>
        <v>3.7249999999999996</v>
      </c>
      <c r="J143" s="1" t="s">
        <v>3689</v>
      </c>
      <c r="L143" t="s">
        <v>3756</v>
      </c>
    </row>
    <row r="144" spans="1:12" x14ac:dyDescent="0.25">
      <c r="A144" s="201" t="s">
        <v>3425</v>
      </c>
      <c r="B144" s="1" t="s">
        <v>3447</v>
      </c>
      <c r="G144" s="197">
        <v>0.64</v>
      </c>
      <c r="H144" s="206">
        <f t="shared" si="10"/>
        <v>1.4222222222222225</v>
      </c>
      <c r="I144" s="153">
        <f t="shared" si="11"/>
        <v>1.5999999999999999</v>
      </c>
      <c r="J144" s="1" t="s">
        <v>3689</v>
      </c>
      <c r="L144" t="s">
        <v>3756</v>
      </c>
    </row>
    <row r="145" spans="1:12" x14ac:dyDescent="0.25">
      <c r="A145" s="201" t="s">
        <v>3426</v>
      </c>
      <c r="B145" s="1" t="s">
        <v>3448</v>
      </c>
      <c r="G145" s="197">
        <v>0.61</v>
      </c>
      <c r="H145" s="206">
        <f t="shared" si="10"/>
        <v>1.3555555555555556</v>
      </c>
      <c r="I145" s="153">
        <f t="shared" si="11"/>
        <v>1.5249999999999999</v>
      </c>
      <c r="J145" s="1" t="s">
        <v>3689</v>
      </c>
      <c r="L145" t="s">
        <v>3756</v>
      </c>
    </row>
    <row r="146" spans="1:12" x14ac:dyDescent="0.25">
      <c r="A146" s="201" t="s">
        <v>3427</v>
      </c>
      <c r="B146" s="1" t="s">
        <v>3449</v>
      </c>
      <c r="G146" s="197">
        <v>0.61</v>
      </c>
      <c r="H146" s="206">
        <f t="shared" si="10"/>
        <v>1.3555555555555556</v>
      </c>
      <c r="I146" s="153">
        <f t="shared" si="11"/>
        <v>1.5249999999999999</v>
      </c>
      <c r="J146" s="1" t="s">
        <v>3689</v>
      </c>
      <c r="L146" t="s">
        <v>3756</v>
      </c>
    </row>
    <row r="147" spans="1:12" x14ac:dyDescent="0.25">
      <c r="A147" s="201" t="s">
        <v>3428</v>
      </c>
      <c r="B147" s="1" t="s">
        <v>3450</v>
      </c>
      <c r="G147" s="197">
        <v>0.61</v>
      </c>
      <c r="H147" s="206">
        <f t="shared" si="10"/>
        <v>1.3555555555555556</v>
      </c>
      <c r="I147" s="153">
        <f t="shared" si="11"/>
        <v>1.5249999999999999</v>
      </c>
      <c r="J147" s="1" t="s">
        <v>3689</v>
      </c>
      <c r="L147" t="s">
        <v>3756</v>
      </c>
    </row>
    <row r="148" spans="1:12" x14ac:dyDescent="0.25">
      <c r="A148" s="201" t="s">
        <v>3429</v>
      </c>
      <c r="B148" s="1" t="s">
        <v>3451</v>
      </c>
      <c r="G148" s="197">
        <v>0.64</v>
      </c>
      <c r="H148" s="206">
        <f t="shared" si="10"/>
        <v>1.4222222222222225</v>
      </c>
      <c r="I148" s="153">
        <f t="shared" si="11"/>
        <v>1.5999999999999999</v>
      </c>
      <c r="J148" s="1" t="s">
        <v>3689</v>
      </c>
      <c r="L148" t="s">
        <v>3756</v>
      </c>
    </row>
    <row r="149" spans="1:12" x14ac:dyDescent="0.25">
      <c r="A149" s="201" t="s">
        <v>3430</v>
      </c>
      <c r="B149" s="1" t="s">
        <v>3452</v>
      </c>
      <c r="G149" s="209">
        <v>0.97</v>
      </c>
      <c r="H149" s="206">
        <f t="shared" si="10"/>
        <v>2.1555555555555559</v>
      </c>
      <c r="I149" s="153">
        <f t="shared" si="11"/>
        <v>2.4249999999999998</v>
      </c>
      <c r="J149" s="1" t="s">
        <v>3689</v>
      </c>
      <c r="L149" t="s">
        <v>3756</v>
      </c>
    </row>
    <row r="150" spans="1:12" x14ac:dyDescent="0.25">
      <c r="A150" s="201" t="s">
        <v>3431</v>
      </c>
      <c r="B150" s="1" t="s">
        <v>3453</v>
      </c>
      <c r="G150" s="209">
        <v>1.36</v>
      </c>
      <c r="H150" s="206">
        <f t="shared" si="10"/>
        <v>3.0222222222222226</v>
      </c>
      <c r="I150" s="153">
        <f t="shared" si="11"/>
        <v>3.4</v>
      </c>
      <c r="J150" s="1" t="s">
        <v>3689</v>
      </c>
      <c r="L150" t="s">
        <v>3756</v>
      </c>
    </row>
    <row r="151" spans="1:12" x14ac:dyDescent="0.25">
      <c r="A151" s="201" t="s">
        <v>3432</v>
      </c>
      <c r="B151" s="1" t="s">
        <v>3454</v>
      </c>
      <c r="G151" s="209">
        <v>1.49</v>
      </c>
      <c r="H151" s="206">
        <f t="shared" si="10"/>
        <v>3.3111111111111113</v>
      </c>
      <c r="I151" s="153">
        <f t="shared" si="11"/>
        <v>3.7249999999999996</v>
      </c>
      <c r="J151" s="1" t="s">
        <v>3689</v>
      </c>
      <c r="L151" t="s">
        <v>3756</v>
      </c>
    </row>
    <row r="152" spans="1:12" x14ac:dyDescent="0.25">
      <c r="A152" s="201" t="s">
        <v>3433</v>
      </c>
      <c r="B152" s="1" t="s">
        <v>3455</v>
      </c>
      <c r="G152" s="197">
        <v>1.49</v>
      </c>
      <c r="H152" s="206">
        <f t="shared" si="10"/>
        <v>3.3111111111111113</v>
      </c>
      <c r="I152" s="153">
        <f t="shared" si="11"/>
        <v>3.7249999999999996</v>
      </c>
      <c r="J152" s="1" t="s">
        <v>3689</v>
      </c>
      <c r="L152" t="s">
        <v>3756</v>
      </c>
    </row>
    <row r="153" spans="1:12" x14ac:dyDescent="0.25">
      <c r="A153" s="201" t="s">
        <v>3434</v>
      </c>
      <c r="B153" s="1" t="s">
        <v>3456</v>
      </c>
      <c r="G153" s="197">
        <v>1.49</v>
      </c>
      <c r="H153" s="206">
        <f t="shared" si="10"/>
        <v>3.3111111111111113</v>
      </c>
      <c r="I153" s="153">
        <f t="shared" si="11"/>
        <v>3.7249999999999996</v>
      </c>
      <c r="J153" s="1" t="s">
        <v>3689</v>
      </c>
      <c r="L153" t="s">
        <v>3756</v>
      </c>
    </row>
    <row r="154" spans="1:12" x14ac:dyDescent="0.25">
      <c r="A154" s="201" t="s">
        <v>3435</v>
      </c>
      <c r="B154" s="1" t="s">
        <v>3457</v>
      </c>
      <c r="G154" s="197">
        <v>1.49</v>
      </c>
      <c r="H154" s="206">
        <f t="shared" si="10"/>
        <v>3.3111111111111113</v>
      </c>
      <c r="I154" s="153">
        <f t="shared" si="11"/>
        <v>3.7249999999999996</v>
      </c>
      <c r="J154" s="1" t="s">
        <v>3689</v>
      </c>
      <c r="L154" t="s">
        <v>3756</v>
      </c>
    </row>
    <row r="155" spans="1:12" x14ac:dyDescent="0.25">
      <c r="A155" s="201" t="s">
        <v>3436</v>
      </c>
      <c r="B155" s="1" t="s">
        <v>3458</v>
      </c>
      <c r="G155" s="197">
        <v>1.17</v>
      </c>
      <c r="H155" s="206">
        <f t="shared" si="10"/>
        <v>2.6</v>
      </c>
      <c r="I155" s="153">
        <f t="shared" si="11"/>
        <v>2.9249999999999998</v>
      </c>
      <c r="J155" s="1" t="s">
        <v>3689</v>
      </c>
      <c r="L155" t="s">
        <v>3756</v>
      </c>
    </row>
    <row r="156" spans="1:12" x14ac:dyDescent="0.25">
      <c r="A156" s="201" t="s">
        <v>3437</v>
      </c>
      <c r="B156" s="1" t="s">
        <v>3459</v>
      </c>
      <c r="G156" s="207">
        <v>1.0900000000000001</v>
      </c>
      <c r="H156" s="206">
        <f t="shared" si="10"/>
        <v>2.4222222222222225</v>
      </c>
      <c r="I156" s="153">
        <f t="shared" si="11"/>
        <v>2.7250000000000001</v>
      </c>
      <c r="J156" s="1" t="s">
        <v>3689</v>
      </c>
      <c r="L156" t="s">
        <v>3756</v>
      </c>
    </row>
    <row r="157" spans="1:12" x14ac:dyDescent="0.25">
      <c r="A157" s="201" t="s">
        <v>3438</v>
      </c>
      <c r="B157" s="1" t="s">
        <v>3460</v>
      </c>
      <c r="G157" s="207">
        <v>1.94</v>
      </c>
      <c r="H157" s="206">
        <f t="shared" si="10"/>
        <v>4.3111111111111118</v>
      </c>
      <c r="I157" s="153">
        <f t="shared" si="11"/>
        <v>4.8499999999999996</v>
      </c>
      <c r="J157" s="1" t="s">
        <v>3689</v>
      </c>
      <c r="L157" t="s">
        <v>3756</v>
      </c>
    </row>
    <row r="158" spans="1:12" x14ac:dyDescent="0.25">
      <c r="A158" s="201" t="s">
        <v>3439</v>
      </c>
      <c r="B158" s="1" t="s">
        <v>3461</v>
      </c>
      <c r="G158" s="207">
        <v>1.61</v>
      </c>
      <c r="H158" s="206">
        <f t="shared" si="10"/>
        <v>3.5777777777777784</v>
      </c>
      <c r="I158" s="153">
        <f t="shared" si="11"/>
        <v>4.0250000000000004</v>
      </c>
      <c r="J158" s="1" t="s">
        <v>3689</v>
      </c>
      <c r="L158" t="s">
        <v>3756</v>
      </c>
    </row>
    <row r="159" spans="1:12" x14ac:dyDescent="0.25">
      <c r="A159" s="201" t="s">
        <v>3440</v>
      </c>
      <c r="B159" s="1" t="s">
        <v>3462</v>
      </c>
      <c r="G159" s="207">
        <v>1.61</v>
      </c>
      <c r="H159" s="206">
        <f t="shared" si="10"/>
        <v>3.5777777777777784</v>
      </c>
      <c r="I159" s="153">
        <f t="shared" si="11"/>
        <v>4.0250000000000004</v>
      </c>
      <c r="J159" s="1" t="s">
        <v>3689</v>
      </c>
      <c r="L159" t="s">
        <v>3756</v>
      </c>
    </row>
    <row r="160" spans="1:12" x14ac:dyDescent="0.25">
      <c r="A160" s="201" t="s">
        <v>3441</v>
      </c>
      <c r="B160" s="1" t="s">
        <v>3463</v>
      </c>
      <c r="G160" s="207">
        <v>1.0900000000000001</v>
      </c>
      <c r="H160" s="206">
        <f t="shared" si="10"/>
        <v>2.4222222222222225</v>
      </c>
      <c r="I160" s="153">
        <f t="shared" si="11"/>
        <v>2.7250000000000001</v>
      </c>
      <c r="J160" s="1" t="s">
        <v>3689</v>
      </c>
      <c r="L160" t="s">
        <v>3756</v>
      </c>
    </row>
    <row r="161" spans="1:12" x14ac:dyDescent="0.25">
      <c r="A161" s="201" t="s">
        <v>3442</v>
      </c>
      <c r="B161" s="1" t="s">
        <v>3464</v>
      </c>
      <c r="G161" s="155">
        <v>12.93</v>
      </c>
      <c r="H161" s="206">
        <f t="shared" si="10"/>
        <v>28.733333333333334</v>
      </c>
      <c r="I161" s="153">
        <f t="shared" si="11"/>
        <v>32.324999999999996</v>
      </c>
      <c r="J161" s="1" t="s">
        <v>3689</v>
      </c>
      <c r="L161" t="s">
        <v>3756</v>
      </c>
    </row>
    <row r="162" spans="1:12" x14ac:dyDescent="0.25">
      <c r="A162" s="201" t="s">
        <v>3443</v>
      </c>
      <c r="B162" s="1" t="s">
        <v>3465</v>
      </c>
      <c r="G162" s="207">
        <v>1.94</v>
      </c>
      <c r="H162" s="206">
        <f t="shared" si="10"/>
        <v>4.3111111111111118</v>
      </c>
      <c r="I162" s="153">
        <f t="shared" si="11"/>
        <v>4.8499999999999996</v>
      </c>
      <c r="J162" s="1" t="s">
        <v>3689</v>
      </c>
      <c r="L162" t="s">
        <v>3756</v>
      </c>
    </row>
    <row r="163" spans="1:12" ht="15.75" thickBot="1" x14ac:dyDescent="0.3">
      <c r="A163" s="202" t="s">
        <v>3444</v>
      </c>
      <c r="B163" s="1" t="s">
        <v>3466</v>
      </c>
      <c r="G163" s="207">
        <v>3.64</v>
      </c>
      <c r="H163" s="206">
        <f t="shared" si="10"/>
        <v>8.0888888888888903</v>
      </c>
      <c r="I163" s="153">
        <f t="shared" si="11"/>
        <v>9.1</v>
      </c>
      <c r="J163" s="1" t="s">
        <v>3689</v>
      </c>
      <c r="L163" t="s">
        <v>3756</v>
      </c>
    </row>
    <row r="166" spans="1:12" ht="31.5" x14ac:dyDescent="0.5">
      <c r="A166" s="228" t="s">
        <v>3467</v>
      </c>
      <c r="B166" s="229"/>
      <c r="C166" s="229"/>
      <c r="D166" s="229"/>
      <c r="E166" s="229"/>
    </row>
    <row r="167" spans="1:12" ht="19.5" thickBot="1" x14ac:dyDescent="0.3">
      <c r="A167" s="191" t="s">
        <v>383</v>
      </c>
      <c r="B167" s="191" t="s">
        <v>1749</v>
      </c>
      <c r="G167" s="159" t="s">
        <v>2752</v>
      </c>
      <c r="H167" s="37" t="s">
        <v>387</v>
      </c>
      <c r="I167" s="37" t="s">
        <v>388</v>
      </c>
      <c r="L167" t="s">
        <v>3756</v>
      </c>
    </row>
    <row r="168" spans="1:12" x14ac:dyDescent="0.25">
      <c r="A168" s="200" t="s">
        <v>3468</v>
      </c>
      <c r="B168" s="1" t="s">
        <v>3499</v>
      </c>
      <c r="G168" s="155">
        <v>3.31</v>
      </c>
      <c r="H168" s="206">
        <f>G168/(1-55%)</f>
        <v>7.3555555555555561</v>
      </c>
      <c r="I168" s="153">
        <f>G168/(1-60%)</f>
        <v>8.2750000000000004</v>
      </c>
      <c r="J168" s="1" t="s">
        <v>3690</v>
      </c>
      <c r="L168" t="s">
        <v>3756</v>
      </c>
    </row>
    <row r="169" spans="1:12" x14ac:dyDescent="0.25">
      <c r="A169" s="201" t="s">
        <v>3469</v>
      </c>
      <c r="B169" s="1" t="s">
        <v>3500</v>
      </c>
      <c r="G169" s="155">
        <v>1.97</v>
      </c>
      <c r="H169" s="206">
        <f t="shared" ref="H169:H197" si="12">G169/(1-55%)</f>
        <v>4.3777777777777782</v>
      </c>
      <c r="I169" s="153">
        <f t="shared" ref="I169:I197" si="13">G169/(1-60%)</f>
        <v>4.9249999999999998</v>
      </c>
      <c r="J169" s="1" t="s">
        <v>3690</v>
      </c>
      <c r="L169" t="s">
        <v>3756</v>
      </c>
    </row>
    <row r="170" spans="1:12" x14ac:dyDescent="0.25">
      <c r="A170" s="201" t="s">
        <v>3470</v>
      </c>
      <c r="B170" s="1" t="s">
        <v>3501</v>
      </c>
      <c r="G170" s="155">
        <v>1.97</v>
      </c>
      <c r="H170" s="206">
        <f t="shared" si="12"/>
        <v>4.3777777777777782</v>
      </c>
      <c r="I170" s="153">
        <f t="shared" si="13"/>
        <v>4.9249999999999998</v>
      </c>
      <c r="J170" s="1" t="s">
        <v>3690</v>
      </c>
      <c r="L170" t="s">
        <v>3756</v>
      </c>
    </row>
    <row r="171" spans="1:12" x14ac:dyDescent="0.25">
      <c r="A171" s="201" t="s">
        <v>3471</v>
      </c>
      <c r="B171" s="1" t="s">
        <v>3502</v>
      </c>
      <c r="G171" s="155">
        <v>5.28</v>
      </c>
      <c r="H171" s="206">
        <f t="shared" si="12"/>
        <v>11.733333333333334</v>
      </c>
      <c r="I171" s="153">
        <f t="shared" si="13"/>
        <v>13.2</v>
      </c>
      <c r="J171" s="1" t="s">
        <v>3690</v>
      </c>
      <c r="L171" t="s">
        <v>3756</v>
      </c>
    </row>
    <row r="172" spans="1:12" x14ac:dyDescent="0.25">
      <c r="A172" s="201" t="s">
        <v>3472</v>
      </c>
      <c r="B172" s="1" t="s">
        <v>3503</v>
      </c>
      <c r="G172" s="155">
        <v>2.5499999999999998</v>
      </c>
      <c r="H172" s="206">
        <f t="shared" si="12"/>
        <v>5.666666666666667</v>
      </c>
      <c r="I172" s="153">
        <f t="shared" si="13"/>
        <v>6.3749999999999991</v>
      </c>
      <c r="J172" s="1" t="s">
        <v>3690</v>
      </c>
      <c r="L172" t="s">
        <v>3756</v>
      </c>
    </row>
    <row r="173" spans="1:12" x14ac:dyDescent="0.25">
      <c r="A173" s="201" t="s">
        <v>3473</v>
      </c>
      <c r="B173" s="1" t="s">
        <v>3504</v>
      </c>
      <c r="G173" s="155">
        <v>2.5499999999999998</v>
      </c>
      <c r="H173" s="206">
        <f t="shared" si="12"/>
        <v>5.666666666666667</v>
      </c>
      <c r="I173" s="153">
        <f t="shared" si="13"/>
        <v>6.3749999999999991</v>
      </c>
      <c r="J173" s="1" t="s">
        <v>3690</v>
      </c>
      <c r="L173" t="s">
        <v>3756</v>
      </c>
    </row>
    <row r="174" spans="1:12" x14ac:dyDescent="0.25">
      <c r="A174" s="201" t="s">
        <v>3474</v>
      </c>
      <c r="B174" s="1" t="s">
        <v>3505</v>
      </c>
      <c r="G174" s="155">
        <v>1.5</v>
      </c>
      <c r="H174" s="206">
        <f t="shared" si="12"/>
        <v>3.3333333333333335</v>
      </c>
      <c r="I174" s="153">
        <f t="shared" si="13"/>
        <v>3.75</v>
      </c>
      <c r="J174" s="1" t="s">
        <v>3690</v>
      </c>
      <c r="L174" t="s">
        <v>3756</v>
      </c>
    </row>
    <row r="175" spans="1:12" x14ac:dyDescent="0.25">
      <c r="A175" s="201" t="s">
        <v>3475</v>
      </c>
      <c r="B175" s="1" t="s">
        <v>3506</v>
      </c>
      <c r="G175" s="155">
        <v>1.5</v>
      </c>
      <c r="H175" s="206">
        <f t="shared" si="12"/>
        <v>3.3333333333333335</v>
      </c>
      <c r="I175" s="153">
        <f t="shared" si="13"/>
        <v>3.75</v>
      </c>
      <c r="J175" s="1" t="s">
        <v>3690</v>
      </c>
      <c r="L175" t="s">
        <v>3756</v>
      </c>
    </row>
    <row r="176" spans="1:12" x14ac:dyDescent="0.25">
      <c r="A176" s="201" t="s">
        <v>3476</v>
      </c>
      <c r="B176" s="1" t="s">
        <v>3507</v>
      </c>
      <c r="G176" s="155">
        <v>1.3</v>
      </c>
      <c r="H176" s="206">
        <f t="shared" si="12"/>
        <v>2.8888888888888893</v>
      </c>
      <c r="I176" s="153">
        <f t="shared" si="13"/>
        <v>3.25</v>
      </c>
      <c r="J176" s="1" t="s">
        <v>3690</v>
      </c>
      <c r="L176" t="s">
        <v>3756</v>
      </c>
    </row>
    <row r="177" spans="1:12" x14ac:dyDescent="0.25">
      <c r="A177" s="201" t="s">
        <v>3477</v>
      </c>
      <c r="B177" s="1" t="s">
        <v>3508</v>
      </c>
      <c r="G177" s="155">
        <v>1.17</v>
      </c>
      <c r="H177" s="206">
        <f t="shared" si="12"/>
        <v>2.6</v>
      </c>
      <c r="I177" s="153">
        <f t="shared" si="13"/>
        <v>2.9249999999999998</v>
      </c>
      <c r="J177" s="1" t="s">
        <v>3690</v>
      </c>
      <c r="L177" t="s">
        <v>3756</v>
      </c>
    </row>
    <row r="178" spans="1:12" x14ac:dyDescent="0.25">
      <c r="A178" s="201" t="s">
        <v>3478</v>
      </c>
      <c r="B178" s="1" t="s">
        <v>3509</v>
      </c>
      <c r="G178" s="155">
        <v>1.17</v>
      </c>
      <c r="H178" s="206">
        <f t="shared" si="12"/>
        <v>2.6</v>
      </c>
      <c r="I178" s="153">
        <f t="shared" si="13"/>
        <v>2.9249999999999998</v>
      </c>
      <c r="J178" s="1" t="s">
        <v>3690</v>
      </c>
      <c r="L178" t="s">
        <v>3756</v>
      </c>
    </row>
    <row r="179" spans="1:12" x14ac:dyDescent="0.25">
      <c r="A179" s="201" t="s">
        <v>3479</v>
      </c>
      <c r="B179" s="1" t="s">
        <v>3510</v>
      </c>
      <c r="G179" s="155">
        <v>1.7</v>
      </c>
      <c r="H179" s="206">
        <f t="shared" si="12"/>
        <v>3.7777777777777781</v>
      </c>
      <c r="I179" s="153">
        <f t="shared" si="13"/>
        <v>4.25</v>
      </c>
      <c r="J179" s="1" t="s">
        <v>3690</v>
      </c>
      <c r="L179" t="s">
        <v>3756</v>
      </c>
    </row>
    <row r="180" spans="1:12" x14ac:dyDescent="0.25">
      <c r="A180" s="201" t="s">
        <v>3480</v>
      </c>
      <c r="B180" s="1" t="s">
        <v>3511</v>
      </c>
      <c r="G180" s="155">
        <v>1.4</v>
      </c>
      <c r="H180" s="206">
        <f t="shared" si="12"/>
        <v>3.1111111111111112</v>
      </c>
      <c r="I180" s="153">
        <f t="shared" si="13"/>
        <v>3.4999999999999996</v>
      </c>
      <c r="J180" s="1" t="s">
        <v>3690</v>
      </c>
      <c r="L180" t="s">
        <v>3756</v>
      </c>
    </row>
    <row r="181" spans="1:12" x14ac:dyDescent="0.25">
      <c r="A181" s="201" t="s">
        <v>3481</v>
      </c>
      <c r="B181" s="1" t="s">
        <v>3512</v>
      </c>
      <c r="G181" s="155">
        <v>1.4</v>
      </c>
      <c r="H181" s="206">
        <f t="shared" si="12"/>
        <v>3.1111111111111112</v>
      </c>
      <c r="I181" s="153">
        <f t="shared" si="13"/>
        <v>3.4999999999999996</v>
      </c>
      <c r="J181" s="1" t="s">
        <v>3690</v>
      </c>
      <c r="L181" t="s">
        <v>3756</v>
      </c>
    </row>
    <row r="182" spans="1:12" x14ac:dyDescent="0.25">
      <c r="A182" s="201" t="s">
        <v>3482</v>
      </c>
      <c r="B182" s="1" t="s">
        <v>3513</v>
      </c>
      <c r="G182" s="155">
        <v>1.5</v>
      </c>
      <c r="H182" s="206">
        <f t="shared" si="12"/>
        <v>3.3333333333333335</v>
      </c>
      <c r="I182" s="153">
        <f t="shared" si="13"/>
        <v>3.75</v>
      </c>
      <c r="J182" s="1" t="s">
        <v>3690</v>
      </c>
      <c r="L182" t="s">
        <v>3756</v>
      </c>
    </row>
    <row r="183" spans="1:12" x14ac:dyDescent="0.25">
      <c r="A183" s="201" t="s">
        <v>3483</v>
      </c>
      <c r="B183" s="1" t="s">
        <v>3514</v>
      </c>
      <c r="G183" s="155">
        <v>1.4</v>
      </c>
      <c r="H183" s="206">
        <f t="shared" si="12"/>
        <v>3.1111111111111112</v>
      </c>
      <c r="I183" s="153">
        <f t="shared" si="13"/>
        <v>3.4999999999999996</v>
      </c>
      <c r="J183" s="1" t="s">
        <v>3690</v>
      </c>
      <c r="L183" t="s">
        <v>3756</v>
      </c>
    </row>
    <row r="184" spans="1:12" x14ac:dyDescent="0.25">
      <c r="A184" s="201" t="s">
        <v>3484</v>
      </c>
      <c r="B184" s="1" t="s">
        <v>3515</v>
      </c>
      <c r="G184" s="155">
        <v>1.4</v>
      </c>
      <c r="H184" s="206">
        <f t="shared" si="12"/>
        <v>3.1111111111111112</v>
      </c>
      <c r="I184" s="153">
        <f t="shared" si="13"/>
        <v>3.4999999999999996</v>
      </c>
      <c r="J184" s="1" t="s">
        <v>3690</v>
      </c>
      <c r="L184" t="s">
        <v>3756</v>
      </c>
    </row>
    <row r="185" spans="1:12" x14ac:dyDescent="0.25">
      <c r="A185" s="201" t="s">
        <v>3485</v>
      </c>
      <c r="B185" s="1" t="s">
        <v>3516</v>
      </c>
      <c r="G185" s="155">
        <v>1.6</v>
      </c>
      <c r="H185" s="206">
        <f t="shared" si="12"/>
        <v>3.5555555555555562</v>
      </c>
      <c r="I185" s="153">
        <f t="shared" si="13"/>
        <v>4</v>
      </c>
      <c r="J185" s="1" t="s">
        <v>3690</v>
      </c>
      <c r="L185" t="s">
        <v>3756</v>
      </c>
    </row>
    <row r="186" spans="1:12" x14ac:dyDescent="0.25">
      <c r="A186" s="201" t="s">
        <v>3486</v>
      </c>
      <c r="B186" s="1" t="s">
        <v>3511</v>
      </c>
      <c r="G186" s="155">
        <v>1.5</v>
      </c>
      <c r="H186" s="206">
        <f t="shared" si="12"/>
        <v>3.3333333333333335</v>
      </c>
      <c r="I186" s="153">
        <f t="shared" si="13"/>
        <v>3.75</v>
      </c>
      <c r="J186" s="1" t="s">
        <v>3690</v>
      </c>
      <c r="L186" t="s">
        <v>3756</v>
      </c>
    </row>
    <row r="187" spans="1:12" x14ac:dyDescent="0.25">
      <c r="A187" s="201" t="s">
        <v>3487</v>
      </c>
      <c r="B187" s="1" t="s">
        <v>3517</v>
      </c>
      <c r="G187" s="155">
        <v>2.5499999999999998</v>
      </c>
      <c r="H187" s="206">
        <f t="shared" si="12"/>
        <v>5.666666666666667</v>
      </c>
      <c r="I187" s="153">
        <f t="shared" si="13"/>
        <v>6.3749999999999991</v>
      </c>
      <c r="J187" s="1" t="s">
        <v>3690</v>
      </c>
      <c r="L187" t="s">
        <v>3756</v>
      </c>
    </row>
    <row r="188" spans="1:12" x14ac:dyDescent="0.25">
      <c r="A188" s="201" t="s">
        <v>3488</v>
      </c>
      <c r="B188" s="1" t="s">
        <v>3518</v>
      </c>
      <c r="G188" s="155">
        <v>1.3</v>
      </c>
      <c r="H188" s="206">
        <f t="shared" si="12"/>
        <v>2.8888888888888893</v>
      </c>
      <c r="I188" s="153">
        <f t="shared" si="13"/>
        <v>3.25</v>
      </c>
      <c r="J188" s="1" t="s">
        <v>3690</v>
      </c>
      <c r="L188" t="s">
        <v>3756</v>
      </c>
    </row>
    <row r="189" spans="1:12" x14ac:dyDescent="0.25">
      <c r="A189" s="201" t="s">
        <v>3489</v>
      </c>
      <c r="B189" s="1" t="s">
        <v>3519</v>
      </c>
      <c r="G189" s="155">
        <v>1.5</v>
      </c>
      <c r="H189" s="206">
        <f t="shared" si="12"/>
        <v>3.3333333333333335</v>
      </c>
      <c r="I189" s="153">
        <f t="shared" si="13"/>
        <v>3.75</v>
      </c>
      <c r="J189" s="1" t="s">
        <v>3690</v>
      </c>
      <c r="L189" t="s">
        <v>3756</v>
      </c>
    </row>
    <row r="190" spans="1:12" x14ac:dyDescent="0.25">
      <c r="A190" s="201" t="s">
        <v>3490</v>
      </c>
      <c r="B190" s="1" t="s">
        <v>3520</v>
      </c>
      <c r="G190" s="155">
        <v>1.3</v>
      </c>
      <c r="H190" s="206">
        <f t="shared" si="12"/>
        <v>2.8888888888888893</v>
      </c>
      <c r="I190" s="153">
        <f t="shared" si="13"/>
        <v>3.25</v>
      </c>
      <c r="J190" s="1" t="s">
        <v>3690</v>
      </c>
      <c r="L190" t="s">
        <v>3756</v>
      </c>
    </row>
    <row r="191" spans="1:12" x14ac:dyDescent="0.25">
      <c r="A191" s="201" t="s">
        <v>3491</v>
      </c>
      <c r="B191" s="1" t="s">
        <v>3521</v>
      </c>
      <c r="G191" s="155">
        <v>1.2</v>
      </c>
      <c r="H191" s="206">
        <f t="shared" si="12"/>
        <v>2.666666666666667</v>
      </c>
      <c r="I191" s="153">
        <f t="shared" si="13"/>
        <v>2.9999999999999996</v>
      </c>
      <c r="J191" s="1" t="s">
        <v>3690</v>
      </c>
      <c r="L191" t="s">
        <v>3756</v>
      </c>
    </row>
    <row r="192" spans="1:12" x14ac:dyDescent="0.25">
      <c r="A192" s="201" t="s">
        <v>3492</v>
      </c>
      <c r="B192" s="1" t="s">
        <v>3522</v>
      </c>
      <c r="G192" s="155">
        <v>1.3</v>
      </c>
      <c r="H192" s="206">
        <f t="shared" si="12"/>
        <v>2.8888888888888893</v>
      </c>
      <c r="I192" s="153">
        <f t="shared" si="13"/>
        <v>3.25</v>
      </c>
      <c r="J192" s="1" t="s">
        <v>3690</v>
      </c>
      <c r="L192" t="s">
        <v>3756</v>
      </c>
    </row>
    <row r="193" spans="1:12" x14ac:dyDescent="0.25">
      <c r="A193" s="201" t="s">
        <v>3493</v>
      </c>
      <c r="B193" s="1" t="s">
        <v>3523</v>
      </c>
      <c r="G193" s="155">
        <v>1.4</v>
      </c>
      <c r="H193" s="206">
        <f t="shared" si="12"/>
        <v>3.1111111111111112</v>
      </c>
      <c r="I193" s="153">
        <f t="shared" si="13"/>
        <v>3.4999999999999996</v>
      </c>
      <c r="J193" s="1" t="s">
        <v>3690</v>
      </c>
      <c r="L193" t="s">
        <v>3756</v>
      </c>
    </row>
    <row r="194" spans="1:12" x14ac:dyDescent="0.25">
      <c r="A194" s="201" t="s">
        <v>3494</v>
      </c>
      <c r="B194" s="1" t="s">
        <v>3524</v>
      </c>
      <c r="G194" s="155">
        <v>1.4</v>
      </c>
      <c r="H194" s="206">
        <f t="shared" si="12"/>
        <v>3.1111111111111112</v>
      </c>
      <c r="I194" s="153">
        <f t="shared" si="13"/>
        <v>3.4999999999999996</v>
      </c>
      <c r="J194" s="1" t="s">
        <v>3690</v>
      </c>
      <c r="L194" t="s">
        <v>3756</v>
      </c>
    </row>
    <row r="195" spans="1:12" x14ac:dyDescent="0.25">
      <c r="A195" s="201" t="s">
        <v>3495</v>
      </c>
      <c r="B195" s="1" t="s">
        <v>3525</v>
      </c>
      <c r="G195" s="155">
        <v>1.5</v>
      </c>
      <c r="H195" s="206">
        <f t="shared" si="12"/>
        <v>3.3333333333333335</v>
      </c>
      <c r="I195" s="153">
        <f t="shared" si="13"/>
        <v>3.75</v>
      </c>
      <c r="J195" s="1" t="s">
        <v>3690</v>
      </c>
      <c r="L195" t="s">
        <v>3756</v>
      </c>
    </row>
    <row r="196" spans="1:12" x14ac:dyDescent="0.25">
      <c r="A196" s="201" t="s">
        <v>3496</v>
      </c>
      <c r="B196" s="1" t="s">
        <v>3526</v>
      </c>
      <c r="G196" s="155">
        <v>1.4</v>
      </c>
      <c r="H196" s="206">
        <f t="shared" si="12"/>
        <v>3.1111111111111112</v>
      </c>
      <c r="I196" s="153">
        <f t="shared" si="13"/>
        <v>3.4999999999999996</v>
      </c>
      <c r="J196" s="1" t="s">
        <v>3690</v>
      </c>
      <c r="L196" t="s">
        <v>3756</v>
      </c>
    </row>
    <row r="197" spans="1:12" x14ac:dyDescent="0.25">
      <c r="A197" s="201" t="s">
        <v>3497</v>
      </c>
      <c r="B197" s="1" t="s">
        <v>3527</v>
      </c>
      <c r="G197" s="155">
        <v>1.3</v>
      </c>
      <c r="H197" s="206">
        <f t="shared" si="12"/>
        <v>2.8888888888888893</v>
      </c>
      <c r="I197" s="153">
        <f t="shared" si="13"/>
        <v>3.25</v>
      </c>
      <c r="J197" s="1" t="s">
        <v>3690</v>
      </c>
      <c r="L197" t="s">
        <v>3756</v>
      </c>
    </row>
    <row r="198" spans="1:12" ht="15.75" thickBot="1" x14ac:dyDescent="0.3">
      <c r="A198" s="202" t="s">
        <v>3498</v>
      </c>
      <c r="B198" s="1" t="s">
        <v>3528</v>
      </c>
      <c r="C198" s="1"/>
      <c r="D198" s="1"/>
      <c r="E198" s="1"/>
      <c r="F198" s="1"/>
      <c r="G198" s="1"/>
      <c r="H198" s="1"/>
      <c r="I198" s="1"/>
    </row>
    <row r="201" spans="1:12" ht="31.5" x14ac:dyDescent="0.5">
      <c r="A201" s="228" t="s">
        <v>3529</v>
      </c>
      <c r="B201" s="229"/>
      <c r="C201" s="229"/>
      <c r="D201" s="229"/>
      <c r="E201" s="229"/>
    </row>
    <row r="202" spans="1:12" ht="19.5" thickBot="1" x14ac:dyDescent="0.3">
      <c r="A202" s="191" t="s">
        <v>383</v>
      </c>
      <c r="B202" s="191" t="s">
        <v>1749</v>
      </c>
      <c r="G202" s="159" t="s">
        <v>2752</v>
      </c>
      <c r="H202" s="37" t="s">
        <v>387</v>
      </c>
      <c r="I202" s="37" t="s">
        <v>388</v>
      </c>
    </row>
    <row r="203" spans="1:12" x14ac:dyDescent="0.25">
      <c r="A203" s="200" t="s">
        <v>3530</v>
      </c>
      <c r="B203" s="1" t="s">
        <v>3560</v>
      </c>
      <c r="G203" s="155">
        <v>5.25</v>
      </c>
      <c r="H203" s="198">
        <f>G203/(1-55%)</f>
        <v>11.666666666666668</v>
      </c>
      <c r="I203" s="153">
        <f>G203/(1-60%)</f>
        <v>13.125</v>
      </c>
      <c r="J203" s="1" t="s">
        <v>3691</v>
      </c>
    </row>
    <row r="204" spans="1:12" x14ac:dyDescent="0.25">
      <c r="A204" s="201" t="s">
        <v>3531</v>
      </c>
      <c r="B204" s="1" t="s">
        <v>3561</v>
      </c>
      <c r="G204" s="155">
        <v>5.25</v>
      </c>
      <c r="H204" s="198">
        <f t="shared" ref="H204:H232" si="14">G204/(1-55%)</f>
        <v>11.666666666666668</v>
      </c>
      <c r="I204" s="153">
        <f t="shared" ref="I204:I232" si="15">G204/(1-60%)</f>
        <v>13.125</v>
      </c>
      <c r="J204" s="1" t="s">
        <v>3691</v>
      </c>
    </row>
    <row r="205" spans="1:12" x14ac:dyDescent="0.25">
      <c r="A205" s="201" t="s">
        <v>3532</v>
      </c>
      <c r="B205" s="1" t="s">
        <v>3562</v>
      </c>
      <c r="G205" s="155">
        <v>5.25</v>
      </c>
      <c r="H205" s="198">
        <f t="shared" si="14"/>
        <v>11.666666666666668</v>
      </c>
      <c r="I205" s="153">
        <f t="shared" si="15"/>
        <v>13.125</v>
      </c>
      <c r="J205" s="1" t="s">
        <v>3691</v>
      </c>
    </row>
    <row r="206" spans="1:12" x14ac:dyDescent="0.25">
      <c r="A206" s="201" t="s">
        <v>3533</v>
      </c>
      <c r="B206" s="1" t="s">
        <v>3563</v>
      </c>
      <c r="G206" s="155">
        <v>5.25</v>
      </c>
      <c r="H206" s="198">
        <f t="shared" si="14"/>
        <v>11.666666666666668</v>
      </c>
      <c r="I206" s="153">
        <f t="shared" si="15"/>
        <v>13.125</v>
      </c>
      <c r="J206" s="1" t="s">
        <v>3691</v>
      </c>
    </row>
    <row r="207" spans="1:12" x14ac:dyDescent="0.25">
      <c r="A207" s="201" t="s">
        <v>3534</v>
      </c>
      <c r="B207" s="1" t="s">
        <v>3564</v>
      </c>
      <c r="G207" s="155">
        <v>5.25</v>
      </c>
      <c r="H207" s="198">
        <f t="shared" si="14"/>
        <v>11.666666666666668</v>
      </c>
      <c r="I207" s="153">
        <f t="shared" si="15"/>
        <v>13.125</v>
      </c>
      <c r="J207" s="1" t="s">
        <v>3691</v>
      </c>
    </row>
    <row r="208" spans="1:12" x14ac:dyDescent="0.25">
      <c r="A208" s="201" t="s">
        <v>3535</v>
      </c>
      <c r="B208" s="1" t="s">
        <v>3565</v>
      </c>
      <c r="G208" s="155">
        <v>6.93</v>
      </c>
      <c r="H208" s="198">
        <f t="shared" si="14"/>
        <v>15.4</v>
      </c>
      <c r="I208" s="153">
        <f t="shared" si="15"/>
        <v>17.324999999999999</v>
      </c>
      <c r="J208" s="1" t="s">
        <v>3691</v>
      </c>
    </row>
    <row r="209" spans="1:10" x14ac:dyDescent="0.25">
      <c r="A209" s="201" t="s">
        <v>3536</v>
      </c>
      <c r="B209" s="1" t="s">
        <v>3566</v>
      </c>
      <c r="G209" s="155">
        <v>17.25</v>
      </c>
      <c r="H209" s="198">
        <f t="shared" si="14"/>
        <v>38.333333333333336</v>
      </c>
      <c r="I209" s="153">
        <f t="shared" si="15"/>
        <v>43.125</v>
      </c>
      <c r="J209" s="1" t="s">
        <v>3691</v>
      </c>
    </row>
    <row r="210" spans="1:10" x14ac:dyDescent="0.25">
      <c r="A210" s="201" t="s">
        <v>3537</v>
      </c>
      <c r="B210" s="1" t="s">
        <v>3567</v>
      </c>
      <c r="G210" s="155">
        <v>5.25</v>
      </c>
      <c r="H210" s="198">
        <f t="shared" si="14"/>
        <v>11.666666666666668</v>
      </c>
      <c r="I210" s="153">
        <f t="shared" si="15"/>
        <v>13.125</v>
      </c>
      <c r="J210" s="1" t="s">
        <v>3691</v>
      </c>
    </row>
    <row r="211" spans="1:10" x14ac:dyDescent="0.25">
      <c r="A211" s="201" t="s">
        <v>3538</v>
      </c>
      <c r="B211" s="1" t="s">
        <v>3568</v>
      </c>
      <c r="G211" s="155">
        <v>5.25</v>
      </c>
      <c r="H211" s="198">
        <f t="shared" si="14"/>
        <v>11.666666666666668</v>
      </c>
      <c r="I211" s="153">
        <f t="shared" si="15"/>
        <v>13.125</v>
      </c>
      <c r="J211" s="1" t="s">
        <v>3691</v>
      </c>
    </row>
    <row r="212" spans="1:10" x14ac:dyDescent="0.25">
      <c r="A212" s="201" t="s">
        <v>3539</v>
      </c>
      <c r="B212" s="1" t="s">
        <v>3569</v>
      </c>
      <c r="G212" s="155">
        <v>5.25</v>
      </c>
      <c r="H212" s="198">
        <f t="shared" si="14"/>
        <v>11.666666666666668</v>
      </c>
      <c r="I212" s="153">
        <f t="shared" si="15"/>
        <v>13.125</v>
      </c>
      <c r="J212" s="1" t="s">
        <v>3691</v>
      </c>
    </row>
    <row r="213" spans="1:10" x14ac:dyDescent="0.25">
      <c r="A213" s="201" t="s">
        <v>3540</v>
      </c>
      <c r="B213" s="1" t="s">
        <v>3570</v>
      </c>
      <c r="G213" s="155">
        <v>5.25</v>
      </c>
      <c r="H213" s="198">
        <f t="shared" si="14"/>
        <v>11.666666666666668</v>
      </c>
      <c r="I213" s="153">
        <f t="shared" si="15"/>
        <v>13.125</v>
      </c>
      <c r="J213" s="1" t="s">
        <v>3691</v>
      </c>
    </row>
    <row r="214" spans="1:10" x14ac:dyDescent="0.25">
      <c r="A214" s="201" t="s">
        <v>3541</v>
      </c>
      <c r="B214" s="1" t="s">
        <v>3571</v>
      </c>
      <c r="G214" s="155">
        <v>5.25</v>
      </c>
      <c r="H214" s="198">
        <f t="shared" si="14"/>
        <v>11.666666666666668</v>
      </c>
      <c r="I214" s="153">
        <f t="shared" si="15"/>
        <v>13.125</v>
      </c>
      <c r="J214" s="1" t="s">
        <v>3691</v>
      </c>
    </row>
    <row r="215" spans="1:10" x14ac:dyDescent="0.25">
      <c r="A215" s="201" t="s">
        <v>3542</v>
      </c>
      <c r="B215" s="1" t="s">
        <v>3572</v>
      </c>
      <c r="G215" s="155">
        <v>5.25</v>
      </c>
      <c r="H215" s="198">
        <f t="shared" si="14"/>
        <v>11.666666666666668</v>
      </c>
      <c r="I215" s="153">
        <f t="shared" si="15"/>
        <v>13.125</v>
      </c>
      <c r="J215" s="1" t="s">
        <v>3691</v>
      </c>
    </row>
    <row r="216" spans="1:10" x14ac:dyDescent="0.25">
      <c r="A216" s="201" t="s">
        <v>3543</v>
      </c>
      <c r="B216" s="1" t="s">
        <v>3573</v>
      </c>
      <c r="G216" s="155">
        <v>5.25</v>
      </c>
      <c r="H216" s="198">
        <f t="shared" si="14"/>
        <v>11.666666666666668</v>
      </c>
      <c r="I216" s="153">
        <f t="shared" si="15"/>
        <v>13.125</v>
      </c>
      <c r="J216" s="1" t="s">
        <v>3691</v>
      </c>
    </row>
    <row r="217" spans="1:10" x14ac:dyDescent="0.25">
      <c r="A217" s="201" t="s">
        <v>3544</v>
      </c>
      <c r="B217" s="1" t="s">
        <v>3574</v>
      </c>
      <c r="G217" s="155">
        <v>5.25</v>
      </c>
      <c r="H217" s="198">
        <f t="shared" si="14"/>
        <v>11.666666666666668</v>
      </c>
      <c r="I217" s="153">
        <f t="shared" si="15"/>
        <v>13.125</v>
      </c>
      <c r="J217" s="1" t="s">
        <v>3691</v>
      </c>
    </row>
    <row r="218" spans="1:10" x14ac:dyDescent="0.25">
      <c r="A218" s="201" t="s">
        <v>3545</v>
      </c>
      <c r="B218" s="1" t="s">
        <v>3575</v>
      </c>
      <c r="G218" s="155">
        <v>5.25</v>
      </c>
      <c r="H218" s="198">
        <f t="shared" si="14"/>
        <v>11.666666666666668</v>
      </c>
      <c r="I218" s="153">
        <f t="shared" si="15"/>
        <v>13.125</v>
      </c>
      <c r="J218" s="1" t="s">
        <v>3691</v>
      </c>
    </row>
    <row r="219" spans="1:10" x14ac:dyDescent="0.25">
      <c r="A219" s="201" t="s">
        <v>3546</v>
      </c>
      <c r="B219" s="1" t="s">
        <v>3576</v>
      </c>
      <c r="G219" s="155">
        <v>5.25</v>
      </c>
      <c r="H219" s="198">
        <f t="shared" si="14"/>
        <v>11.666666666666668</v>
      </c>
      <c r="I219" s="153">
        <f t="shared" si="15"/>
        <v>13.125</v>
      </c>
      <c r="J219" s="1" t="s">
        <v>3691</v>
      </c>
    </row>
    <row r="220" spans="1:10" x14ac:dyDescent="0.25">
      <c r="A220" s="201" t="s">
        <v>3547</v>
      </c>
      <c r="B220" s="1" t="s">
        <v>3577</v>
      </c>
      <c r="G220" s="155">
        <v>5.25</v>
      </c>
      <c r="H220" s="198">
        <f t="shared" si="14"/>
        <v>11.666666666666668</v>
      </c>
      <c r="I220" s="153">
        <f t="shared" si="15"/>
        <v>13.125</v>
      </c>
      <c r="J220" s="1" t="s">
        <v>3691</v>
      </c>
    </row>
    <row r="221" spans="1:10" x14ac:dyDescent="0.25">
      <c r="A221" s="201" t="s">
        <v>3548</v>
      </c>
      <c r="B221" s="1" t="s">
        <v>3578</v>
      </c>
      <c r="G221" s="155">
        <v>5.25</v>
      </c>
      <c r="H221" s="198">
        <f t="shared" si="14"/>
        <v>11.666666666666668</v>
      </c>
      <c r="I221" s="153">
        <f t="shared" si="15"/>
        <v>13.125</v>
      </c>
      <c r="J221" s="1" t="s">
        <v>3691</v>
      </c>
    </row>
    <row r="222" spans="1:10" x14ac:dyDescent="0.25">
      <c r="A222" s="201" t="s">
        <v>3549</v>
      </c>
      <c r="B222" s="1" t="s">
        <v>3579</v>
      </c>
      <c r="G222" s="155">
        <v>5.25</v>
      </c>
      <c r="H222" s="198">
        <f t="shared" si="14"/>
        <v>11.666666666666668</v>
      </c>
      <c r="I222" s="153">
        <f t="shared" si="15"/>
        <v>13.125</v>
      </c>
      <c r="J222" s="1" t="s">
        <v>3691</v>
      </c>
    </row>
    <row r="223" spans="1:10" x14ac:dyDescent="0.25">
      <c r="A223" s="201" t="s">
        <v>3550</v>
      </c>
      <c r="B223" s="1" t="s">
        <v>3580</v>
      </c>
      <c r="G223" s="155">
        <v>5.25</v>
      </c>
      <c r="H223" s="198">
        <f t="shared" si="14"/>
        <v>11.666666666666668</v>
      </c>
      <c r="I223" s="153">
        <f t="shared" si="15"/>
        <v>13.125</v>
      </c>
      <c r="J223" s="1" t="s">
        <v>3691</v>
      </c>
    </row>
    <row r="224" spans="1:10" x14ac:dyDescent="0.25">
      <c r="A224" s="201" t="s">
        <v>3551</v>
      </c>
      <c r="B224" s="1" t="s">
        <v>3581</v>
      </c>
      <c r="G224" s="155">
        <v>5.25</v>
      </c>
      <c r="H224" s="198">
        <f t="shared" si="14"/>
        <v>11.666666666666668</v>
      </c>
      <c r="I224" s="153">
        <f t="shared" si="15"/>
        <v>13.125</v>
      </c>
      <c r="J224" s="1" t="s">
        <v>3691</v>
      </c>
    </row>
    <row r="225" spans="1:12" x14ac:dyDescent="0.25">
      <c r="A225" s="201" t="s">
        <v>3552</v>
      </c>
      <c r="B225" s="1" t="s">
        <v>3582</v>
      </c>
      <c r="G225" s="155">
        <v>5.25</v>
      </c>
      <c r="H225" s="198">
        <f t="shared" si="14"/>
        <v>11.666666666666668</v>
      </c>
      <c r="I225" s="153">
        <f t="shared" si="15"/>
        <v>13.125</v>
      </c>
      <c r="J225" s="1" t="s">
        <v>3691</v>
      </c>
    </row>
    <row r="226" spans="1:12" x14ac:dyDescent="0.25">
      <c r="A226" s="201" t="s">
        <v>3553</v>
      </c>
      <c r="B226" s="1" t="s">
        <v>3583</v>
      </c>
      <c r="G226" s="155">
        <v>5.25</v>
      </c>
      <c r="H226" s="198">
        <f t="shared" si="14"/>
        <v>11.666666666666668</v>
      </c>
      <c r="I226" s="153">
        <f t="shared" si="15"/>
        <v>13.125</v>
      </c>
      <c r="J226" s="1" t="s">
        <v>3691</v>
      </c>
    </row>
    <row r="227" spans="1:12" x14ac:dyDescent="0.25">
      <c r="A227" s="201" t="s">
        <v>3554</v>
      </c>
      <c r="B227" s="1" t="s">
        <v>3584</v>
      </c>
      <c r="G227" s="155">
        <v>5.25</v>
      </c>
      <c r="H227" s="198">
        <f t="shared" si="14"/>
        <v>11.666666666666668</v>
      </c>
      <c r="I227" s="153">
        <f t="shared" si="15"/>
        <v>13.125</v>
      </c>
      <c r="J227" s="1" t="s">
        <v>3691</v>
      </c>
    </row>
    <row r="228" spans="1:12" x14ac:dyDescent="0.25">
      <c r="A228" s="201" t="s">
        <v>3555</v>
      </c>
      <c r="B228" s="1" t="s">
        <v>3585</v>
      </c>
      <c r="G228" s="155">
        <v>5.25</v>
      </c>
      <c r="H228" s="198">
        <f t="shared" si="14"/>
        <v>11.666666666666668</v>
      </c>
      <c r="I228" s="153">
        <f t="shared" si="15"/>
        <v>13.125</v>
      </c>
      <c r="J228" s="1" t="s">
        <v>3691</v>
      </c>
    </row>
    <row r="229" spans="1:12" x14ac:dyDescent="0.25">
      <c r="A229" s="201" t="s">
        <v>3556</v>
      </c>
      <c r="B229" s="1" t="s">
        <v>3586</v>
      </c>
      <c r="G229" s="155">
        <v>5.25</v>
      </c>
      <c r="H229" s="198">
        <f t="shared" si="14"/>
        <v>11.666666666666668</v>
      </c>
      <c r="I229" s="153">
        <f t="shared" si="15"/>
        <v>13.125</v>
      </c>
      <c r="J229" s="1" t="s">
        <v>3691</v>
      </c>
    </row>
    <row r="230" spans="1:12" x14ac:dyDescent="0.25">
      <c r="A230" s="201" t="s">
        <v>3557</v>
      </c>
      <c r="B230" s="1" t="s">
        <v>3587</v>
      </c>
      <c r="G230" s="155">
        <v>5.25</v>
      </c>
      <c r="H230" s="198">
        <f t="shared" si="14"/>
        <v>11.666666666666668</v>
      </c>
      <c r="I230" s="153">
        <f t="shared" si="15"/>
        <v>13.125</v>
      </c>
      <c r="J230" s="1" t="s">
        <v>3691</v>
      </c>
    </row>
    <row r="231" spans="1:12" x14ac:dyDescent="0.25">
      <c r="A231" s="201" t="s">
        <v>3558</v>
      </c>
      <c r="B231" s="1" t="s">
        <v>3588</v>
      </c>
      <c r="G231" s="155">
        <v>5.25</v>
      </c>
      <c r="H231" s="198">
        <f t="shared" si="14"/>
        <v>11.666666666666668</v>
      </c>
      <c r="I231" s="153">
        <f t="shared" si="15"/>
        <v>13.125</v>
      </c>
      <c r="J231" s="1" t="s">
        <v>3691</v>
      </c>
    </row>
    <row r="232" spans="1:12" ht="15.75" thickBot="1" x14ac:dyDescent="0.3">
      <c r="A232" s="202" t="s">
        <v>3559</v>
      </c>
      <c r="B232" s="1" t="s">
        <v>3589</v>
      </c>
      <c r="G232" s="155">
        <v>5.25</v>
      </c>
      <c r="H232" s="198">
        <f t="shared" si="14"/>
        <v>11.666666666666668</v>
      </c>
      <c r="I232" s="153">
        <f t="shared" si="15"/>
        <v>13.125</v>
      </c>
      <c r="J232" s="1" t="s">
        <v>3691</v>
      </c>
    </row>
    <row r="235" spans="1:12" ht="31.5" x14ac:dyDescent="0.5">
      <c r="A235" s="228" t="s">
        <v>3590</v>
      </c>
      <c r="B235" s="229"/>
      <c r="C235" s="229"/>
      <c r="D235" s="229"/>
      <c r="E235" s="229"/>
    </row>
    <row r="236" spans="1:12" ht="19.5" thickBot="1" x14ac:dyDescent="0.3">
      <c r="A236" s="191" t="s">
        <v>383</v>
      </c>
      <c r="B236" s="191" t="s">
        <v>1749</v>
      </c>
      <c r="G236" s="159" t="s">
        <v>2752</v>
      </c>
      <c r="H236" s="37" t="s">
        <v>387</v>
      </c>
      <c r="I236" s="37" t="s">
        <v>388</v>
      </c>
      <c r="J236" t="s">
        <v>3757</v>
      </c>
      <c r="L236" t="s">
        <v>3758</v>
      </c>
    </row>
    <row r="237" spans="1:12" ht="15.75" thickBot="1" x14ac:dyDescent="0.3">
      <c r="A237" s="210" t="s">
        <v>3600</v>
      </c>
      <c r="B237" s="1" t="s">
        <v>3601</v>
      </c>
      <c r="F237" s="1"/>
      <c r="G237" s="155">
        <v>27.56</v>
      </c>
      <c r="H237" s="154">
        <f>G237/(1-55%)</f>
        <v>61.244444444444447</v>
      </c>
      <c r="I237" s="153">
        <f>G237/(1-60%)</f>
        <v>68.899999999999991</v>
      </c>
    </row>
    <row r="240" spans="1:12" ht="31.5" x14ac:dyDescent="0.5">
      <c r="A240" s="228" t="s">
        <v>3591</v>
      </c>
      <c r="B240" s="229"/>
      <c r="C240" s="229"/>
      <c r="D240" s="229"/>
      <c r="E240" s="229"/>
    </row>
    <row r="241" spans="1:12" ht="19.5" thickBot="1" x14ac:dyDescent="0.3">
      <c r="A241" s="191" t="s">
        <v>383</v>
      </c>
      <c r="B241" s="191" t="s">
        <v>1749</v>
      </c>
      <c r="G241" s="159" t="s">
        <v>2752</v>
      </c>
      <c r="H241" s="37" t="s">
        <v>387</v>
      </c>
      <c r="I241" s="37" t="s">
        <v>388</v>
      </c>
    </row>
    <row r="242" spans="1:12" ht="15.75" thickBot="1" x14ac:dyDescent="0.3">
      <c r="A242" s="210" t="s">
        <v>3602</v>
      </c>
      <c r="B242" s="1" t="s">
        <v>3603</v>
      </c>
      <c r="G242" s="155">
        <v>2.67</v>
      </c>
      <c r="H242" s="154">
        <f>G242/(1-55%)</f>
        <v>5.9333333333333336</v>
      </c>
      <c r="I242" s="153">
        <f>G242/(1-60%)</f>
        <v>6.6749999999999998</v>
      </c>
      <c r="J242" s="1" t="s">
        <v>3692</v>
      </c>
      <c r="L242" t="s">
        <v>3756</v>
      </c>
    </row>
    <row r="245" spans="1:12" ht="31.5" x14ac:dyDescent="0.5">
      <c r="A245" s="228" t="s">
        <v>3592</v>
      </c>
      <c r="B245" s="229"/>
      <c r="C245" s="229"/>
      <c r="D245" s="229"/>
      <c r="E245" s="229"/>
    </row>
    <row r="246" spans="1:12" ht="19.5" thickBot="1" x14ac:dyDescent="0.3">
      <c r="A246" s="191" t="s">
        <v>383</v>
      </c>
      <c r="B246" s="191" t="s">
        <v>1749</v>
      </c>
      <c r="G246" s="159" t="s">
        <v>2752</v>
      </c>
      <c r="H246" s="37" t="s">
        <v>387</v>
      </c>
      <c r="I246" s="37" t="s">
        <v>388</v>
      </c>
    </row>
    <row r="247" spans="1:12" x14ac:dyDescent="0.25">
      <c r="A247" s="200" t="s">
        <v>3593</v>
      </c>
      <c r="B247" s="1" t="s">
        <v>3604</v>
      </c>
      <c r="G247" s="155">
        <v>4.33</v>
      </c>
      <c r="H247" s="154">
        <f t="shared" ref="H247:H252" si="16">G247/(1-55%)</f>
        <v>9.6222222222222236</v>
      </c>
      <c r="I247" s="153">
        <f t="shared" ref="I247:I252" si="17">G247/(1-60%)</f>
        <v>10.824999999999999</v>
      </c>
      <c r="J247" s="1" t="s">
        <v>3693</v>
      </c>
    </row>
    <row r="248" spans="1:12" x14ac:dyDescent="0.25">
      <c r="A248" s="201" t="s">
        <v>3594</v>
      </c>
      <c r="B248" s="1" t="s">
        <v>3605</v>
      </c>
      <c r="G248" s="155">
        <v>4.33</v>
      </c>
      <c r="H248" s="154">
        <f t="shared" si="16"/>
        <v>9.6222222222222236</v>
      </c>
      <c r="I248" s="153">
        <f t="shared" si="17"/>
        <v>10.824999999999999</v>
      </c>
      <c r="J248" s="1" t="s">
        <v>3693</v>
      </c>
    </row>
    <row r="249" spans="1:12" x14ac:dyDescent="0.25">
      <c r="A249" s="201" t="s">
        <v>3595</v>
      </c>
      <c r="B249" s="1" t="s">
        <v>3606</v>
      </c>
      <c r="G249" s="155">
        <v>4.33</v>
      </c>
      <c r="H249" s="154">
        <f t="shared" si="16"/>
        <v>9.6222222222222236</v>
      </c>
      <c r="I249" s="153">
        <f t="shared" si="17"/>
        <v>10.824999999999999</v>
      </c>
      <c r="J249" s="1" t="s">
        <v>3693</v>
      </c>
    </row>
    <row r="250" spans="1:12" x14ac:dyDescent="0.25">
      <c r="A250" s="201" t="s">
        <v>3596</v>
      </c>
      <c r="B250" s="1" t="s">
        <v>3607</v>
      </c>
      <c r="G250" s="155">
        <v>4.33</v>
      </c>
      <c r="H250" s="154">
        <f t="shared" si="16"/>
        <v>9.6222222222222236</v>
      </c>
      <c r="I250" s="153">
        <f t="shared" si="17"/>
        <v>10.824999999999999</v>
      </c>
      <c r="J250" s="1" t="s">
        <v>3693</v>
      </c>
    </row>
    <row r="251" spans="1:12" x14ac:dyDescent="0.25">
      <c r="A251" s="201" t="s">
        <v>3597</v>
      </c>
      <c r="B251" s="1" t="s">
        <v>3608</v>
      </c>
      <c r="G251" s="155">
        <v>4.33</v>
      </c>
      <c r="H251" s="154">
        <f t="shared" si="16"/>
        <v>9.6222222222222236</v>
      </c>
      <c r="I251" s="153">
        <f t="shared" si="17"/>
        <v>10.824999999999999</v>
      </c>
      <c r="J251" s="1" t="s">
        <v>3693</v>
      </c>
    </row>
    <row r="252" spans="1:12" ht="15.75" thickBot="1" x14ac:dyDescent="0.3">
      <c r="A252" s="202" t="s">
        <v>3598</v>
      </c>
      <c r="B252" s="1" t="s">
        <v>3609</v>
      </c>
      <c r="G252" s="155">
        <v>4.33</v>
      </c>
      <c r="H252" s="154">
        <f t="shared" si="16"/>
        <v>9.6222222222222236</v>
      </c>
      <c r="I252" s="153">
        <f t="shared" si="17"/>
        <v>10.824999999999999</v>
      </c>
      <c r="J252" s="1" t="s">
        <v>3693</v>
      </c>
    </row>
    <row r="255" spans="1:12" ht="31.5" x14ac:dyDescent="0.5">
      <c r="A255" s="228" t="s">
        <v>3599</v>
      </c>
      <c r="B255" s="229"/>
      <c r="C255" s="229"/>
      <c r="D255" s="229"/>
      <c r="E255" s="229"/>
    </row>
    <row r="256" spans="1:12" ht="19.5" thickBot="1" x14ac:dyDescent="0.3">
      <c r="A256" s="191" t="s">
        <v>383</v>
      </c>
      <c r="B256" s="191" t="s">
        <v>1749</v>
      </c>
      <c r="G256" s="159" t="s">
        <v>2752</v>
      </c>
      <c r="H256" s="37" t="s">
        <v>387</v>
      </c>
      <c r="I256" s="37" t="s">
        <v>388</v>
      </c>
    </row>
    <row r="257" spans="1:12" x14ac:dyDescent="0.25">
      <c r="A257" s="200" t="s">
        <v>3610</v>
      </c>
      <c r="B257" s="1" t="s">
        <v>3612</v>
      </c>
      <c r="G257" s="155">
        <v>4.57</v>
      </c>
      <c r="H257" s="154">
        <f>G257/(1-55%)</f>
        <v>10.155555555555557</v>
      </c>
      <c r="I257" s="153">
        <f>G257/(1-60%)</f>
        <v>11.425000000000001</v>
      </c>
      <c r="J257" s="1" t="s">
        <v>3694</v>
      </c>
    </row>
    <row r="258" spans="1:12" ht="15.75" thickBot="1" x14ac:dyDescent="0.3">
      <c r="A258" s="202" t="s">
        <v>3611</v>
      </c>
      <c r="B258" s="1" t="s">
        <v>3613</v>
      </c>
      <c r="G258" s="155">
        <v>4.57</v>
      </c>
      <c r="H258" s="154">
        <f>G258/(1-55%)</f>
        <v>10.155555555555557</v>
      </c>
      <c r="I258" s="153">
        <f>G258/(1-60%)</f>
        <v>11.425000000000001</v>
      </c>
      <c r="J258" s="1" t="s">
        <v>3694</v>
      </c>
    </row>
    <row r="261" spans="1:12" ht="31.5" x14ac:dyDescent="0.5">
      <c r="A261" s="228" t="s">
        <v>3614</v>
      </c>
      <c r="B261" s="229"/>
      <c r="C261" s="229"/>
      <c r="D261" s="229"/>
      <c r="E261" s="229"/>
    </row>
    <row r="262" spans="1:12" ht="19.5" thickBot="1" x14ac:dyDescent="0.3">
      <c r="A262" s="191" t="s">
        <v>383</v>
      </c>
      <c r="B262" s="191" t="s">
        <v>1749</v>
      </c>
      <c r="G262" s="159" t="s">
        <v>2752</v>
      </c>
      <c r="H262" s="37" t="s">
        <v>387</v>
      </c>
      <c r="I262" s="37" t="s">
        <v>388</v>
      </c>
      <c r="L262" t="s">
        <v>3756</v>
      </c>
    </row>
    <row r="263" spans="1:12" x14ac:dyDescent="0.25">
      <c r="A263" s="200" t="s">
        <v>3615</v>
      </c>
      <c r="B263" t="s">
        <v>3618</v>
      </c>
      <c r="G263" s="155">
        <v>1.7</v>
      </c>
      <c r="H263" s="154">
        <f>G263/(1-55%)</f>
        <v>3.7777777777777781</v>
      </c>
      <c r="I263" s="153">
        <f>G263/(1-60%)</f>
        <v>4.25</v>
      </c>
      <c r="J263" t="s">
        <v>3614</v>
      </c>
      <c r="L263" t="s">
        <v>3756</v>
      </c>
    </row>
    <row r="264" spans="1:12" x14ac:dyDescent="0.25">
      <c r="A264" s="201" t="s">
        <v>3616</v>
      </c>
      <c r="B264" t="s">
        <v>3619</v>
      </c>
      <c r="G264" s="155">
        <v>1.7</v>
      </c>
      <c r="H264" s="154">
        <f>G264/(1-55%)</f>
        <v>3.7777777777777781</v>
      </c>
      <c r="I264" s="153">
        <f>G264/(1-60%)</f>
        <v>4.25</v>
      </c>
      <c r="J264" t="s">
        <v>3614</v>
      </c>
      <c r="L264" t="s">
        <v>3756</v>
      </c>
    </row>
    <row r="265" spans="1:12" ht="15.75" thickBot="1" x14ac:dyDescent="0.3">
      <c r="A265" s="202" t="s">
        <v>3617</v>
      </c>
      <c r="B265" t="s">
        <v>3620</v>
      </c>
      <c r="G265" s="155">
        <v>1.7</v>
      </c>
      <c r="H265" s="154">
        <f>G265/(1-55%)</f>
        <v>3.7777777777777781</v>
      </c>
      <c r="I265" s="153">
        <f>G265/(1-60%)</f>
        <v>4.25</v>
      </c>
      <c r="J265" t="s">
        <v>3614</v>
      </c>
    </row>
  </sheetData>
  <mergeCells count="19">
    <mergeCell ref="A1:E1"/>
    <mergeCell ref="A8:E8"/>
    <mergeCell ref="A13:E13"/>
    <mergeCell ref="A68:E68"/>
    <mergeCell ref="A92:E92"/>
    <mergeCell ref="A52:E52"/>
    <mergeCell ref="A58:E58"/>
    <mergeCell ref="A28:E28"/>
    <mergeCell ref="A33:E33"/>
    <mergeCell ref="A140:E140"/>
    <mergeCell ref="A166:E166"/>
    <mergeCell ref="A201:E201"/>
    <mergeCell ref="A97:E97"/>
    <mergeCell ref="A105:E105"/>
    <mergeCell ref="A235:E235"/>
    <mergeCell ref="A240:E240"/>
    <mergeCell ref="A245:E245"/>
    <mergeCell ref="A255:E255"/>
    <mergeCell ref="A261:E26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Hoja2</vt:lpstr>
      <vt:lpstr>Hoja3</vt:lpstr>
      <vt:lpstr>Hoja4</vt:lpstr>
      <vt:lpstr>Hoja5</vt:lpstr>
      <vt:lpstr>Hoja6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 D G O N G</cp:lastModifiedBy>
  <cp:lastPrinted>2024-03-19T00:46:25Z</cp:lastPrinted>
  <dcterms:created xsi:type="dcterms:W3CDTF">2024-03-14T01:49:24Z</dcterms:created>
  <dcterms:modified xsi:type="dcterms:W3CDTF">2024-03-19T15:50:15Z</dcterms:modified>
</cp:coreProperties>
</file>