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HO PC\Desktop\DATA ANALYSIS\"/>
    </mc:Choice>
  </mc:AlternateContent>
  <bookViews>
    <workbookView xWindow="0" yWindow="0" windowWidth="24000" windowHeight="9600"/>
  </bookViews>
  <sheets>
    <sheet name="ATTENDANCE" sheetId="2" r:id="rId1"/>
    <sheet name="SALARY" sheetId="1" r:id="rId2"/>
    <sheet name="PaySLIP" sheetId="3" r:id="rId3"/>
    <sheet name="PivotTable" sheetId="6" r:id="rId4"/>
    <sheet name="DashBoard" sheetId="7" r:id="rId5"/>
    <sheet name="RAW DATA" sheetId="4" r:id="rId6"/>
  </sheets>
  <definedNames>
    <definedName name="Slicer_Department">#N/A</definedName>
    <definedName name="Slicer_Position">#N/A</definedName>
  </definedNames>
  <calcPr calcId="162913"/>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 i="2" l="1"/>
  <c r="C2" i="1" l="1"/>
  <c r="D16" i="3" l="1"/>
  <c r="I6" i="3" l="1"/>
  <c r="I12" i="3"/>
  <c r="I11" i="3"/>
  <c r="I10" i="3"/>
  <c r="D13" i="3"/>
  <c r="D12" i="3"/>
  <c r="D11" i="3"/>
  <c r="D10" i="3"/>
  <c r="D9" i="3"/>
  <c r="D8" i="3"/>
  <c r="I7" i="3" l="1"/>
  <c r="D7" i="3"/>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I15" i="3" l="1"/>
  <c r="E19" i="4"/>
  <c r="F19" i="4" s="1"/>
  <c r="E8" i="2" s="1"/>
  <c r="D8" i="2" s="1"/>
  <c r="L3" i="1" s="1"/>
  <c r="E20" i="4"/>
  <c r="F20" i="4" s="1"/>
  <c r="E9" i="2" s="1"/>
  <c r="D9" i="2" s="1"/>
  <c r="L4" i="1" s="1"/>
  <c r="E21" i="4"/>
  <c r="F21" i="4" s="1"/>
  <c r="E10" i="2" s="1"/>
  <c r="D10" i="2" s="1"/>
  <c r="L5" i="1" s="1"/>
  <c r="E22" i="4"/>
  <c r="F22" i="4" s="1"/>
  <c r="E11" i="2" s="1"/>
  <c r="D11" i="2" s="1"/>
  <c r="L6" i="1" s="1"/>
  <c r="E23" i="4"/>
  <c r="F23" i="4" s="1"/>
  <c r="E12" i="2" s="1"/>
  <c r="D12" i="2" s="1"/>
  <c r="L7" i="1" s="1"/>
  <c r="E24" i="4"/>
  <c r="F24" i="4" s="1"/>
  <c r="E13" i="2" s="1"/>
  <c r="D13" i="2" s="1"/>
  <c r="L8" i="1" s="1"/>
  <c r="E25" i="4"/>
  <c r="F25" i="4" s="1"/>
  <c r="E14" i="2" s="1"/>
  <c r="D14" i="2" s="1"/>
  <c r="L9" i="1" s="1"/>
  <c r="E26" i="4"/>
  <c r="F26" i="4" s="1"/>
  <c r="E15" i="2" s="1"/>
  <c r="D15" i="2" s="1"/>
  <c r="L10" i="1" s="1"/>
  <c r="E27" i="4"/>
  <c r="F27" i="4" s="1"/>
  <c r="E16" i="2" s="1"/>
  <c r="D16" i="2" s="1"/>
  <c r="L11" i="1" s="1"/>
  <c r="E28" i="4"/>
  <c r="F28" i="4" s="1"/>
  <c r="E17" i="2" s="1"/>
  <c r="D17" i="2" s="1"/>
  <c r="L12" i="1" s="1"/>
  <c r="E29" i="4"/>
  <c r="F29" i="4" s="1"/>
  <c r="E18" i="2" s="1"/>
  <c r="D18" i="2" s="1"/>
  <c r="L13" i="1" s="1"/>
  <c r="E30" i="4"/>
  <c r="F30" i="4" s="1"/>
  <c r="E19" i="2" s="1"/>
  <c r="D19" i="2" s="1"/>
  <c r="L14" i="1" s="1"/>
  <c r="E31" i="4"/>
  <c r="F31" i="4" s="1"/>
  <c r="E20" i="2" s="1"/>
  <c r="D20" i="2" s="1"/>
  <c r="L15" i="1" s="1"/>
  <c r="E32" i="4"/>
  <c r="F32" i="4" s="1"/>
  <c r="E21" i="2" s="1"/>
  <c r="D21" i="2" s="1"/>
  <c r="L16" i="1" s="1"/>
  <c r="E33" i="4"/>
  <c r="F33" i="4" s="1"/>
  <c r="E22" i="2" s="1"/>
  <c r="D22" i="2" s="1"/>
  <c r="L17" i="1" s="1"/>
  <c r="E34" i="4"/>
  <c r="F34" i="4" s="1"/>
  <c r="E23" i="2" s="1"/>
  <c r="D23" i="2" s="1"/>
  <c r="L18" i="1" s="1"/>
  <c r="E35" i="4"/>
  <c r="F35" i="4" s="1"/>
  <c r="E24" i="2" s="1"/>
  <c r="D24" i="2" s="1"/>
  <c r="L19" i="1" s="1"/>
  <c r="E36" i="4"/>
  <c r="F36" i="4" s="1"/>
  <c r="E25" i="2" s="1"/>
  <c r="D25" i="2" s="1"/>
  <c r="L20" i="1" s="1"/>
  <c r="E37" i="4"/>
  <c r="F37" i="4" s="1"/>
  <c r="E26" i="2" s="1"/>
  <c r="D26" i="2" s="1"/>
  <c r="L21" i="1" s="1"/>
  <c r="E38" i="4"/>
  <c r="F38" i="4" s="1"/>
  <c r="E27" i="2" s="1"/>
  <c r="D27" i="2" s="1"/>
  <c r="L22" i="1" s="1"/>
  <c r="E39" i="4"/>
  <c r="F39" i="4" s="1"/>
  <c r="E28" i="2" s="1"/>
  <c r="D28" i="2" s="1"/>
  <c r="L23" i="1" s="1"/>
  <c r="E40" i="4"/>
  <c r="F40" i="4" s="1"/>
  <c r="E29" i="2" s="1"/>
  <c r="D29" i="2" s="1"/>
  <c r="L24" i="1" s="1"/>
  <c r="E41" i="4"/>
  <c r="F41" i="4" s="1"/>
  <c r="E30" i="2" s="1"/>
  <c r="D30" i="2" s="1"/>
  <c r="L25" i="1" s="1"/>
  <c r="E42" i="4"/>
  <c r="F42" i="4" s="1"/>
  <c r="E31" i="2" s="1"/>
  <c r="D31" i="2" s="1"/>
  <c r="L26" i="1" s="1"/>
  <c r="E43" i="4"/>
  <c r="F43" i="4" s="1"/>
  <c r="E32" i="2" s="1"/>
  <c r="D32" i="2" s="1"/>
  <c r="L27" i="1" s="1"/>
  <c r="E44" i="4"/>
  <c r="F44" i="4" s="1"/>
  <c r="E33" i="2" s="1"/>
  <c r="D33" i="2" s="1"/>
  <c r="L28" i="1" s="1"/>
  <c r="E45" i="4"/>
  <c r="F45" i="4" s="1"/>
  <c r="E34" i="2" s="1"/>
  <c r="D34" i="2" s="1"/>
  <c r="L29" i="1" s="1"/>
  <c r="E46" i="4"/>
  <c r="F46" i="4" s="1"/>
  <c r="E35" i="2" s="1"/>
  <c r="D35" i="2" s="1"/>
  <c r="L30" i="1" s="1"/>
  <c r="E47" i="4"/>
  <c r="F47" i="4" s="1"/>
  <c r="E36" i="2" s="1"/>
  <c r="D36" i="2" s="1"/>
  <c r="L31" i="1" s="1"/>
  <c r="E48" i="4"/>
  <c r="F48" i="4" s="1"/>
  <c r="E37" i="2" s="1"/>
  <c r="D37" i="2" s="1"/>
  <c r="L32" i="1" s="1"/>
  <c r="E49" i="4"/>
  <c r="F49" i="4" s="1"/>
  <c r="E38" i="2" s="1"/>
  <c r="D38" i="2" s="1"/>
  <c r="L33" i="1" s="1"/>
  <c r="E50" i="4"/>
  <c r="F50" i="4" s="1"/>
  <c r="E39" i="2" s="1"/>
  <c r="D39" i="2" s="1"/>
  <c r="L34" i="1" s="1"/>
  <c r="E51" i="4"/>
  <c r="F51" i="4" s="1"/>
  <c r="E40" i="2" s="1"/>
  <c r="D40" i="2" s="1"/>
  <c r="L35" i="1" s="1"/>
  <c r="E52" i="4"/>
  <c r="F52" i="4" s="1"/>
  <c r="E41" i="2" s="1"/>
  <c r="D41" i="2" s="1"/>
  <c r="L36" i="1" s="1"/>
  <c r="E53" i="4"/>
  <c r="F53" i="4" s="1"/>
  <c r="E42" i="2" s="1"/>
  <c r="D42" i="2" s="1"/>
  <c r="L37" i="1" s="1"/>
  <c r="E54" i="4"/>
  <c r="F54" i="4" s="1"/>
  <c r="E43" i="2" s="1"/>
  <c r="D43" i="2" s="1"/>
  <c r="E55" i="4"/>
  <c r="F55" i="4" s="1"/>
  <c r="E44" i="2" s="1"/>
  <c r="D44" i="2" s="1"/>
  <c r="L39" i="1" s="1"/>
  <c r="E56" i="4"/>
  <c r="F56" i="4" s="1"/>
  <c r="E45" i="2" s="1"/>
  <c r="D45" i="2" s="1"/>
  <c r="L40" i="1" s="1"/>
  <c r="E57" i="4"/>
  <c r="F57" i="4" s="1"/>
  <c r="E46" i="2" s="1"/>
  <c r="D46" i="2" s="1"/>
  <c r="L41" i="1" s="1"/>
  <c r="E58" i="4"/>
  <c r="F58" i="4" s="1"/>
  <c r="E47" i="2" s="1"/>
  <c r="D47" i="2" s="1"/>
  <c r="L42" i="1" s="1"/>
  <c r="E59" i="4"/>
  <c r="F59" i="4" s="1"/>
  <c r="E48" i="2" s="1"/>
  <c r="D48" i="2" s="1"/>
  <c r="L43" i="1" s="1"/>
  <c r="E60" i="4"/>
  <c r="F60" i="4" s="1"/>
  <c r="E49" i="2" s="1"/>
  <c r="D49" i="2" s="1"/>
  <c r="L44" i="1" s="1"/>
  <c r="E61" i="4"/>
  <c r="F61" i="4" s="1"/>
  <c r="E50" i="2" s="1"/>
  <c r="D50" i="2" s="1"/>
  <c r="L45" i="1" s="1"/>
  <c r="E62" i="4"/>
  <c r="F62" i="4" s="1"/>
  <c r="E51" i="2" s="1"/>
  <c r="D51" i="2" s="1"/>
  <c r="E63" i="4"/>
  <c r="F63" i="4" s="1"/>
  <c r="E17" i="4"/>
  <c r="E18" i="4"/>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L5" i="2"/>
  <c r="M5" i="2" s="1"/>
  <c r="N5" i="2" s="1"/>
  <c r="O5" i="2" s="1"/>
  <c r="P5" i="2" s="1"/>
  <c r="Q5" i="2" s="1"/>
  <c r="R5" i="2" s="1"/>
  <c r="S5" i="2" s="1"/>
  <c r="T5" i="2" s="1"/>
  <c r="U5" i="2" s="1"/>
  <c r="V5" i="2" s="1"/>
  <c r="W5" i="2" s="1"/>
  <c r="X5" i="2" s="1"/>
  <c r="Y5" i="2" s="1"/>
  <c r="Z5" i="2" s="1"/>
  <c r="AA5" i="2" s="1"/>
  <c r="AB5" i="2" s="1"/>
  <c r="AC5" i="2" s="1"/>
  <c r="AD5" i="2" s="1"/>
  <c r="AE5" i="2" s="1"/>
  <c r="AF5" i="2" s="1"/>
  <c r="AG5" i="2" s="1"/>
  <c r="AH5" i="2" s="1"/>
  <c r="AI5" i="2" s="1"/>
  <c r="AJ5" i="2" s="1"/>
  <c r="AK5" i="2" s="1"/>
  <c r="AL5" i="2" s="1"/>
  <c r="AM5" i="2" s="1"/>
  <c r="AN5" i="2" s="1"/>
  <c r="AO5" i="2" s="1"/>
  <c r="AP5" i="2" s="1"/>
  <c r="AP4" i="2" s="1"/>
  <c r="F8" i="2"/>
  <c r="G8" i="2"/>
  <c r="H8" i="2"/>
  <c r="I8" i="2"/>
  <c r="J8" i="2"/>
  <c r="K8" i="2"/>
  <c r="F9" i="2"/>
  <c r="G9" i="2"/>
  <c r="H9" i="2"/>
  <c r="I9" i="2"/>
  <c r="J9" i="2"/>
  <c r="K9" i="2"/>
  <c r="F10" i="2"/>
  <c r="G10" i="2"/>
  <c r="H10" i="2"/>
  <c r="I10" i="2"/>
  <c r="J10" i="2"/>
  <c r="K10" i="2"/>
  <c r="F11" i="2"/>
  <c r="G11" i="2"/>
  <c r="H11" i="2"/>
  <c r="I11" i="2"/>
  <c r="J11" i="2"/>
  <c r="K11" i="2"/>
  <c r="F12" i="2"/>
  <c r="G12" i="2"/>
  <c r="H12" i="2"/>
  <c r="I12" i="2"/>
  <c r="J12" i="2"/>
  <c r="K12" i="2"/>
  <c r="F13" i="2"/>
  <c r="G13" i="2"/>
  <c r="H13" i="2"/>
  <c r="I13" i="2"/>
  <c r="J13" i="2"/>
  <c r="K13" i="2"/>
  <c r="F14" i="2"/>
  <c r="G14" i="2"/>
  <c r="H14" i="2"/>
  <c r="I14" i="2"/>
  <c r="J14" i="2"/>
  <c r="K14" i="2"/>
  <c r="F15" i="2"/>
  <c r="G15" i="2"/>
  <c r="H15" i="2"/>
  <c r="I15" i="2"/>
  <c r="J15" i="2"/>
  <c r="K15" i="2"/>
  <c r="F16" i="2"/>
  <c r="G16" i="2"/>
  <c r="H16" i="2"/>
  <c r="I16" i="2"/>
  <c r="J16" i="2"/>
  <c r="K16" i="2"/>
  <c r="F17" i="2"/>
  <c r="G17" i="2"/>
  <c r="H17" i="2"/>
  <c r="I17" i="2"/>
  <c r="J17" i="2"/>
  <c r="K17" i="2"/>
  <c r="F18" i="2"/>
  <c r="G18" i="2"/>
  <c r="H18" i="2"/>
  <c r="I18" i="2"/>
  <c r="J18" i="2"/>
  <c r="K18" i="2"/>
  <c r="F19" i="2"/>
  <c r="G19" i="2"/>
  <c r="H19" i="2"/>
  <c r="I19" i="2"/>
  <c r="J19" i="2"/>
  <c r="K19" i="2"/>
  <c r="F20" i="2"/>
  <c r="G20" i="2"/>
  <c r="H20" i="2"/>
  <c r="I20" i="2"/>
  <c r="J20" i="2"/>
  <c r="K20" i="2"/>
  <c r="F21" i="2"/>
  <c r="G21" i="2"/>
  <c r="H21" i="2"/>
  <c r="I21" i="2"/>
  <c r="J21" i="2"/>
  <c r="K21" i="2"/>
  <c r="F22" i="2"/>
  <c r="G22" i="2"/>
  <c r="H22" i="2"/>
  <c r="I22" i="2"/>
  <c r="J22" i="2"/>
  <c r="K22" i="2"/>
  <c r="F23" i="2"/>
  <c r="G23" i="2"/>
  <c r="H23" i="2"/>
  <c r="I23" i="2"/>
  <c r="J23" i="2"/>
  <c r="K23" i="2"/>
  <c r="F24" i="2"/>
  <c r="G24" i="2"/>
  <c r="H24" i="2"/>
  <c r="I24" i="2"/>
  <c r="J24" i="2"/>
  <c r="K24" i="2"/>
  <c r="F25" i="2"/>
  <c r="G25" i="2"/>
  <c r="H25" i="2"/>
  <c r="I25" i="2"/>
  <c r="J25" i="2"/>
  <c r="K25" i="2"/>
  <c r="F26" i="2"/>
  <c r="G26" i="2"/>
  <c r="H26" i="2"/>
  <c r="I26" i="2"/>
  <c r="J26" i="2"/>
  <c r="K26" i="2"/>
  <c r="F27" i="2"/>
  <c r="G27" i="2"/>
  <c r="H27" i="2"/>
  <c r="I27" i="2"/>
  <c r="J27" i="2"/>
  <c r="K27" i="2"/>
  <c r="F28" i="2"/>
  <c r="G28" i="2"/>
  <c r="H28" i="2"/>
  <c r="I28" i="2"/>
  <c r="J28" i="2"/>
  <c r="K28" i="2"/>
  <c r="F29" i="2"/>
  <c r="G29" i="2"/>
  <c r="H29" i="2"/>
  <c r="I29" i="2"/>
  <c r="J29" i="2"/>
  <c r="K29" i="2"/>
  <c r="F30" i="2"/>
  <c r="G30" i="2"/>
  <c r="H30" i="2"/>
  <c r="I30" i="2"/>
  <c r="J30" i="2"/>
  <c r="K30" i="2"/>
  <c r="F31" i="2"/>
  <c r="G31" i="2"/>
  <c r="H31" i="2"/>
  <c r="I31" i="2"/>
  <c r="J31" i="2"/>
  <c r="K31" i="2"/>
  <c r="F32" i="2"/>
  <c r="G32" i="2"/>
  <c r="H32" i="2"/>
  <c r="I32" i="2"/>
  <c r="J32" i="2"/>
  <c r="K32" i="2"/>
  <c r="F33" i="2"/>
  <c r="G33" i="2"/>
  <c r="H33" i="2"/>
  <c r="I33" i="2"/>
  <c r="J33" i="2"/>
  <c r="K33" i="2"/>
  <c r="F34" i="2"/>
  <c r="G34" i="2"/>
  <c r="H34" i="2"/>
  <c r="I34" i="2"/>
  <c r="J34" i="2"/>
  <c r="K34" i="2"/>
  <c r="F35" i="2"/>
  <c r="G35" i="2"/>
  <c r="H35" i="2"/>
  <c r="I35" i="2"/>
  <c r="J35" i="2"/>
  <c r="K35" i="2"/>
  <c r="F36" i="2"/>
  <c r="G36" i="2"/>
  <c r="H36" i="2"/>
  <c r="I36" i="2"/>
  <c r="J36" i="2"/>
  <c r="K36" i="2"/>
  <c r="F37" i="2"/>
  <c r="G37" i="2"/>
  <c r="H37" i="2"/>
  <c r="I37" i="2"/>
  <c r="J37" i="2"/>
  <c r="K37" i="2"/>
  <c r="F38" i="2"/>
  <c r="G38" i="2"/>
  <c r="H38" i="2"/>
  <c r="I38" i="2"/>
  <c r="J38" i="2"/>
  <c r="K38" i="2"/>
  <c r="F39" i="2"/>
  <c r="G39" i="2"/>
  <c r="H39" i="2"/>
  <c r="I39" i="2"/>
  <c r="J39" i="2"/>
  <c r="K39" i="2"/>
  <c r="F40" i="2"/>
  <c r="G40" i="2"/>
  <c r="H40" i="2"/>
  <c r="I40" i="2"/>
  <c r="J40" i="2"/>
  <c r="K40" i="2"/>
  <c r="F41" i="2"/>
  <c r="G41" i="2"/>
  <c r="H41" i="2"/>
  <c r="I41" i="2"/>
  <c r="J41" i="2"/>
  <c r="K41" i="2"/>
  <c r="F42" i="2"/>
  <c r="G42" i="2"/>
  <c r="H42" i="2"/>
  <c r="I42" i="2"/>
  <c r="J42" i="2"/>
  <c r="K42" i="2"/>
  <c r="F43" i="2"/>
  <c r="G43" i="2"/>
  <c r="H43" i="2"/>
  <c r="I43" i="2"/>
  <c r="J43" i="2"/>
  <c r="K43" i="2"/>
  <c r="F44" i="2"/>
  <c r="G44" i="2"/>
  <c r="H44" i="2"/>
  <c r="I44" i="2"/>
  <c r="J44" i="2"/>
  <c r="K44" i="2"/>
  <c r="F45" i="2"/>
  <c r="G45" i="2"/>
  <c r="H45" i="2"/>
  <c r="I45" i="2"/>
  <c r="J45" i="2"/>
  <c r="K45" i="2"/>
  <c r="F46" i="2"/>
  <c r="G46" i="2"/>
  <c r="H46" i="2"/>
  <c r="I46" i="2"/>
  <c r="J46" i="2"/>
  <c r="K46" i="2"/>
  <c r="F47" i="2"/>
  <c r="G47" i="2"/>
  <c r="H47" i="2"/>
  <c r="I47" i="2"/>
  <c r="J47" i="2"/>
  <c r="K47" i="2"/>
  <c r="F48" i="2"/>
  <c r="G48" i="2"/>
  <c r="H48" i="2"/>
  <c r="I48" i="2"/>
  <c r="J48" i="2"/>
  <c r="K48" i="2"/>
  <c r="F49" i="2"/>
  <c r="G49" i="2"/>
  <c r="H49" i="2"/>
  <c r="I49" i="2"/>
  <c r="J49" i="2"/>
  <c r="K49" i="2"/>
  <c r="F50" i="2"/>
  <c r="G50" i="2"/>
  <c r="H50" i="2"/>
  <c r="I50" i="2"/>
  <c r="J50" i="2"/>
  <c r="K50" i="2"/>
  <c r="F51" i="2"/>
  <c r="G51" i="2"/>
  <c r="H51" i="2"/>
  <c r="I51" i="2"/>
  <c r="J51" i="2"/>
  <c r="K51" i="2"/>
  <c r="K7" i="2"/>
  <c r="J7" i="2"/>
  <c r="I7" i="2"/>
  <c r="H7" i="2"/>
  <c r="G7" i="2"/>
  <c r="F7" i="2"/>
  <c r="L38" i="1" l="1"/>
  <c r="P45" i="1"/>
  <c r="Q45" i="1" s="1"/>
  <c r="P41" i="1"/>
  <c r="Q41" i="1" s="1"/>
  <c r="P37" i="1"/>
  <c r="Q37" i="1" s="1"/>
  <c r="P28" i="1"/>
  <c r="Q28" i="1" s="1"/>
  <c r="P32" i="1"/>
  <c r="Q32" i="1" s="1"/>
  <c r="P24" i="1"/>
  <c r="Q24" i="1" s="1"/>
  <c r="P23" i="1"/>
  <c r="Q23" i="1" s="1"/>
  <c r="P12" i="1"/>
  <c r="Q12" i="1" s="1"/>
  <c r="P14" i="1"/>
  <c r="Q14" i="1" s="1"/>
  <c r="P8" i="1"/>
  <c r="Q8" i="1" s="1"/>
  <c r="P9" i="1"/>
  <c r="Q9" i="1" s="1"/>
  <c r="P4" i="1"/>
  <c r="Q4" i="1" s="1"/>
  <c r="P33" i="1"/>
  <c r="Q33" i="1" s="1"/>
  <c r="P42" i="1"/>
  <c r="Q42" i="1" s="1"/>
  <c r="P29" i="1"/>
  <c r="Q29" i="1" s="1"/>
  <c r="P15" i="1"/>
  <c r="Q15" i="1" s="1"/>
  <c r="P44" i="1"/>
  <c r="Q44" i="1" s="1"/>
  <c r="P40" i="1"/>
  <c r="Q40" i="1" s="1"/>
  <c r="P36" i="1"/>
  <c r="Q36" i="1" s="1"/>
  <c r="P27" i="1"/>
  <c r="Q27" i="1" s="1"/>
  <c r="P31" i="1"/>
  <c r="Q31" i="1" s="1"/>
  <c r="P26" i="1"/>
  <c r="Q26" i="1" s="1"/>
  <c r="P19" i="1"/>
  <c r="Q19" i="1" s="1"/>
  <c r="P22" i="1"/>
  <c r="Q22" i="1" s="1"/>
  <c r="P18" i="1"/>
  <c r="Q18" i="1" s="1"/>
  <c r="P13" i="1"/>
  <c r="Q13" i="1" s="1"/>
  <c r="P7" i="1"/>
  <c r="Q7" i="1" s="1"/>
  <c r="P34" i="1"/>
  <c r="Q34" i="1" s="1"/>
  <c r="P38" i="1"/>
  <c r="Q38" i="1" s="1"/>
  <c r="P17" i="1"/>
  <c r="Q17" i="1" s="1"/>
  <c r="P20" i="1"/>
  <c r="Q20" i="1" s="1"/>
  <c r="P5" i="1"/>
  <c r="Q5" i="1" s="1"/>
  <c r="P43" i="1"/>
  <c r="Q43" i="1" s="1"/>
  <c r="P39" i="1"/>
  <c r="Q39" i="1" s="1"/>
  <c r="P35" i="1"/>
  <c r="Q35" i="1" s="1"/>
  <c r="P30" i="1"/>
  <c r="Q30" i="1" s="1"/>
  <c r="P25" i="1"/>
  <c r="Q25" i="1" s="1"/>
  <c r="P21" i="1"/>
  <c r="Q21" i="1" s="1"/>
  <c r="P16" i="1"/>
  <c r="Q16" i="1" s="1"/>
  <c r="P10" i="1"/>
  <c r="Q10" i="1" s="1"/>
  <c r="P11" i="1"/>
  <c r="Q11" i="1" s="1"/>
  <c r="P6" i="1"/>
  <c r="Q6" i="1" s="1"/>
  <c r="P3" i="1"/>
  <c r="I9" i="3"/>
  <c r="L4" i="2"/>
  <c r="AN4" i="2"/>
  <c r="AF4" i="2"/>
  <c r="P4" i="2"/>
  <c r="AM4" i="2"/>
  <c r="AI4" i="2"/>
  <c r="AE4" i="2"/>
  <c r="AA4" i="2"/>
  <c r="W4" i="2"/>
  <c r="S4" i="2"/>
  <c r="O4" i="2"/>
  <c r="AJ4" i="2"/>
  <c r="AB4" i="2"/>
  <c r="T4" i="2"/>
  <c r="AL4" i="2"/>
  <c r="AH4" i="2"/>
  <c r="AD4" i="2"/>
  <c r="Z4" i="2"/>
  <c r="V4" i="2"/>
  <c r="R4" i="2"/>
  <c r="N4" i="2"/>
  <c r="X4" i="2"/>
  <c r="AO4" i="2"/>
  <c r="AK4" i="2"/>
  <c r="AG4" i="2"/>
  <c r="AC4" i="2"/>
  <c r="Y4" i="2"/>
  <c r="U4" i="2"/>
  <c r="Q4" i="2"/>
  <c r="M4" i="2"/>
  <c r="F18" i="4"/>
  <c r="E7" i="2" s="1"/>
  <c r="L2" i="1" s="1"/>
  <c r="P2" i="1" s="1"/>
  <c r="Q2" i="1" s="1"/>
  <c r="D52" i="2" l="1"/>
  <c r="I13" i="3"/>
  <c r="Q3" i="1"/>
  <c r="D15" i="3"/>
</calcChain>
</file>

<file path=xl/sharedStrings.xml><?xml version="1.0" encoding="utf-8"?>
<sst xmlns="http://schemas.openxmlformats.org/spreadsheetml/2006/main" count="963" uniqueCount="272">
  <si>
    <t>Staff ID</t>
  </si>
  <si>
    <t>Full Name</t>
  </si>
  <si>
    <t>Department</t>
  </si>
  <si>
    <t>Position</t>
  </si>
  <si>
    <t>Basic Salary (₦)</t>
  </si>
  <si>
    <t>Housing Allowance (₦)</t>
  </si>
  <si>
    <t>Transport Allowance (₦)</t>
  </si>
  <si>
    <t>Other Allowances (₦)</t>
  </si>
  <si>
    <t>Overtime (₦)</t>
  </si>
  <si>
    <t>Pension Deduction (₦)</t>
  </si>
  <si>
    <t>Tax Deduction (₦)</t>
  </si>
  <si>
    <t>Net Pay (₦)</t>
  </si>
  <si>
    <t>Brandon Coleman</t>
  </si>
  <si>
    <t>Heather Morgan</t>
  </si>
  <si>
    <t>Madison Russell</t>
  </si>
  <si>
    <t>Corey Murray</t>
  </si>
  <si>
    <t>Mark Farmer</t>
  </si>
  <si>
    <t>Laura Kline</t>
  </si>
  <si>
    <t>Michael Combs</t>
  </si>
  <si>
    <t>Megan Richards</t>
  </si>
  <si>
    <t>Rose Wise</t>
  </si>
  <si>
    <t>Susan Smith</t>
  </si>
  <si>
    <t>Kathryn Grant</t>
  </si>
  <si>
    <t>Alexander Walker</t>
  </si>
  <si>
    <t>Kimberly Moody</t>
  </si>
  <si>
    <t>Stephanie Carroll</t>
  </si>
  <si>
    <t>Kenneth Diaz II</t>
  </si>
  <si>
    <t>Nicole Vega DDS</t>
  </si>
  <si>
    <t>Tammy Sanchez</t>
  </si>
  <si>
    <t>Joe Mckay</t>
  </si>
  <si>
    <t>Tiffany Thomas</t>
  </si>
  <si>
    <t>James Lutz</t>
  </si>
  <si>
    <t>Christine Rodriguez</t>
  </si>
  <si>
    <t>Steven Lester</t>
  </si>
  <si>
    <t>Amy Moran</t>
  </si>
  <si>
    <t>Tara Jordan</t>
  </si>
  <si>
    <t>Mathew Wilcox</t>
  </si>
  <si>
    <t>William Robinson</t>
  </si>
  <si>
    <t>April Chambers</t>
  </si>
  <si>
    <t>Jerry Davis</t>
  </si>
  <si>
    <t>Raymond Long</t>
  </si>
  <si>
    <t>Monica Rogers</t>
  </si>
  <si>
    <t>Robin Daniel</t>
  </si>
  <si>
    <t>Eric Barron</t>
  </si>
  <si>
    <t>Jason Dawson</t>
  </si>
  <si>
    <t>Marie Lane</t>
  </si>
  <si>
    <t>Thomas Walker</t>
  </si>
  <si>
    <t>Denise Miller</t>
  </si>
  <si>
    <t>Wendy Griffin</t>
  </si>
  <si>
    <t>Maria Turner</t>
  </si>
  <si>
    <t>Dawn Petersen</t>
  </si>
  <si>
    <t>Joshua Patterson</t>
  </si>
  <si>
    <t>Rebecca Hayes</t>
  </si>
  <si>
    <t>Kevin Stevenson</t>
  </si>
  <si>
    <t>Jack Lewis</t>
  </si>
  <si>
    <t>HR</t>
  </si>
  <si>
    <t>Sales</t>
  </si>
  <si>
    <t>Admin</t>
  </si>
  <si>
    <t>IT</t>
  </si>
  <si>
    <t>Logistics</t>
  </si>
  <si>
    <t>Operations</t>
  </si>
  <si>
    <t>Finance</t>
  </si>
  <si>
    <t>Recruiter</t>
  </si>
  <si>
    <t>Sales Lead</t>
  </si>
  <si>
    <t>Secretary</t>
  </si>
  <si>
    <t>Support Analyst</t>
  </si>
  <si>
    <t>Storekeeper</t>
  </si>
  <si>
    <t>Admin Assistant</t>
  </si>
  <si>
    <t>Technician</t>
  </si>
  <si>
    <t>HR Officer</t>
  </si>
  <si>
    <t>Sales Rep</t>
  </si>
  <si>
    <t>Accountant</t>
  </si>
  <si>
    <t>Developer</t>
  </si>
  <si>
    <t>Auditor</t>
  </si>
  <si>
    <t>Driver</t>
  </si>
  <si>
    <t>Email</t>
  </si>
  <si>
    <t>Salary Status</t>
  </si>
  <si>
    <t>ATTENDACE</t>
  </si>
  <si>
    <t>Employee Attendance Tracker</t>
  </si>
  <si>
    <t>August</t>
  </si>
  <si>
    <t>STAFF ID</t>
  </si>
  <si>
    <t>Employee Name</t>
  </si>
  <si>
    <t>Deducton</t>
  </si>
  <si>
    <t>Sat., Meeting (SMA)</t>
  </si>
  <si>
    <t>LATENESS (L)</t>
  </si>
  <si>
    <t>PRESENT (P)</t>
  </si>
  <si>
    <t>ABSENT (A)</t>
  </si>
  <si>
    <t>WRONG APP</t>
  </si>
  <si>
    <t>Absent with Permission (AP)</t>
  </si>
  <si>
    <t>A</t>
  </si>
  <si>
    <t>L</t>
  </si>
  <si>
    <t>AP</t>
  </si>
  <si>
    <t>Wapp</t>
  </si>
  <si>
    <t>P</t>
  </si>
  <si>
    <t>SMA</t>
  </si>
  <si>
    <t>January</t>
  </si>
  <si>
    <t>WRONG App</t>
  </si>
  <si>
    <t>February</t>
  </si>
  <si>
    <t>Lateness</t>
  </si>
  <si>
    <t>March</t>
  </si>
  <si>
    <t>Absent</t>
  </si>
  <si>
    <t>April</t>
  </si>
  <si>
    <t>May</t>
  </si>
  <si>
    <t>June</t>
  </si>
  <si>
    <t>July</t>
  </si>
  <si>
    <t>September</t>
  </si>
  <si>
    <t>October</t>
  </si>
  <si>
    <t>November</t>
  </si>
  <si>
    <t>December</t>
  </si>
  <si>
    <t>Absent Weekly Meeting</t>
  </si>
  <si>
    <t>Absent = Salary PerDay</t>
  </si>
  <si>
    <t>NET DEDUTION</t>
  </si>
  <si>
    <t>MONTHLY PAY SLIP</t>
  </si>
  <si>
    <t>JUNE_2025</t>
  </si>
  <si>
    <t>Loan</t>
  </si>
  <si>
    <t>POSITION</t>
  </si>
  <si>
    <t>Attendance</t>
  </si>
  <si>
    <t>Basic Salary</t>
  </si>
  <si>
    <t>Total Deduction</t>
  </si>
  <si>
    <t>Net Pay</t>
  </si>
  <si>
    <t>Powered by HR/PayRoll</t>
  </si>
  <si>
    <t>Loan (₦)</t>
  </si>
  <si>
    <t>DEPARTMENT</t>
  </si>
  <si>
    <t>Pension</t>
  </si>
  <si>
    <t>Tax</t>
  </si>
  <si>
    <t>Housing</t>
  </si>
  <si>
    <t>Transport</t>
  </si>
  <si>
    <t>Other Allowances</t>
  </si>
  <si>
    <t>Staff ID2</t>
  </si>
  <si>
    <t>Overtime</t>
  </si>
  <si>
    <t>Salary On Hold</t>
  </si>
  <si>
    <t>Salary Approved</t>
  </si>
  <si>
    <t>Adarehijoy Intergrated Ventures</t>
  </si>
  <si>
    <t>Lateness Charges</t>
  </si>
  <si>
    <t>Year</t>
  </si>
  <si>
    <t>Months</t>
  </si>
  <si>
    <t>Amount</t>
  </si>
  <si>
    <t>Basis Salary PAY PER DAY</t>
  </si>
  <si>
    <t>ADAREHIJOY INTERGRATED VENTURES</t>
  </si>
  <si>
    <t>AJV0001</t>
  </si>
  <si>
    <t>AJV0002</t>
  </si>
  <si>
    <t>AJV0003</t>
  </si>
  <si>
    <t>AJV0004</t>
  </si>
  <si>
    <t>AJV0005</t>
  </si>
  <si>
    <t>AJV0006</t>
  </si>
  <si>
    <t>AJV0007</t>
  </si>
  <si>
    <t>AJV0008</t>
  </si>
  <si>
    <t>AJV0009</t>
  </si>
  <si>
    <t>AJV0010</t>
  </si>
  <si>
    <t>AJV0011</t>
  </si>
  <si>
    <t>AJV0012</t>
  </si>
  <si>
    <t>AJV0013</t>
  </si>
  <si>
    <t>AJV0014</t>
  </si>
  <si>
    <t>AJV0015</t>
  </si>
  <si>
    <t>AJV0016</t>
  </si>
  <si>
    <t>AJV0017</t>
  </si>
  <si>
    <t>AJV0018</t>
  </si>
  <si>
    <t>AJV0019</t>
  </si>
  <si>
    <t>AJV0020</t>
  </si>
  <si>
    <t>AJV0021</t>
  </si>
  <si>
    <t>AJV0022</t>
  </si>
  <si>
    <t>AJV0023</t>
  </si>
  <si>
    <t>AJV0024</t>
  </si>
  <si>
    <t>AJV0025</t>
  </si>
  <si>
    <t>AJV0026</t>
  </si>
  <si>
    <t>AJV0027</t>
  </si>
  <si>
    <t>AJV0028</t>
  </si>
  <si>
    <t>AJV0029</t>
  </si>
  <si>
    <t>AJV0030</t>
  </si>
  <si>
    <t>AJV0031</t>
  </si>
  <si>
    <t>AJV0032</t>
  </si>
  <si>
    <t>AJV0033</t>
  </si>
  <si>
    <t>AJV0034</t>
  </si>
  <si>
    <t>AJV0035</t>
  </si>
  <si>
    <t>AJV0036</t>
  </si>
  <si>
    <t>AJV0037</t>
  </si>
  <si>
    <t>Carl BaAJVett</t>
  </si>
  <si>
    <t>AJV0038</t>
  </si>
  <si>
    <t>AJV0039</t>
  </si>
  <si>
    <t>AJV0040</t>
  </si>
  <si>
    <t>AJV0041</t>
  </si>
  <si>
    <t>AJV0042</t>
  </si>
  <si>
    <t>AJV0043</t>
  </si>
  <si>
    <t>AJV0044</t>
  </si>
  <si>
    <t>brandon.coleman@ajvtech.com</t>
  </si>
  <si>
    <t>heather.morgan@ajvtech.com</t>
  </si>
  <si>
    <t>madison.russell@ajvtech.com</t>
  </si>
  <si>
    <t>corey.murray@ajvtech.com</t>
  </si>
  <si>
    <t>mark.farmer@ajvtech.com</t>
  </si>
  <si>
    <t>laura.kline@ajvtech.com</t>
  </si>
  <si>
    <t>michael.combs@ajvtech.com</t>
  </si>
  <si>
    <t>megan.richards@ajvtech.com</t>
  </si>
  <si>
    <t>rose.wise@ajvtech.com</t>
  </si>
  <si>
    <t>susan.smith@ajvtech.com</t>
  </si>
  <si>
    <t>kathryn.grant@ajvtech.com</t>
  </si>
  <si>
    <t>alexander.walker@ajvtech.com</t>
  </si>
  <si>
    <t>kimberly.moody@ajvtech.com</t>
  </si>
  <si>
    <t>stephanie.carroll@ajvtech.com</t>
  </si>
  <si>
    <t>kenneth.ii@ajvtech.com</t>
  </si>
  <si>
    <t>nicole.dds@ajvtech.com</t>
  </si>
  <si>
    <t>tammy.sanchez@ajvtech.com</t>
  </si>
  <si>
    <t>joe.mckay@ajvtech.com</t>
  </si>
  <si>
    <t>tiffany.thomas@ajvtech.com</t>
  </si>
  <si>
    <t>james.lutz@ajvtech.com</t>
  </si>
  <si>
    <t>christine.rodriguez@ajvtech.com</t>
  </si>
  <si>
    <t>steven.lester@ajvtech.com</t>
  </si>
  <si>
    <t>amy.moran@ajvtech.com</t>
  </si>
  <si>
    <t>tara.jordan@ajvtech.com</t>
  </si>
  <si>
    <t>mathew.wilcox@ajvtech.com</t>
  </si>
  <si>
    <t>william.robinson@ajvtech.com</t>
  </si>
  <si>
    <t>april.chambers@ajvtech.com</t>
  </si>
  <si>
    <t>jerry.davis@ajvtech.com</t>
  </si>
  <si>
    <t>raymond.long@ajvtech.com</t>
  </si>
  <si>
    <t>monica.rogers@ajvtech.com</t>
  </si>
  <si>
    <t>robin.daniel@ajvtech.com</t>
  </si>
  <si>
    <t>eric.barron@ajvtech.com</t>
  </si>
  <si>
    <t>jason.dawson@ajvtech.com</t>
  </si>
  <si>
    <t>marie.lane@ajvtech.com</t>
  </si>
  <si>
    <t>thomas.walker@ajvtech.com</t>
  </si>
  <si>
    <t>denise.miller@ajvtech.com</t>
  </si>
  <si>
    <t>Carl Baajvett</t>
  </si>
  <si>
    <t>carl.bartlett@ajvtech.com</t>
  </si>
  <si>
    <t>wendy.griffin@ajvtech.com</t>
  </si>
  <si>
    <t>maria.turner@ajvtech.com</t>
  </si>
  <si>
    <t>dawn.petersen@ajvtech.com</t>
  </si>
  <si>
    <t>joshua.patterson@ajvtech.com</t>
  </si>
  <si>
    <t>rebecca.hayes@ajvtech.com</t>
  </si>
  <si>
    <t>kevin.stevenson@ajvtech.com</t>
  </si>
  <si>
    <t>jack.lewis@ajvtech.com</t>
  </si>
  <si>
    <t>HR - LAGOS</t>
  </si>
  <si>
    <t>Sales - LAGOS</t>
  </si>
  <si>
    <t>Admin - LAGOS</t>
  </si>
  <si>
    <t>IT - LAGOS</t>
  </si>
  <si>
    <t>Logistics - LAGOS</t>
  </si>
  <si>
    <t>Admin - KANO</t>
  </si>
  <si>
    <t>HR - KANO</t>
  </si>
  <si>
    <t>Sales - KANO</t>
  </si>
  <si>
    <t>IT - KANO</t>
  </si>
  <si>
    <t>Logistics - KANO</t>
  </si>
  <si>
    <t>Sales - KOGI</t>
  </si>
  <si>
    <t>Operations - KOGI</t>
  </si>
  <si>
    <t>HR - KOGI</t>
  </si>
  <si>
    <t>IT - KOGI</t>
  </si>
  <si>
    <t>Admin - KOGI</t>
  </si>
  <si>
    <t>IT- KOGI</t>
  </si>
  <si>
    <t>Finance - KOGI</t>
  </si>
  <si>
    <t>Admin - IBADAN</t>
  </si>
  <si>
    <t>Sales - IBADAN</t>
  </si>
  <si>
    <t>HR - IBADAN</t>
  </si>
  <si>
    <t>Operations - PH</t>
  </si>
  <si>
    <t>Logistics - PH</t>
  </si>
  <si>
    <t>Sales - PH</t>
  </si>
  <si>
    <t>HR - PH</t>
  </si>
  <si>
    <t>Operations - LAGOS</t>
  </si>
  <si>
    <t>Finance - LAGOS</t>
  </si>
  <si>
    <t>Gross Pay</t>
  </si>
  <si>
    <t>Sum of Basic Salary (₦)</t>
  </si>
  <si>
    <t>Sum of Transport Allowance (₦)</t>
  </si>
  <si>
    <t>Sum of Other Allowances (₦)</t>
  </si>
  <si>
    <t>Sum of Overtime (₦)</t>
  </si>
  <si>
    <t>Grand Total</t>
  </si>
  <si>
    <t>Sum of NET SALARY</t>
  </si>
  <si>
    <t>Sum of Gross SALARY</t>
  </si>
  <si>
    <t>Sum of Total DEDUTION</t>
  </si>
  <si>
    <t>Sum of Pension Deduction (₦)</t>
  </si>
  <si>
    <t>Sum of Tax Deduction (₦)</t>
  </si>
  <si>
    <t>Sum of Loan (₦)</t>
  </si>
  <si>
    <t>GROSS SALARY</t>
  </si>
  <si>
    <t>AJI Ventures</t>
  </si>
  <si>
    <t>Fellow ID</t>
  </si>
  <si>
    <t>FE/23/95156430</t>
  </si>
  <si>
    <t>Cohort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</si>
</sst>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0_);_(* \(#,##0\);_(* &quot;-&quot;??_);_(@_)"/>
    <numFmt numFmtId="165" formatCode="_(* #,##0.0_);_(* \(#,##0.0\);_(* &quot;-&quot;??_);_(@_)"/>
    <numFmt numFmtId="166" formatCode="dd"/>
    <numFmt numFmtId="167" formatCode="_ * #,##0.00_ ;_ * \-#,##0.00_ ;_ * &quot;-&quot;??_ ;_ @_ "/>
    <numFmt numFmtId="168" formatCode="_-* #,##0.00_-;\-* #,##0.00_-;_-* &quot;-&quot;??_-;_-@_-"/>
    <numFmt numFmtId="169" formatCode="_-[$₦-470]* #,##0.00_-;\-[$₦-470]* #,##0.00_-;_-[$₦-470]* &quot;-&quot;??_-;_-@_-"/>
    <numFmt numFmtId="170" formatCode="[$₦-470]#,##0.00"/>
    <numFmt numFmtId="171" formatCode="_-[$₦-46A]* #,##0.00_-;\-[$₦-46A]* #,##0.00_-;_-[$₦-46A]* &quot;-&quot;??_-;_-@_-"/>
  </numFmts>
  <fonts count="37"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b/>
      <sz val="11"/>
      <color rgb="FF00B050"/>
      <name val="Calibri"/>
      <family val="2"/>
      <scheme val="minor"/>
    </font>
    <font>
      <u/>
      <sz val="11"/>
      <color theme="10"/>
      <name val="Calibri"/>
      <family val="2"/>
      <scheme val="minor"/>
    </font>
    <font>
      <b/>
      <i/>
      <sz val="11"/>
      <color theme="0"/>
      <name val="Arial Black"/>
      <family val="2"/>
    </font>
    <font>
      <b/>
      <sz val="18"/>
      <color theme="1"/>
      <name val="Calibri"/>
      <family val="2"/>
      <scheme val="minor"/>
    </font>
    <font>
      <b/>
      <sz val="10"/>
      <color theme="1"/>
      <name val="Bahnschrift"/>
      <family val="2"/>
    </font>
    <font>
      <sz val="10"/>
      <color theme="1"/>
      <name val="Calibri"/>
      <family val="2"/>
      <scheme val="minor"/>
    </font>
    <font>
      <b/>
      <sz val="12"/>
      <color theme="0"/>
      <name val="Calibri"/>
      <family val="2"/>
      <scheme val="minor"/>
    </font>
    <font>
      <b/>
      <sz val="10"/>
      <color theme="1"/>
      <name val="Calibri"/>
      <family val="2"/>
      <scheme val="minor"/>
    </font>
    <font>
      <b/>
      <sz val="12"/>
      <color theme="1"/>
      <name val="Calibri"/>
      <family val="2"/>
      <scheme val="minor"/>
    </font>
    <font>
      <sz val="10"/>
      <color theme="1"/>
      <name val="Cambria"/>
      <family val="1"/>
    </font>
    <font>
      <b/>
      <sz val="11"/>
      <color theme="1"/>
      <name val="Cambria"/>
      <family val="1"/>
      <scheme val="major"/>
    </font>
    <font>
      <b/>
      <sz val="10"/>
      <color rgb="FFFF0000"/>
      <name val="Cambria"/>
      <family val="1"/>
    </font>
    <font>
      <sz val="16"/>
      <color rgb="FFFF0000"/>
      <name val="Cambria"/>
      <family val="1"/>
    </font>
    <font>
      <sz val="11"/>
      <color rgb="FF00B050"/>
      <name val="Cambria"/>
      <family val="1"/>
    </font>
    <font>
      <b/>
      <sz val="13"/>
      <color rgb="FF002060"/>
      <name val="Calibri"/>
      <family val="2"/>
      <scheme val="minor"/>
    </font>
    <font>
      <b/>
      <sz val="14"/>
      <color theme="1"/>
      <name val="Cambria"/>
      <family val="1"/>
      <scheme val="major"/>
    </font>
    <font>
      <b/>
      <sz val="14"/>
      <color rgb="FF002060"/>
      <name val="Calibri"/>
      <family val="2"/>
      <scheme val="minor"/>
    </font>
    <font>
      <b/>
      <sz val="20"/>
      <color rgb="FF002060"/>
      <name val="Calibri"/>
      <family val="2"/>
      <scheme val="minor"/>
    </font>
    <font>
      <sz val="16"/>
      <color theme="1"/>
      <name val="Cambria"/>
      <family val="1"/>
      <scheme val="major"/>
    </font>
    <font>
      <b/>
      <sz val="20"/>
      <color rgb="FFFF0000"/>
      <name val="Calibri"/>
      <family val="2"/>
      <scheme val="minor"/>
    </font>
    <font>
      <b/>
      <sz val="18"/>
      <color rgb="FF00B050"/>
      <name val="Cambria"/>
      <family val="1"/>
      <scheme val="major"/>
    </font>
    <font>
      <sz val="16"/>
      <color rgb="FF00B050"/>
      <name val="Cambria"/>
      <family val="1"/>
    </font>
    <font>
      <b/>
      <sz val="16"/>
      <color theme="1"/>
      <name val="Cambria"/>
      <family val="1"/>
      <scheme val="major"/>
    </font>
    <font>
      <sz val="14"/>
      <color theme="1"/>
      <name val="Bahnschrift SemiBold Condensed"/>
      <family val="2"/>
    </font>
    <font>
      <b/>
      <sz val="18"/>
      <color rgb="FFFF0000"/>
      <name val="Cambria"/>
      <family val="1"/>
      <scheme val="major"/>
    </font>
    <font>
      <b/>
      <sz val="12"/>
      <color theme="1"/>
      <name val="Cambria"/>
      <family val="1"/>
      <scheme val="major"/>
    </font>
    <font>
      <sz val="22"/>
      <color theme="0"/>
      <name val="Cambria"/>
      <family val="1"/>
      <scheme val="major"/>
    </font>
    <font>
      <b/>
      <sz val="16"/>
      <color theme="1"/>
      <name val="Calibri"/>
      <family val="2"/>
      <scheme val="minor"/>
    </font>
    <font>
      <b/>
      <sz val="16"/>
      <color theme="0"/>
      <name val="Calibri"/>
      <family val="2"/>
      <scheme val="minor"/>
    </font>
    <font>
      <b/>
      <sz val="20"/>
      <color theme="0"/>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theme="1"/>
        <bgColor indexed="64"/>
      </patternFill>
    </fill>
    <fill>
      <patternFill patternType="solid">
        <fgColor rgb="FF7030A0"/>
        <bgColor indexed="64"/>
      </patternFill>
    </fill>
    <fill>
      <patternFill patternType="solid">
        <fgColor rgb="FFFFFF00"/>
        <bgColor indexed="64"/>
      </patternFill>
    </fill>
    <fill>
      <patternFill patternType="solid">
        <fgColor theme="9"/>
        <bgColor indexed="64"/>
      </patternFill>
    </fill>
    <fill>
      <patternFill patternType="solid">
        <fgColor theme="4" tint="0.59999389629810485"/>
        <bgColor theme="4" tint="0.59999389629810485"/>
      </patternFill>
    </fill>
    <fill>
      <patternFill patternType="solid">
        <fgColor theme="8" tint="0.79998168889431442"/>
        <bgColor indexed="64"/>
      </patternFill>
    </fill>
    <fill>
      <patternFill patternType="solid">
        <fgColor rgb="FF92D050"/>
        <bgColor theme="4" tint="0.59999389629810485"/>
      </patternFill>
    </fill>
    <fill>
      <patternFill patternType="solid">
        <fgColor rgb="FF92D050"/>
        <bgColor indexed="64"/>
      </patternFill>
    </fill>
  </fills>
  <borders count="6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indexed="64"/>
      </left>
      <right style="medium">
        <color indexed="64"/>
      </right>
      <top/>
      <bottom style="thin">
        <color auto="1"/>
      </bottom>
      <diagonal/>
    </border>
    <border>
      <left style="thin">
        <color auto="1"/>
      </left>
      <right style="medium">
        <color indexed="64"/>
      </right>
      <top/>
      <bottom style="thin">
        <color auto="1"/>
      </bottom>
      <diagonal/>
    </border>
    <border>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top style="medium">
        <color indexed="64"/>
      </top>
      <bottom style="thin">
        <color auto="1"/>
      </bottom>
      <diagonal/>
    </border>
    <border>
      <left style="thin">
        <color indexed="64"/>
      </left>
      <right style="thin">
        <color indexed="64"/>
      </right>
      <top style="thin">
        <color theme="0"/>
      </top>
      <bottom style="thin">
        <color indexed="64"/>
      </bottom>
      <diagonal/>
    </border>
    <border>
      <left style="thin">
        <color theme="0"/>
      </left>
      <right/>
      <top style="thin">
        <color theme="0"/>
      </top>
      <bottom style="thin">
        <color theme="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right/>
      <top/>
      <bottom style="mediumDashDotDot">
        <color rgb="FF002060"/>
      </bottom>
      <diagonal/>
    </border>
    <border>
      <left/>
      <right style="mediumDashDotDot">
        <color rgb="FF002060"/>
      </right>
      <top/>
      <bottom style="mediumDashDotDot">
        <color rgb="FF002060"/>
      </bottom>
      <diagonal/>
    </border>
    <border>
      <left style="medium">
        <color theme="5" tint="-0.249977111117893"/>
      </left>
      <right/>
      <top style="medium">
        <color theme="5" tint="-0.249977111117893"/>
      </top>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style="medium">
        <color theme="5" tint="-0.249977111117893"/>
      </left>
      <right/>
      <top/>
      <bottom style="medium">
        <color theme="5" tint="-0.249977111117893"/>
      </bottom>
      <diagonal/>
    </border>
    <border>
      <left/>
      <right style="medium">
        <color rgb="FF002060"/>
      </right>
      <top style="medium">
        <color rgb="FF002060"/>
      </top>
      <bottom style="medium">
        <color rgb="FF002060"/>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style="thick">
        <color rgb="FF002060"/>
      </right>
      <top style="medium">
        <color indexed="64"/>
      </top>
      <bottom style="thick">
        <color rgb="FF002060"/>
      </bottom>
      <diagonal/>
    </border>
    <border>
      <left/>
      <right/>
      <top style="medium">
        <color indexed="64"/>
      </top>
      <bottom style="mediumDashDotDot">
        <color rgb="FF002060"/>
      </bottom>
      <diagonal/>
    </border>
    <border>
      <left/>
      <right style="mediumDashDotDot">
        <color rgb="FF002060"/>
      </right>
      <top style="medium">
        <color indexed="64"/>
      </top>
      <bottom style="mediumDashDotDot">
        <color rgb="FF002060"/>
      </bottom>
      <diagonal/>
    </border>
    <border>
      <left/>
      <right style="medium">
        <color indexed="64"/>
      </right>
      <top style="medium">
        <color indexed="64"/>
      </top>
      <bottom style="mediumDashDotDot">
        <color rgb="FF002060"/>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s>
  <cellStyleXfs count="4">
    <xf numFmtId="0" fontId="0" fillId="0" borderId="0"/>
    <xf numFmtId="43" fontId="2" fillId="0" borderId="0" applyFont="0" applyFill="0" applyBorder="0" applyAlignment="0" applyProtection="0"/>
    <xf numFmtId="0" fontId="8" fillId="0" borderId="0" applyNumberFormat="0" applyFill="0" applyBorder="0" applyAlignment="0" applyProtection="0"/>
    <xf numFmtId="167" fontId="2" fillId="0" borderId="0" applyFont="0" applyFill="0" applyBorder="0" applyAlignment="0" applyProtection="0">
      <alignment vertical="center"/>
    </xf>
  </cellStyleXfs>
  <cellXfs count="166">
    <xf numFmtId="0" fontId="0" fillId="0" borderId="0" xfId="0"/>
    <xf numFmtId="43" fontId="0" fillId="0" borderId="0" xfId="1" applyFont="1"/>
    <xf numFmtId="0" fontId="0" fillId="0" borderId="0" xfId="0" applyAlignment="1">
      <alignment vertical="center" wrapText="1"/>
    </xf>
    <xf numFmtId="0" fontId="0" fillId="0" borderId="3" xfId="0" applyBorder="1"/>
    <xf numFmtId="0" fontId="0" fillId="0" borderId="20" xfId="0" applyBorder="1"/>
    <xf numFmtId="43" fontId="5" fillId="3" borderId="28" xfId="1" applyFont="1" applyFill="1" applyBorder="1" applyAlignment="1">
      <alignment horizontal="center" vertical="center" wrapText="1"/>
    </xf>
    <xf numFmtId="43" fontId="5" fillId="3" borderId="25" xfId="1" applyFont="1" applyFill="1" applyBorder="1" applyAlignment="1">
      <alignment horizontal="center" vertical="center" wrapText="1"/>
    </xf>
    <xf numFmtId="0" fontId="0" fillId="0" borderId="23" xfId="0" applyBorder="1"/>
    <xf numFmtId="0" fontId="0" fillId="0" borderId="4" xfId="0" applyBorder="1"/>
    <xf numFmtId="43" fontId="7" fillId="3" borderId="2" xfId="1" applyFont="1" applyFill="1" applyBorder="1" applyAlignment="1">
      <alignment horizontal="center" vertical="center" wrapText="1"/>
    </xf>
    <xf numFmtId="0" fontId="1" fillId="0" borderId="21" xfId="0" applyFont="1" applyBorder="1"/>
    <xf numFmtId="0" fontId="1" fillId="0" borderId="14" xfId="0" applyFont="1" applyBorder="1"/>
    <xf numFmtId="0" fontId="1" fillId="0" borderId="15" xfId="0" applyFont="1" applyBorder="1"/>
    <xf numFmtId="164" fontId="0" fillId="0" borderId="0" xfId="1" applyNumberFormat="1" applyFont="1" applyAlignment="1" applyProtection="1">
      <alignment horizontal="center" vertical="center"/>
      <protection locked="0"/>
    </xf>
    <xf numFmtId="165" fontId="0" fillId="0" borderId="0" xfId="1" applyNumberFormat="1" applyFont="1" applyAlignment="1" applyProtection="1">
      <alignment horizontal="center" vertical="center"/>
      <protection locked="0"/>
    </xf>
    <xf numFmtId="0" fontId="0" fillId="0" borderId="0" xfId="0" applyProtection="1">
      <protection locked="0"/>
    </xf>
    <xf numFmtId="0" fontId="0" fillId="0" borderId="0" xfId="0" applyAlignment="1" applyProtection="1">
      <alignment horizontal="center" vertical="center"/>
      <protection locked="0"/>
    </xf>
    <xf numFmtId="0" fontId="3" fillId="7" borderId="3" xfId="0" applyFont="1" applyFill="1" applyBorder="1" applyAlignment="1" applyProtection="1">
      <alignment horizontal="center" vertical="center"/>
      <protection locked="0"/>
    </xf>
    <xf numFmtId="0" fontId="12" fillId="7" borderId="1" xfId="0" applyFont="1" applyFill="1" applyBorder="1" applyProtection="1">
      <protection locked="0"/>
    </xf>
    <xf numFmtId="164" fontId="0" fillId="7" borderId="1" xfId="1" applyNumberFormat="1" applyFont="1" applyFill="1" applyBorder="1" applyAlignment="1" applyProtection="1">
      <alignment horizontal="center" vertical="center"/>
      <protection hidden="1"/>
    </xf>
    <xf numFmtId="165" fontId="0" fillId="7" borderId="1" xfId="1" applyNumberFormat="1" applyFont="1" applyFill="1" applyBorder="1" applyAlignment="1" applyProtection="1">
      <alignment horizontal="center" vertical="center"/>
      <protection locked="0"/>
    </xf>
    <xf numFmtId="0" fontId="0" fillId="7" borderId="1" xfId="0" applyFill="1" applyBorder="1" applyAlignment="1" applyProtection="1">
      <alignment horizontal="center" vertical="center"/>
      <protection hidden="1"/>
    </xf>
    <xf numFmtId="164" fontId="0" fillId="0" borderId="0" xfId="1" applyNumberFormat="1" applyFont="1" applyBorder="1" applyAlignment="1" applyProtection="1">
      <alignment horizontal="center" vertical="center"/>
      <protection locked="0"/>
    </xf>
    <xf numFmtId="165" fontId="0" fillId="0" borderId="0" xfId="1" applyNumberFormat="1" applyFont="1" applyBorder="1" applyAlignment="1" applyProtection="1">
      <alignment horizontal="center" vertical="center"/>
      <protection locked="0"/>
    </xf>
    <xf numFmtId="0" fontId="0" fillId="0" borderId="0" xfId="0" applyBorder="1" applyProtection="1">
      <protection locked="0"/>
    </xf>
    <xf numFmtId="0" fontId="0" fillId="0" borderId="8" xfId="0" applyBorder="1" applyProtection="1">
      <protection locked="0"/>
    </xf>
    <xf numFmtId="0" fontId="0" fillId="0" borderId="7" xfId="0" applyBorder="1" applyProtection="1">
      <protection locked="0"/>
    </xf>
    <xf numFmtId="0" fontId="0" fillId="0" borderId="0" xfId="0" applyBorder="1" applyAlignment="1" applyProtection="1">
      <alignment horizontal="center" vertical="center"/>
      <protection locked="0"/>
    </xf>
    <xf numFmtId="0" fontId="0" fillId="0" borderId="9" xfId="0" applyBorder="1" applyProtection="1">
      <protection locked="0"/>
    </xf>
    <xf numFmtId="0" fontId="0" fillId="0" borderId="10" xfId="0" applyBorder="1" applyProtection="1">
      <protection locked="0"/>
    </xf>
    <xf numFmtId="0" fontId="0" fillId="0" borderId="11" xfId="0" applyBorder="1" applyProtection="1">
      <protection locked="0"/>
    </xf>
    <xf numFmtId="0" fontId="13" fillId="8" borderId="30" xfId="0" applyFont="1" applyFill="1" applyBorder="1" applyAlignment="1" applyProtection="1">
      <alignment vertical="center"/>
      <protection locked="0"/>
    </xf>
    <xf numFmtId="0" fontId="13" fillId="8" borderId="31" xfId="0" applyFont="1" applyFill="1" applyBorder="1" applyAlignment="1" applyProtection="1">
      <alignment vertical="center"/>
      <protection locked="0"/>
    </xf>
    <xf numFmtId="0" fontId="13" fillId="8" borderId="29" xfId="0" applyFont="1" applyFill="1" applyBorder="1" applyAlignment="1" applyProtection="1">
      <alignment vertical="center"/>
      <protection locked="0"/>
    </xf>
    <xf numFmtId="0" fontId="11" fillId="0" borderId="5" xfId="0" applyFont="1" applyBorder="1" applyAlignment="1" applyProtection="1">
      <alignment horizontal="center" vertical="center"/>
      <protection locked="0"/>
    </xf>
    <xf numFmtId="0" fontId="11" fillId="0" borderId="6" xfId="0" applyFont="1" applyBorder="1" applyAlignment="1" applyProtection="1">
      <alignment horizontal="center" vertical="center"/>
      <protection locked="0"/>
    </xf>
    <xf numFmtId="164" fontId="0" fillId="0" borderId="0" xfId="1" applyNumberFormat="1" applyFont="1"/>
    <xf numFmtId="0" fontId="1" fillId="10" borderId="3" xfId="0" applyFont="1" applyFill="1" applyBorder="1" applyAlignment="1" applyProtection="1">
      <alignment horizontal="center" vertical="center"/>
      <protection locked="0"/>
    </xf>
    <xf numFmtId="0" fontId="14" fillId="0" borderId="0" xfId="0" applyFont="1" applyBorder="1" applyAlignment="1" applyProtection="1">
      <alignment horizontal="center" vertical="center"/>
      <protection locked="0"/>
    </xf>
    <xf numFmtId="43" fontId="1" fillId="10" borderId="3" xfId="1" applyFont="1" applyFill="1" applyBorder="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1" fillId="0" borderId="35" xfId="0" applyFont="1" applyBorder="1" applyAlignment="1" applyProtection="1">
      <alignment horizontal="center" vertical="center"/>
      <protection locked="0"/>
    </xf>
    <xf numFmtId="0" fontId="0" fillId="7" borderId="19" xfId="0" applyFill="1" applyBorder="1" applyProtection="1">
      <protection locked="0"/>
    </xf>
    <xf numFmtId="0" fontId="0" fillId="7" borderId="22" xfId="0" applyFill="1" applyBorder="1" applyProtection="1">
      <protection locked="0"/>
    </xf>
    <xf numFmtId="0" fontId="1" fillId="0" borderId="5" xfId="0" applyFont="1" applyBorder="1" applyAlignment="1" applyProtection="1">
      <alignment horizontal="center" vertical="center" textRotation="90"/>
      <protection locked="0"/>
    </xf>
    <xf numFmtId="166" fontId="1" fillId="0" borderId="16" xfId="0" applyNumberFormat="1" applyFont="1" applyBorder="1" applyAlignment="1" applyProtection="1">
      <alignment horizontal="center" vertical="center"/>
      <protection locked="0"/>
    </xf>
    <xf numFmtId="166" fontId="1" fillId="0" borderId="17" xfId="0" applyNumberFormat="1" applyFont="1" applyBorder="1" applyAlignment="1" applyProtection="1">
      <alignment horizontal="center" vertical="center"/>
      <protection locked="0"/>
    </xf>
    <xf numFmtId="166" fontId="1" fillId="0" borderId="18" xfId="0" applyNumberFormat="1" applyFont="1" applyBorder="1" applyAlignment="1" applyProtection="1">
      <alignment horizontal="center" vertical="center"/>
      <protection locked="0"/>
    </xf>
    <xf numFmtId="165" fontId="0" fillId="0" borderId="1" xfId="1" applyNumberFormat="1" applyFont="1" applyBorder="1" applyAlignment="1" applyProtection="1">
      <alignment horizontal="center" vertical="center"/>
      <protection locked="0"/>
    </xf>
    <xf numFmtId="0" fontId="0" fillId="0" borderId="1" xfId="0" applyBorder="1" applyAlignment="1" applyProtection="1">
      <alignment horizontal="center" vertical="center"/>
      <protection hidden="1"/>
    </xf>
    <xf numFmtId="164" fontId="15" fillId="0" borderId="1" xfId="1" applyNumberFormat="1" applyFont="1" applyBorder="1" applyAlignment="1" applyProtection="1">
      <alignment horizontal="center" vertical="center"/>
      <protection hidden="1"/>
    </xf>
    <xf numFmtId="43" fontId="0" fillId="0" borderId="0" xfId="0" applyNumberFormat="1"/>
    <xf numFmtId="43" fontId="0" fillId="0" borderId="12" xfId="0" applyNumberFormat="1" applyBorder="1"/>
    <xf numFmtId="43" fontId="0" fillId="0" borderId="13" xfId="0" applyNumberFormat="1" applyBorder="1"/>
    <xf numFmtId="168" fontId="16" fillId="11" borderId="36" xfId="3" applyNumberFormat="1" applyFont="1" applyFill="1" applyBorder="1" applyAlignment="1">
      <alignment vertical="center"/>
    </xf>
    <xf numFmtId="168" fontId="8" fillId="11" borderId="36" xfId="2" applyNumberFormat="1" applyFont="1" applyFill="1" applyBorder="1" applyAlignment="1">
      <alignment vertical="center"/>
    </xf>
    <xf numFmtId="169" fontId="16" fillId="11" borderId="36" xfId="3" applyNumberFormat="1" applyFont="1" applyFill="1" applyBorder="1" applyAlignment="1">
      <alignment vertical="center"/>
    </xf>
    <xf numFmtId="169" fontId="16" fillId="11" borderId="37" xfId="3" applyNumberFormat="1" applyFont="1" applyFill="1" applyBorder="1" applyAlignment="1">
      <alignment vertical="center"/>
    </xf>
    <xf numFmtId="0" fontId="17" fillId="0" borderId="28" xfId="0" applyFont="1" applyBorder="1" applyAlignment="1">
      <alignment horizontal="center" vertical="center" wrapText="1"/>
    </xf>
    <xf numFmtId="43" fontId="17" fillId="2" borderId="24" xfId="1" applyFont="1" applyFill="1" applyBorder="1" applyAlignment="1">
      <alignment horizontal="center" vertical="center" wrapText="1"/>
    </xf>
    <xf numFmtId="169" fontId="18" fillId="9" borderId="36" xfId="3" applyNumberFormat="1" applyFont="1" applyFill="1" applyBorder="1" applyAlignment="1">
      <alignment vertical="center"/>
    </xf>
    <xf numFmtId="43" fontId="4" fillId="3" borderId="26" xfId="1" applyFont="1" applyFill="1" applyBorder="1" applyAlignment="1">
      <alignment horizontal="center" vertical="center" wrapText="1"/>
    </xf>
    <xf numFmtId="43" fontId="2" fillId="0" borderId="0" xfId="1" applyFont="1"/>
    <xf numFmtId="169" fontId="18" fillId="4" borderId="36" xfId="3" applyNumberFormat="1" applyFont="1" applyFill="1" applyBorder="1" applyAlignment="1">
      <alignment vertical="center"/>
    </xf>
    <xf numFmtId="43" fontId="6" fillId="6" borderId="2" xfId="1" applyFont="1" applyFill="1" applyBorder="1" applyAlignment="1">
      <alignment horizontal="center" vertical="center" wrapText="1"/>
    </xf>
    <xf numFmtId="0" fontId="0" fillId="12" borderId="38" xfId="0" applyFill="1" applyBorder="1"/>
    <xf numFmtId="0" fontId="0" fillId="12" borderId="39" xfId="0" applyFill="1" applyBorder="1"/>
    <xf numFmtId="0" fontId="0" fillId="12" borderId="40" xfId="0" applyFill="1" applyBorder="1"/>
    <xf numFmtId="0" fontId="0" fillId="12" borderId="41" xfId="0" applyFill="1" applyBorder="1"/>
    <xf numFmtId="0" fontId="0" fillId="12" borderId="42" xfId="0" applyFill="1" applyBorder="1"/>
    <xf numFmtId="0" fontId="0" fillId="12" borderId="0" xfId="0" applyFill="1" applyBorder="1"/>
    <xf numFmtId="168" fontId="20" fillId="12" borderId="0" xfId="3" applyNumberFormat="1" applyFont="1" applyFill="1" applyBorder="1" applyAlignment="1">
      <alignment vertical="center"/>
    </xf>
    <xf numFmtId="0" fontId="0" fillId="12" borderId="0" xfId="0" applyFill="1"/>
    <xf numFmtId="0" fontId="0" fillId="12" borderId="50" xfId="0" applyFill="1" applyBorder="1"/>
    <xf numFmtId="0" fontId="0" fillId="12" borderId="51" xfId="0" applyFill="1" applyBorder="1"/>
    <xf numFmtId="0" fontId="0" fillId="12" borderId="52" xfId="0" applyFill="1" applyBorder="1"/>
    <xf numFmtId="170" fontId="21" fillId="12" borderId="43" xfId="1" applyNumberFormat="1" applyFont="1" applyFill="1" applyBorder="1" applyAlignment="1">
      <alignment horizontal="center" vertical="center"/>
    </xf>
    <xf numFmtId="170" fontId="21" fillId="12" borderId="44" xfId="1" applyNumberFormat="1" applyFont="1" applyFill="1" applyBorder="1" applyAlignment="1">
      <alignment horizontal="center" vertical="center"/>
    </xf>
    <xf numFmtId="0" fontId="0" fillId="12" borderId="33" xfId="0" applyFill="1" applyBorder="1"/>
    <xf numFmtId="0" fontId="0" fillId="12" borderId="10" xfId="0" applyFill="1" applyBorder="1"/>
    <xf numFmtId="168" fontId="19" fillId="12" borderId="0" xfId="3" applyNumberFormat="1" applyFont="1" applyFill="1" applyBorder="1" applyAlignment="1">
      <alignment vertical="center"/>
    </xf>
    <xf numFmtId="169" fontId="18" fillId="4" borderId="36" xfId="3" applyNumberFormat="1" applyFont="1" applyFill="1" applyBorder="1" applyAlignment="1">
      <alignment vertical="center" wrapText="1"/>
    </xf>
    <xf numFmtId="169" fontId="18" fillId="9" borderId="36" xfId="3" applyNumberFormat="1" applyFont="1" applyFill="1" applyBorder="1" applyAlignment="1">
      <alignment vertical="center" wrapText="1"/>
    </xf>
    <xf numFmtId="0" fontId="0" fillId="0" borderId="0" xfId="0" applyAlignment="1">
      <alignment wrapText="1"/>
    </xf>
    <xf numFmtId="168" fontId="16" fillId="13" borderId="36" xfId="3" applyNumberFormat="1" applyFont="1" applyFill="1" applyBorder="1" applyAlignment="1">
      <alignment vertical="center"/>
    </xf>
    <xf numFmtId="169" fontId="16" fillId="13" borderId="36" xfId="3" applyNumberFormat="1" applyFont="1" applyFill="1" applyBorder="1" applyAlignment="1">
      <alignment vertical="center"/>
    </xf>
    <xf numFmtId="169" fontId="18" fillId="14" borderId="36" xfId="3" applyNumberFormat="1" applyFont="1" applyFill="1" applyBorder="1" applyAlignment="1">
      <alignment vertical="center"/>
    </xf>
    <xf numFmtId="43" fontId="6" fillId="14" borderId="2" xfId="1" applyFont="1" applyFill="1" applyBorder="1" applyAlignment="1">
      <alignment horizontal="center" vertical="center" wrapText="1"/>
    </xf>
    <xf numFmtId="169" fontId="16" fillId="13" borderId="37" xfId="3" applyNumberFormat="1" applyFont="1" applyFill="1" applyBorder="1" applyAlignment="1">
      <alignment vertical="center"/>
    </xf>
    <xf numFmtId="171" fontId="17" fillId="2" borderId="24" xfId="1" applyNumberFormat="1" applyFont="1" applyFill="1" applyBorder="1" applyAlignment="1">
      <alignment horizontal="center" vertical="center" wrapText="1"/>
    </xf>
    <xf numFmtId="171" fontId="17" fillId="14" borderId="24" xfId="1" applyNumberFormat="1" applyFont="1" applyFill="1" applyBorder="1" applyAlignment="1">
      <alignment horizontal="center" vertical="center" wrapText="1"/>
    </xf>
    <xf numFmtId="0" fontId="25" fillId="12" borderId="53" xfId="0" applyFont="1" applyFill="1" applyBorder="1" applyAlignment="1">
      <alignment horizontal="center" vertical="center"/>
    </xf>
    <xf numFmtId="0" fontId="0" fillId="12" borderId="0" xfId="0" applyFill="1" applyBorder="1" applyAlignment="1">
      <alignment horizontal="center"/>
    </xf>
    <xf numFmtId="0" fontId="0" fillId="0" borderId="1" xfId="0" applyBorder="1"/>
    <xf numFmtId="168" fontId="28" fillId="12" borderId="0" xfId="3" applyNumberFormat="1" applyFont="1" applyFill="1" applyBorder="1" applyAlignment="1">
      <alignment vertical="center"/>
    </xf>
    <xf numFmtId="0" fontId="22" fillId="12" borderId="0" xfId="0" applyFont="1" applyFill="1" applyBorder="1"/>
    <xf numFmtId="0" fontId="29" fillId="12" borderId="45" xfId="0" applyFont="1" applyFill="1" applyBorder="1" applyAlignment="1">
      <alignment vertical="center"/>
    </xf>
    <xf numFmtId="0" fontId="29" fillId="12" borderId="48" xfId="0" applyFont="1" applyFill="1" applyBorder="1" applyAlignment="1">
      <alignment horizontal="left" vertical="center"/>
    </xf>
    <xf numFmtId="0" fontId="0" fillId="0" borderId="57" xfId="0" applyBorder="1"/>
    <xf numFmtId="164" fontId="0" fillId="0" borderId="58" xfId="1" applyNumberFormat="1" applyFont="1" applyBorder="1"/>
    <xf numFmtId="0" fontId="0" fillId="0" borderId="16" xfId="0" applyBorder="1"/>
    <xf numFmtId="164" fontId="0" fillId="0" borderId="18" xfId="1" applyNumberFormat="1" applyFont="1" applyBorder="1"/>
    <xf numFmtId="0" fontId="0" fillId="0" borderId="59" xfId="0" applyBorder="1"/>
    <xf numFmtId="164" fontId="0" fillId="0" borderId="22" xfId="1" applyNumberFormat="1" applyFont="1" applyBorder="1"/>
    <xf numFmtId="0" fontId="0" fillId="0" borderId="58" xfId="0" applyBorder="1"/>
    <xf numFmtId="0" fontId="0" fillId="0" borderId="17" xfId="0" applyBorder="1"/>
    <xf numFmtId="0" fontId="0" fillId="0" borderId="18" xfId="0" applyBorder="1"/>
    <xf numFmtId="0" fontId="0" fillId="0" borderId="19" xfId="0" applyBorder="1"/>
    <xf numFmtId="0" fontId="0" fillId="0" borderId="22" xfId="0" applyBorder="1"/>
    <xf numFmtId="0" fontId="1" fillId="9" borderId="30"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9" borderId="28" xfId="0" applyFont="1" applyFill="1" applyBorder="1" applyAlignment="1">
      <alignment horizontal="center" vertical="center" wrapText="1"/>
    </xf>
    <xf numFmtId="0" fontId="1" fillId="9" borderId="26" xfId="0" applyFont="1" applyFill="1" applyBorder="1" applyAlignment="1">
      <alignment horizontal="center" vertical="center" wrapText="1"/>
    </xf>
    <xf numFmtId="43" fontId="1" fillId="9" borderId="30" xfId="0" applyNumberFormat="1" applyFont="1" applyFill="1" applyBorder="1" applyAlignment="1">
      <alignment horizontal="center" vertical="center" wrapText="1"/>
    </xf>
    <xf numFmtId="0" fontId="1" fillId="9" borderId="24" xfId="0" applyFont="1" applyFill="1" applyBorder="1" applyAlignment="1">
      <alignment horizontal="center"/>
    </xf>
    <xf numFmtId="0" fontId="1" fillId="9" borderId="25" xfId="0" applyFont="1" applyFill="1" applyBorder="1" applyAlignment="1">
      <alignment horizontal="center"/>
    </xf>
    <xf numFmtId="0" fontId="1" fillId="9" borderId="27" xfId="0" applyFont="1" applyFill="1" applyBorder="1" applyAlignment="1">
      <alignment horizontal="center"/>
    </xf>
    <xf numFmtId="0" fontId="1" fillId="0" borderId="0" xfId="0" applyFont="1"/>
    <xf numFmtId="0" fontId="1" fillId="9" borderId="30" xfId="0" applyFont="1" applyFill="1" applyBorder="1"/>
    <xf numFmtId="164" fontId="1" fillId="9" borderId="2" xfId="1" applyNumberFormat="1" applyFont="1" applyFill="1" applyBorder="1"/>
    <xf numFmtId="0" fontId="15" fillId="7" borderId="2" xfId="0" applyFont="1" applyFill="1" applyBorder="1" applyAlignment="1">
      <alignment horizontal="center" vertical="center" wrapText="1"/>
    </xf>
    <xf numFmtId="43" fontId="15" fillId="7" borderId="2" xfId="1" applyFont="1" applyFill="1" applyBorder="1" applyAlignment="1">
      <alignment horizontal="center" vertical="center" wrapText="1"/>
    </xf>
    <xf numFmtId="43" fontId="32" fillId="7" borderId="24" xfId="1" applyFont="1" applyFill="1" applyBorder="1" applyAlignment="1">
      <alignment horizontal="center" vertical="center" wrapText="1"/>
    </xf>
    <xf numFmtId="43" fontId="32" fillId="7" borderId="2" xfId="1" applyFont="1" applyFill="1" applyBorder="1" applyAlignment="1">
      <alignment horizontal="center" vertical="center" wrapText="1"/>
    </xf>
    <xf numFmtId="0" fontId="32" fillId="0" borderId="28" xfId="0" applyFont="1" applyBorder="1" applyAlignment="1">
      <alignment horizontal="center" vertical="center" wrapText="1"/>
    </xf>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0" fontId="0" fillId="0" borderId="0" xfId="0" applyAlignment="1"/>
    <xf numFmtId="0" fontId="0" fillId="0" borderId="1" xfId="0" applyNumberFormat="1" applyBorder="1"/>
    <xf numFmtId="164" fontId="34" fillId="0" borderId="0" xfId="1" applyNumberFormat="1" applyFont="1" applyAlignment="1" applyProtection="1">
      <alignment horizontal="center" vertical="center"/>
      <protection locked="0"/>
    </xf>
    <xf numFmtId="0" fontId="35" fillId="6" borderId="0" xfId="0" applyFont="1" applyFill="1" applyAlignment="1">
      <alignment wrapText="1"/>
    </xf>
    <xf numFmtId="0" fontId="35" fillId="6" borderId="0" xfId="0" applyFont="1" applyFill="1" applyAlignment="1">
      <alignment horizontal="center" wrapText="1"/>
    </xf>
    <xf numFmtId="0" fontId="35" fillId="6" borderId="0" xfId="0" applyFont="1" applyFill="1" applyAlignment="1"/>
    <xf numFmtId="0" fontId="36" fillId="6" borderId="0" xfId="0" applyFont="1" applyFill="1" applyAlignment="1"/>
    <xf numFmtId="0" fontId="33" fillId="7" borderId="32" xfId="0" applyFont="1" applyFill="1" applyBorder="1" applyAlignment="1" applyProtection="1">
      <alignment horizontal="center"/>
      <protection locked="0"/>
    </xf>
    <xf numFmtId="0" fontId="33" fillId="7" borderId="33" xfId="0" applyFont="1" applyFill="1" applyBorder="1" applyAlignment="1" applyProtection="1">
      <alignment horizontal="center"/>
      <protection locked="0"/>
    </xf>
    <xf numFmtId="0" fontId="33" fillId="7" borderId="34" xfId="0" applyFont="1" applyFill="1" applyBorder="1" applyAlignment="1" applyProtection="1">
      <alignment horizontal="center"/>
      <protection locked="0"/>
    </xf>
    <xf numFmtId="0" fontId="11" fillId="0" borderId="1" xfId="0" applyFont="1" applyBorder="1" applyAlignment="1" applyProtection="1">
      <alignment horizontal="center" vertical="center" textRotation="90"/>
      <protection locked="0"/>
    </xf>
    <xf numFmtId="0" fontId="11" fillId="0" borderId="1" xfId="0" applyFont="1" applyBorder="1" applyAlignment="1" applyProtection="1">
      <alignment horizontal="center" vertical="center" textRotation="90" wrapText="1"/>
      <protection locked="0"/>
    </xf>
    <xf numFmtId="0" fontId="11" fillId="0" borderId="3" xfId="0" applyFont="1" applyBorder="1" applyAlignment="1" applyProtection="1">
      <alignment horizontal="center" vertical="center" textRotation="90" wrapText="1"/>
      <protection locked="0"/>
    </xf>
    <xf numFmtId="165" fontId="9" fillId="5" borderId="30" xfId="1" applyNumberFormat="1" applyFont="1" applyFill="1" applyBorder="1" applyAlignment="1" applyProtection="1">
      <alignment horizontal="center" vertical="center"/>
      <protection locked="0"/>
    </xf>
    <xf numFmtId="165" fontId="9" fillId="5" borderId="31" xfId="1" applyNumberFormat="1" applyFont="1" applyFill="1" applyBorder="1" applyAlignment="1" applyProtection="1">
      <alignment horizontal="center" vertical="center"/>
      <protection locked="0"/>
    </xf>
    <xf numFmtId="165" fontId="9" fillId="5" borderId="29" xfId="1" applyNumberFormat="1" applyFont="1" applyFill="1" applyBorder="1" applyAlignment="1" applyProtection="1">
      <alignment horizontal="center" vertical="center"/>
      <protection locked="0"/>
    </xf>
    <xf numFmtId="0" fontId="10" fillId="9" borderId="24" xfId="0" applyFont="1" applyFill="1" applyBorder="1" applyAlignment="1" applyProtection="1">
      <alignment horizontal="center" vertical="center"/>
      <protection locked="0"/>
    </xf>
    <xf numFmtId="0" fontId="10" fillId="9" borderId="25" xfId="0" applyFont="1" applyFill="1" applyBorder="1" applyAlignment="1" applyProtection="1">
      <alignment horizontal="center" vertical="center"/>
      <protection locked="0"/>
    </xf>
    <xf numFmtId="0" fontId="10" fillId="9" borderId="27" xfId="0" applyFont="1" applyFill="1" applyBorder="1" applyAlignment="1" applyProtection="1">
      <alignment horizontal="center" vertical="center"/>
      <protection locked="0"/>
    </xf>
    <xf numFmtId="0" fontId="10" fillId="9" borderId="30" xfId="0" applyFont="1" applyFill="1" applyBorder="1" applyAlignment="1" applyProtection="1">
      <alignment horizontal="center" vertical="center"/>
      <protection locked="0"/>
    </xf>
    <xf numFmtId="0" fontId="10" fillId="9" borderId="31" xfId="0" applyFont="1" applyFill="1" applyBorder="1" applyAlignment="1" applyProtection="1">
      <alignment horizontal="center" vertical="center"/>
      <protection locked="0"/>
    </xf>
    <xf numFmtId="0" fontId="10" fillId="9" borderId="29" xfId="0" applyFont="1" applyFill="1" applyBorder="1" applyAlignment="1" applyProtection="1">
      <alignment horizontal="center" vertical="center"/>
      <protection locked="0"/>
    </xf>
    <xf numFmtId="164" fontId="11" fillId="0" borderId="1" xfId="1" applyNumberFormat="1" applyFont="1" applyBorder="1" applyAlignment="1" applyProtection="1">
      <alignment horizontal="center" vertical="center" textRotation="90"/>
      <protection locked="0"/>
    </xf>
    <xf numFmtId="165" fontId="11" fillId="0" borderId="1" xfId="1" applyNumberFormat="1" applyFont="1" applyBorder="1" applyAlignment="1" applyProtection="1">
      <alignment horizontal="center" vertical="center" textRotation="90" wrapText="1"/>
      <protection locked="0"/>
    </xf>
    <xf numFmtId="0" fontId="27" fillId="12" borderId="46" xfId="0" applyFont="1" applyFill="1" applyBorder="1" applyAlignment="1">
      <alignment horizontal="center"/>
    </xf>
    <xf numFmtId="0" fontId="27" fillId="12" borderId="47" xfId="0" applyFont="1" applyFill="1" applyBorder="1" applyAlignment="1">
      <alignment horizontal="center"/>
    </xf>
    <xf numFmtId="0" fontId="27" fillId="12" borderId="49" xfId="0" applyFont="1" applyFill="1" applyBorder="1" applyAlignment="1">
      <alignment horizontal="center"/>
    </xf>
    <xf numFmtId="0" fontId="30" fillId="12" borderId="51" xfId="0" applyFont="1" applyFill="1" applyBorder="1" applyAlignment="1">
      <alignment horizontal="center"/>
    </xf>
    <xf numFmtId="170" fontId="24" fillId="12" borderId="43" xfId="1" applyNumberFormat="1" applyFont="1" applyFill="1" applyBorder="1" applyAlignment="1">
      <alignment horizontal="center" vertical="center"/>
    </xf>
    <xf numFmtId="170" fontId="24" fillId="12" borderId="44" xfId="1" applyNumberFormat="1" applyFont="1" applyFill="1" applyBorder="1" applyAlignment="1">
      <alignment horizontal="center" vertical="center"/>
    </xf>
    <xf numFmtId="170" fontId="26" fillId="12" borderId="30" xfId="1" applyNumberFormat="1" applyFont="1" applyFill="1" applyBorder="1" applyAlignment="1">
      <alignment horizontal="center" vertical="center"/>
    </xf>
    <xf numFmtId="170" fontId="26" fillId="12" borderId="29" xfId="1" applyNumberFormat="1" applyFont="1" applyFill="1" applyBorder="1" applyAlignment="1">
      <alignment horizontal="center" vertical="center"/>
    </xf>
    <xf numFmtId="168" fontId="31" fillId="12" borderId="0" xfId="3" applyNumberFormat="1" applyFont="1" applyFill="1" applyBorder="1" applyAlignment="1">
      <alignment horizontal="right" vertical="center"/>
    </xf>
    <xf numFmtId="0" fontId="24" fillId="12" borderId="54" xfId="0" applyFont="1" applyFill="1" applyBorder="1" applyAlignment="1">
      <alignment horizontal="center"/>
    </xf>
    <xf numFmtId="0" fontId="24" fillId="12" borderId="55" xfId="0" applyFont="1" applyFill="1" applyBorder="1" applyAlignment="1">
      <alignment horizontal="center"/>
    </xf>
    <xf numFmtId="170" fontId="23" fillId="12" borderId="54" xfId="1" applyNumberFormat="1" applyFont="1" applyFill="1" applyBorder="1" applyAlignment="1">
      <alignment horizontal="center" vertical="center"/>
    </xf>
    <xf numFmtId="170" fontId="23" fillId="12" borderId="56" xfId="1" applyNumberFormat="1" applyFont="1" applyFill="1" applyBorder="1" applyAlignment="1">
      <alignment horizontal="center" vertical="center"/>
    </xf>
  </cellXfs>
  <cellStyles count="4">
    <cellStyle name="Comma" xfId="1" builtinId="3"/>
    <cellStyle name="Comma 2" xfId="3"/>
    <cellStyle name="Hyperlink" xfId="2" builtinId="8"/>
    <cellStyle name="Normal" xfId="0" builtinId="0"/>
  </cellStyles>
  <dxfs count="11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mbria"/>
        <scheme val="none"/>
      </font>
      <numFmt numFmtId="168" formatCode="_-* #,##0.00_-;\-* #,##0.00_-;_-*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val="0"/>
        <i val="0"/>
        <strike val="0"/>
        <condense val="0"/>
        <extend val="0"/>
        <outline val="0"/>
        <shadow val="0"/>
        <u val="none"/>
        <vertAlign val="baseline"/>
        <sz val="10"/>
        <color theme="1"/>
        <name val="Cambria"/>
        <scheme val="none"/>
      </font>
      <numFmt numFmtId="169" formatCode="_-[$₦-470]* #,##0.00_-;\-[$₦-470]* #,##0.00_-;_-[$₦-470]*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theme="0"/>
        </left>
        <right/>
        <top style="thin">
          <color theme="0"/>
        </top>
        <bottom style="thin">
          <color theme="0"/>
        </bottom>
        <vertical/>
        <horizontal/>
      </border>
    </dxf>
    <dxf>
      <font>
        <b/>
        <i val="0"/>
        <strike val="0"/>
        <condense val="0"/>
        <extend val="0"/>
        <outline val="0"/>
        <shadow val="0"/>
        <u val="none"/>
        <vertAlign val="baseline"/>
        <sz val="11"/>
        <color auto="1"/>
        <name val="Calibri"/>
        <scheme val="minor"/>
      </font>
      <fill>
        <patternFill patternType="solid">
          <fgColor indexed="64"/>
          <bgColor rgb="FF00B050"/>
        </patternFill>
      </fill>
      <alignment horizontal="center"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rgb="FFFF0000"/>
        <name val="Cambria"/>
        <scheme val="none"/>
      </font>
      <numFmt numFmtId="169" formatCode="_-[$₦-470]* #,##0.00_-;\-[$₦-470]* #,##0.00_-;_-[$₦-470]* &quot;-&quot;??_-;_-@_-"/>
      <fill>
        <patternFill patternType="solid">
          <fgColor indexed="64"/>
          <bgColor rgb="FFFFFF00"/>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val="0"/>
        <i val="0"/>
        <strike val="0"/>
        <condense val="0"/>
        <extend val="0"/>
        <outline val="0"/>
        <shadow val="0"/>
        <u val="none"/>
        <vertAlign val="baseline"/>
        <sz val="10"/>
        <color theme="1"/>
        <name val="Cambria"/>
        <scheme val="none"/>
      </font>
      <numFmt numFmtId="169" formatCode="_-[$₦-470]* #,##0.00_-;\-[$₦-470]* #,##0.00_-;_-[$₦-470]*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val="0"/>
        <i val="0"/>
        <strike val="0"/>
        <condense val="0"/>
        <extend val="0"/>
        <outline val="0"/>
        <shadow val="0"/>
        <u val="none"/>
        <vertAlign val="baseline"/>
        <sz val="10"/>
        <color theme="1"/>
        <name val="Cambria"/>
        <scheme val="none"/>
      </font>
      <numFmt numFmtId="169" formatCode="_-[$₦-470]* #,##0.00_-;\-[$₦-470]* #,##0.00_-;_-[$₦-470]*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val="0"/>
        <i val="0"/>
        <strike val="0"/>
        <condense val="0"/>
        <extend val="0"/>
        <outline val="0"/>
        <shadow val="0"/>
        <u val="none"/>
        <vertAlign val="baseline"/>
        <sz val="10"/>
        <color theme="1"/>
        <name val="Cambria"/>
        <scheme val="none"/>
      </font>
      <numFmt numFmtId="169" formatCode="_-[$₦-470]* #,##0.00_-;\-[$₦-470]* #,##0.00_-;_-[$₦-470]*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val="0"/>
        <i val="0"/>
        <strike val="0"/>
        <condense val="0"/>
        <extend val="0"/>
        <outline val="0"/>
        <shadow val="0"/>
        <u val="none"/>
        <vertAlign val="baseline"/>
        <sz val="10"/>
        <color theme="1"/>
        <name val="Cambria"/>
        <scheme val="none"/>
      </font>
      <numFmt numFmtId="169" formatCode="_-[$₦-470]* #,##0.00_-;\-[$₦-470]* #,##0.00_-;_-[$₦-470]*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i val="0"/>
        <strike val="0"/>
        <condense val="0"/>
        <extend val="0"/>
        <outline val="0"/>
        <shadow val="0"/>
        <u val="none"/>
        <vertAlign val="baseline"/>
        <sz val="10"/>
        <color rgb="FFFF0000"/>
        <name val="Cambria"/>
        <scheme val="none"/>
      </font>
      <numFmt numFmtId="169" formatCode="_-[$₦-470]* #,##0.00_-;\-[$₦-470]* #,##0.00_-;_-[$₦-470]* &quot;-&quot;??_-;_-@_-"/>
      <fill>
        <patternFill patternType="solid">
          <fgColor indexed="64"/>
          <bgColor theme="6" tint="0.39997558519241921"/>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i val="0"/>
        <strike val="0"/>
        <condense val="0"/>
        <extend val="0"/>
        <outline val="0"/>
        <shadow val="0"/>
        <u val="none"/>
        <vertAlign val="baseline"/>
        <sz val="11"/>
        <color theme="1"/>
        <name val="Cambria"/>
        <scheme val="major"/>
      </font>
      <numFmt numFmtId="171" formatCode="_-[$₦-46A]* #,##0.00_-;\-[$₦-46A]* #,##0.00_-;_-[$₦-46A]* &quot;-&quot;??_-;_-@_-"/>
      <fill>
        <patternFill patternType="solid">
          <fgColor indexed="64"/>
          <bgColor theme="5" tint="0.79998168889431442"/>
        </patternFill>
      </fill>
      <alignment horizontal="center" vertical="center" textRotation="0" wrapText="1" indent="0" justifyLastLine="0" shrinkToFit="0" readingOrder="0"/>
      <border diagonalUp="0" diagonalDown="0">
        <left style="medium">
          <color indexed="64"/>
        </left>
        <right style="thin">
          <color auto="1"/>
        </right>
        <top style="medium">
          <color indexed="64"/>
        </top>
        <bottom style="medium">
          <color indexed="64"/>
        </bottom>
        <vertical/>
        <horizontal/>
      </border>
    </dxf>
    <dxf>
      <font>
        <b/>
        <i val="0"/>
        <strike val="0"/>
        <condense val="0"/>
        <extend val="0"/>
        <outline val="0"/>
        <shadow val="0"/>
        <u val="none"/>
        <vertAlign val="baseline"/>
        <sz val="11"/>
        <color theme="1"/>
        <name val="Cambria"/>
        <scheme val="major"/>
      </font>
      <numFmt numFmtId="171" formatCode="_-[$₦-46A]* #,##0.00_-;\-[$₦-46A]* #,##0.00_-;_-[$₦-46A]* &quot;-&quot;??_-;_-@_-"/>
      <fill>
        <patternFill patternType="solid">
          <fgColor indexed="64"/>
          <bgColor theme="5" tint="0.79998168889431442"/>
        </patternFill>
      </fill>
      <alignment horizontal="center" vertical="center" textRotation="0" wrapText="1" indent="0" justifyLastLine="0" shrinkToFit="0" readingOrder="0"/>
      <border diagonalUp="0" diagonalDown="0">
        <left style="medium">
          <color indexed="64"/>
        </left>
        <right style="thin">
          <color auto="1"/>
        </right>
        <top style="medium">
          <color indexed="64"/>
        </top>
        <bottom style="medium">
          <color indexed="64"/>
        </bottom>
        <vertical/>
        <horizontal/>
      </border>
    </dxf>
    <dxf>
      <font>
        <b/>
        <i val="0"/>
        <strike val="0"/>
        <condense val="0"/>
        <extend val="0"/>
        <outline val="0"/>
        <shadow val="0"/>
        <u val="none"/>
        <vertAlign val="baseline"/>
        <sz val="11"/>
        <color theme="1"/>
        <name val="Cambria"/>
        <scheme val="major"/>
      </font>
      <numFmt numFmtId="171" formatCode="_-[$₦-46A]* #,##0.00_-;\-[$₦-46A]* #,##0.00_-;_-[$₦-46A]* &quot;-&quot;??_-;_-@_-"/>
      <fill>
        <patternFill patternType="solid">
          <fgColor indexed="64"/>
          <bgColor theme="5" tint="0.79998168889431442"/>
        </patternFill>
      </fill>
      <alignment horizontal="center" vertical="center" textRotation="0" wrapText="1" indent="0" justifyLastLine="0" shrinkToFit="0" readingOrder="0"/>
      <border diagonalUp="0" diagonalDown="0">
        <left style="medium">
          <color indexed="64"/>
        </left>
        <right style="thin">
          <color auto="1"/>
        </right>
        <top style="medium">
          <color indexed="64"/>
        </top>
        <bottom style="medium">
          <color indexed="64"/>
        </bottom>
        <vertical/>
        <horizontal/>
      </border>
    </dxf>
    <dxf>
      <font>
        <b/>
        <i val="0"/>
        <strike val="0"/>
        <condense val="0"/>
        <extend val="0"/>
        <outline val="0"/>
        <shadow val="0"/>
        <u val="none"/>
        <vertAlign val="baseline"/>
        <sz val="11"/>
        <color theme="1"/>
        <name val="Cambria"/>
        <scheme val="major"/>
      </font>
      <numFmt numFmtId="171" formatCode="_-[$₦-46A]* #,##0.00_-;\-[$₦-46A]* #,##0.00_-;_-[$₦-46A]* &quot;-&quot;??_-;_-@_-"/>
      <fill>
        <patternFill patternType="solid">
          <fgColor indexed="64"/>
          <bgColor theme="5" tint="0.79998168889431442"/>
        </patternFill>
      </fill>
      <alignment horizontal="center" vertical="center" textRotation="0" wrapText="1" indent="0" justifyLastLine="0" shrinkToFit="0" readingOrder="0"/>
      <border diagonalUp="0" diagonalDown="0">
        <left style="medium">
          <color indexed="64"/>
        </left>
        <right style="thin">
          <color auto="1"/>
        </right>
        <top style="medium">
          <color indexed="64"/>
        </top>
        <bottom style="medium">
          <color indexed="64"/>
        </bottom>
        <vertical/>
        <horizontal/>
      </border>
    </dxf>
    <dxf>
      <font>
        <b val="0"/>
        <i val="0"/>
        <strike val="0"/>
        <condense val="0"/>
        <extend val="0"/>
        <outline val="0"/>
        <shadow val="0"/>
        <u val="none"/>
        <vertAlign val="baseline"/>
        <sz val="10"/>
        <color theme="1"/>
        <name val="Cambria"/>
        <scheme val="none"/>
      </font>
      <numFmt numFmtId="169" formatCode="_-[$₦-470]* #,##0.00_-;\-[$₦-470]* #,##0.00_-;_-[$₦-470]*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val="0"/>
        <i val="0"/>
        <strike val="0"/>
        <condense val="0"/>
        <extend val="0"/>
        <outline val="0"/>
        <shadow val="0"/>
        <u val="none"/>
        <vertAlign val="baseline"/>
        <sz val="10"/>
        <color theme="1"/>
        <name val="Cambria"/>
        <scheme val="none"/>
      </font>
      <numFmt numFmtId="168" formatCode="_-* #,##0.00_-;\-* #,##0.00_-;_-*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val="0"/>
        <i val="0"/>
        <strike val="0"/>
        <condense val="0"/>
        <extend val="0"/>
        <outline val="0"/>
        <shadow val="0"/>
        <u val="none"/>
        <vertAlign val="baseline"/>
        <sz val="10"/>
        <color theme="1"/>
        <name val="Cambria"/>
        <scheme val="none"/>
      </font>
      <numFmt numFmtId="168" formatCode="_-* #,##0.00_-;\-* #,##0.00_-;_-*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val="0"/>
        <i val="0"/>
        <strike val="0"/>
        <condense val="0"/>
        <extend val="0"/>
        <outline val="0"/>
        <shadow val="0"/>
        <u val="none"/>
        <vertAlign val="baseline"/>
        <sz val="10"/>
        <color theme="1"/>
        <name val="Cambria"/>
        <scheme val="none"/>
      </font>
      <numFmt numFmtId="168" formatCode="_-* #,##0.00_-;\-* #,##0.00_-;_-*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val="0"/>
        <i val="0"/>
        <strike val="0"/>
        <condense val="0"/>
        <extend val="0"/>
        <outline val="0"/>
        <shadow val="0"/>
        <u val="none"/>
        <vertAlign val="baseline"/>
        <sz val="10"/>
        <color theme="1"/>
        <name val="Cambria"/>
        <scheme val="none"/>
      </font>
      <numFmt numFmtId="168" formatCode="_-* #,##0.00_-;\-* #,##0.00_-;_-*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font>
        <b val="0"/>
        <i val="0"/>
        <strike val="0"/>
        <condense val="0"/>
        <extend val="0"/>
        <outline val="0"/>
        <shadow val="0"/>
        <u val="none"/>
        <vertAlign val="baseline"/>
        <sz val="10"/>
        <color theme="1"/>
        <name val="Cambria"/>
        <scheme val="none"/>
      </font>
      <numFmt numFmtId="168" formatCode="_-* #,##0.00_-;\-* #,##0.00_-;_-* &quot;-&quot;??_-;_-@_-"/>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theme="0"/>
        </top>
        <bottom style="thin">
          <color indexed="64"/>
        </bottom>
        <vertical/>
        <horizontal/>
      </border>
    </dxf>
    <dxf>
      <alignment textRotation="0" wrapText="1" indent="0" justifyLastLine="0" shrinkToFit="0" readingOrder="0"/>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4" tint="-0.24994659260841701"/>
        </patternFill>
      </fill>
    </dxf>
    <dxf>
      <fill>
        <patternFill>
          <bgColor rgb="FFFF0000"/>
        </patternFill>
      </fill>
    </dxf>
    <dxf>
      <fill>
        <patternFill>
          <bgColor theme="9" tint="0.39994506668294322"/>
        </patternFill>
      </fill>
    </dxf>
    <dxf>
      <fill>
        <patternFill>
          <bgColor theme="8" tint="-0.24994659260841701"/>
        </patternFill>
      </fill>
    </dxf>
    <dxf>
      <fill>
        <patternFill>
          <bgColor rgb="FF00B050"/>
        </patternFill>
      </fill>
    </dxf>
    <dxf>
      <fill>
        <patternFill>
          <bgColor rgb="FF7030A0"/>
        </patternFill>
      </fill>
    </dxf>
    <dxf>
      <fill>
        <patternFill>
          <bgColor rgb="FFFFFF00"/>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7" tint="0.79998168889431442"/>
        </patternFill>
      </fill>
    </dxf>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DASH_BOARD9876.xlsx]PivotTable!PivotTable2</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PivotTable!$G$3</c:f>
              <c:strCache>
                <c:ptCount val="1"/>
                <c:pt idx="0">
                  <c:v>Total</c:v>
                </c:pt>
              </c:strCache>
            </c:strRef>
          </c:tx>
          <c:spPr>
            <a:solidFill>
              <a:schemeClr val="accent1"/>
            </a:solidFill>
            <a:ln>
              <a:noFill/>
            </a:ln>
            <a:effectLst/>
            <a:sp3d/>
          </c:spPr>
          <c:invertIfNegative val="0"/>
          <c:cat>
            <c:strRef>
              <c:f>PivotTable!$F$4:$F$17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PivotTable!$G$4:$G$17</c:f>
              <c:numCache>
                <c:formatCode>General</c:formatCode>
                <c:ptCount val="13"/>
                <c:pt idx="0">
                  <c:v>444182</c:v>
                </c:pt>
                <c:pt idx="1">
                  <c:v>1175487</c:v>
                </c:pt>
                <c:pt idx="2">
                  <c:v>292837</c:v>
                </c:pt>
                <c:pt idx="3">
                  <c:v>872924</c:v>
                </c:pt>
                <c:pt idx="4">
                  <c:v>267685</c:v>
                </c:pt>
                <c:pt idx="5">
                  <c:v>361154</c:v>
                </c:pt>
                <c:pt idx="6">
                  <c:v>955677</c:v>
                </c:pt>
                <c:pt idx="7">
                  <c:v>957331</c:v>
                </c:pt>
                <c:pt idx="8">
                  <c:v>524192</c:v>
                </c:pt>
                <c:pt idx="9">
                  <c:v>1129840</c:v>
                </c:pt>
                <c:pt idx="10">
                  <c:v>353924</c:v>
                </c:pt>
                <c:pt idx="11">
                  <c:v>1058154</c:v>
                </c:pt>
                <c:pt idx="12">
                  <c:v>782745</c:v>
                </c:pt>
              </c:numCache>
            </c:numRef>
          </c:val>
          <c:extLst>
            <c:ext xmlns:c16="http://schemas.microsoft.com/office/drawing/2014/chart" uri="{C3380CC4-5D6E-409C-BE32-E72D297353CC}">
              <c16:uniqueId val="{00000000-B9C7-4302-ABE7-748D9C1FBD92}"/>
            </c:ext>
          </c:extLst>
        </c:ser>
        <c:dLbls>
          <c:showLegendKey val="0"/>
          <c:showVal val="0"/>
          <c:showCatName val="0"/>
          <c:showSerName val="0"/>
          <c:showPercent val="0"/>
          <c:showBubbleSize val="0"/>
        </c:dLbls>
        <c:gapWidth val="150"/>
        <c:shape val="box"/>
        <c:axId val="421797536"/>
        <c:axId val="421793600"/>
        <c:axId val="0"/>
      </c:bar3DChart>
      <c:catAx>
        <c:axId val="421797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93600"/>
        <c:crosses val="autoZero"/>
        <c:auto val="1"/>
        <c:lblAlgn val="ctr"/>
        <c:lblOffset val="100"/>
        <c:noMultiLvlLbl val="0"/>
      </c:catAx>
      <c:valAx>
        <c:axId val="4217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DASH_BOARD9876.xlsx]PivotTable!PivotTable3</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PivotTable!$J$3</c:f>
              <c:strCache>
                <c:ptCount val="1"/>
                <c:pt idx="0">
                  <c:v>Total</c:v>
                </c:pt>
              </c:strCache>
            </c:strRef>
          </c:tx>
          <c:spPr>
            <a:ln w="28575" cap="rnd">
              <a:solidFill>
                <a:schemeClr val="accent1"/>
              </a:solidFill>
              <a:round/>
            </a:ln>
            <a:effectLst/>
          </c:spPr>
          <c:marker>
            <c:symbol val="none"/>
          </c:marker>
          <c:cat>
            <c:strRef>
              <c:f>PivotTable!$I$4:$I$17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PivotTable!$J$4:$J$17</c:f>
              <c:numCache>
                <c:formatCode>General</c:formatCode>
                <c:ptCount val="13"/>
                <c:pt idx="0">
                  <c:v>51455</c:v>
                </c:pt>
                <c:pt idx="1">
                  <c:v>155683.81818181818</c:v>
                </c:pt>
                <c:pt idx="2">
                  <c:v>38103</c:v>
                </c:pt>
                <c:pt idx="3">
                  <c:v>105764</c:v>
                </c:pt>
                <c:pt idx="4">
                  <c:v>30538</c:v>
                </c:pt>
                <c:pt idx="5">
                  <c:v>42468</c:v>
                </c:pt>
                <c:pt idx="6">
                  <c:v>131792.81818181818</c:v>
                </c:pt>
                <c:pt idx="7">
                  <c:v>128067.36363636363</c:v>
                </c:pt>
                <c:pt idx="8">
                  <c:v>64914</c:v>
                </c:pt>
                <c:pt idx="9">
                  <c:v>148425.81818181818</c:v>
                </c:pt>
                <c:pt idx="10">
                  <c:v>44167</c:v>
                </c:pt>
                <c:pt idx="11">
                  <c:v>133736</c:v>
                </c:pt>
                <c:pt idx="12">
                  <c:v>98004</c:v>
                </c:pt>
              </c:numCache>
            </c:numRef>
          </c:val>
          <c:smooth val="0"/>
          <c:extLst>
            <c:ext xmlns:c16="http://schemas.microsoft.com/office/drawing/2014/chart" uri="{C3380CC4-5D6E-409C-BE32-E72D297353CC}">
              <c16:uniqueId val="{00000000-276A-43AF-B38E-230908905E6D}"/>
            </c:ext>
          </c:extLst>
        </c:ser>
        <c:dLbls>
          <c:showLegendKey val="0"/>
          <c:showVal val="0"/>
          <c:showCatName val="0"/>
          <c:showSerName val="0"/>
          <c:showPercent val="0"/>
          <c:showBubbleSize val="0"/>
        </c:dLbls>
        <c:smooth val="0"/>
        <c:axId val="413716976"/>
        <c:axId val="413720584"/>
      </c:lineChart>
      <c:catAx>
        <c:axId val="41371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20584"/>
        <c:crosses val="autoZero"/>
        <c:auto val="1"/>
        <c:lblAlgn val="ctr"/>
        <c:lblOffset val="100"/>
        <c:noMultiLvlLbl val="0"/>
      </c:catAx>
      <c:valAx>
        <c:axId val="41372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16976"/>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DASH_BOARD9876.xlsx]PivotTable!PivotTable4</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PivotTable!$M$3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9B4-477B-BFA3-E1222677A93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9B4-477B-BFA3-E1222677A93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9B4-477B-BFA3-E1222677A93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9B4-477B-BFA3-E1222677A93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9B4-477B-BFA3-E1222677A93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9B4-477B-BFA3-E1222677A93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9B4-477B-BFA3-E1222677A93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9B4-477B-BFA3-E1222677A93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9B4-477B-BFA3-E1222677A93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9B4-477B-BFA3-E1222677A933}"/>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9B4-477B-BFA3-E1222677A933}"/>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79B4-477B-BFA3-E1222677A933}"/>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79B4-477B-BFA3-E1222677A9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PivotTable!$L$4:$L$17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PivotTable!$M$4:$M$17</c:f>
              <c:numCache>
                <c:formatCode>General</c:formatCode>
                <c:ptCount val="13"/>
                <c:pt idx="0">
                  <c:v>444182</c:v>
                </c:pt>
                <c:pt idx="1">
                  <c:v>1175487</c:v>
                </c:pt>
                <c:pt idx="2">
                  <c:v>292837</c:v>
                </c:pt>
                <c:pt idx="3">
                  <c:v>872924</c:v>
                </c:pt>
                <c:pt idx="4">
                  <c:v>267685</c:v>
                </c:pt>
                <c:pt idx="5">
                  <c:v>361154</c:v>
                </c:pt>
                <c:pt idx="6">
                  <c:v>955677</c:v>
                </c:pt>
                <c:pt idx="7">
                  <c:v>957331</c:v>
                </c:pt>
                <c:pt idx="8">
                  <c:v>524192</c:v>
                </c:pt>
                <c:pt idx="9">
                  <c:v>1129840</c:v>
                </c:pt>
                <c:pt idx="10">
                  <c:v>353924</c:v>
                </c:pt>
                <c:pt idx="11">
                  <c:v>1058154</c:v>
                </c:pt>
                <c:pt idx="12">
                  <c:v>782745</c:v>
                </c:pt>
              </c:numCache>
            </c:numRef>
          </c:val>
          <c:extLst>
            <c:ext xmlns:c16="http://schemas.microsoft.com/office/drawing/2014/chart" uri="{C3380CC4-5D6E-409C-BE32-E72D297353CC}">
              <c16:uniqueId val="{0000001A-79B4-477B-BFA3-E1222677A93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DASH_BOARD9876.xlsx]PivotTable!PivotTable5</c:name>
    <c:fmtId val="16"/>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PivotTable!$P$3</c:f>
              <c:strCache>
                <c:ptCount val="1"/>
                <c:pt idx="0">
                  <c:v>Total</c:v>
                </c:pt>
              </c:strCache>
            </c:strRef>
          </c:tx>
          <c:spPr>
            <a:solidFill>
              <a:schemeClr val="accent1"/>
            </a:solidFill>
            <a:ln>
              <a:noFill/>
            </a:ln>
            <a:effectLst/>
            <a:sp3d/>
          </c:spPr>
          <c:invertIfNegative val="0"/>
          <c:cat>
            <c:strRef>
              <c:f>PivotTable!$O$4:$O$17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PivotTable!$P$4:$P$17</c:f>
              <c:numCache>
                <c:formatCode>General</c:formatCode>
                <c:ptCount val="13"/>
                <c:pt idx="0">
                  <c:v>22176</c:v>
                </c:pt>
                <c:pt idx="1">
                  <c:v>58622</c:v>
                </c:pt>
                <c:pt idx="2">
                  <c:v>14771</c:v>
                </c:pt>
                <c:pt idx="3">
                  <c:v>43062</c:v>
                </c:pt>
                <c:pt idx="4">
                  <c:v>13456</c:v>
                </c:pt>
                <c:pt idx="5">
                  <c:v>18089</c:v>
                </c:pt>
                <c:pt idx="6">
                  <c:v>46685</c:v>
                </c:pt>
                <c:pt idx="7">
                  <c:v>46829</c:v>
                </c:pt>
                <c:pt idx="8">
                  <c:v>26470</c:v>
                </c:pt>
                <c:pt idx="9">
                  <c:v>56908</c:v>
                </c:pt>
                <c:pt idx="10">
                  <c:v>17043</c:v>
                </c:pt>
                <c:pt idx="11">
                  <c:v>52748</c:v>
                </c:pt>
                <c:pt idx="12">
                  <c:v>38230</c:v>
                </c:pt>
              </c:numCache>
            </c:numRef>
          </c:val>
          <c:extLst>
            <c:ext xmlns:c16="http://schemas.microsoft.com/office/drawing/2014/chart" uri="{C3380CC4-5D6E-409C-BE32-E72D297353CC}">
              <c16:uniqueId val="{00000000-9216-45F6-B008-412142767E4B}"/>
            </c:ext>
          </c:extLst>
        </c:ser>
        <c:dLbls>
          <c:showLegendKey val="0"/>
          <c:showVal val="0"/>
          <c:showCatName val="0"/>
          <c:showSerName val="0"/>
          <c:showPercent val="0"/>
          <c:showBubbleSize val="0"/>
        </c:dLbls>
        <c:gapWidth val="150"/>
        <c:shape val="box"/>
        <c:axId val="427019160"/>
        <c:axId val="427013256"/>
        <c:axId val="0"/>
      </c:bar3DChart>
      <c:catAx>
        <c:axId val="427019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13256"/>
        <c:crosses val="autoZero"/>
        <c:auto val="1"/>
        <c:lblAlgn val="ctr"/>
        <c:lblOffset val="100"/>
        <c:noMultiLvlLbl val="0"/>
      </c:catAx>
      <c:valAx>
        <c:axId val="427013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19160"/>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DASH_BOARD9876.xlsx]PivotTable!PivotTable6</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276461295418641E-2"/>
          <c:y val="0.14656902152965146"/>
          <c:w val="0.78040709366305516"/>
          <c:h val="0.80104986876640416"/>
        </c:manualLayout>
      </c:layout>
      <c:pie3DChart>
        <c:varyColors val="1"/>
        <c:ser>
          <c:idx val="0"/>
          <c:order val="0"/>
          <c:tx>
            <c:strRef>
              <c:f>PivotTable!$S$3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0F7-4A42-A040-9B3B3F3D08F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0F7-4A42-A040-9B3B3F3D08FA}"/>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0F7-4A42-A040-9B3B3F3D08FA}"/>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00F7-4A42-A040-9B3B3F3D08FA}"/>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00F7-4A42-A040-9B3B3F3D08FA}"/>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00F7-4A42-A040-9B3B3F3D08FA}"/>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00F7-4A42-A040-9B3B3F3D08FA}"/>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00F7-4A42-A040-9B3B3F3D08FA}"/>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00F7-4A42-A040-9B3B3F3D08FA}"/>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00F7-4A42-A040-9B3B3F3D08FA}"/>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00F7-4A42-A040-9B3B3F3D08FA}"/>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00F7-4A42-A040-9B3B3F3D08FA}"/>
              </c:ext>
            </c:extLst>
          </c:dPt>
          <c:dPt>
            <c:idx val="12"/>
            <c:bubble3D val="0"/>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00F7-4A42-A040-9B3B3F3D08F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PivotTable!$R$4:$R$17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PivotTable!$S$4:$S$17</c:f>
              <c:numCache>
                <c:formatCode>General</c:formatCode>
                <c:ptCount val="13"/>
                <c:pt idx="0">
                  <c:v>27720</c:v>
                </c:pt>
                <c:pt idx="1">
                  <c:v>73279</c:v>
                </c:pt>
                <c:pt idx="2">
                  <c:v>18464</c:v>
                </c:pt>
                <c:pt idx="3">
                  <c:v>53828</c:v>
                </c:pt>
                <c:pt idx="4">
                  <c:v>16820</c:v>
                </c:pt>
                <c:pt idx="5">
                  <c:v>22612</c:v>
                </c:pt>
                <c:pt idx="6">
                  <c:v>58356</c:v>
                </c:pt>
                <c:pt idx="7">
                  <c:v>58536</c:v>
                </c:pt>
                <c:pt idx="8">
                  <c:v>33088</c:v>
                </c:pt>
                <c:pt idx="9">
                  <c:v>71137</c:v>
                </c:pt>
                <c:pt idx="10">
                  <c:v>21304</c:v>
                </c:pt>
                <c:pt idx="11">
                  <c:v>65937</c:v>
                </c:pt>
                <c:pt idx="12">
                  <c:v>47787</c:v>
                </c:pt>
              </c:numCache>
            </c:numRef>
          </c:val>
          <c:extLst>
            <c:ext xmlns:c16="http://schemas.microsoft.com/office/drawing/2014/chart" uri="{C3380CC4-5D6E-409C-BE32-E72D297353CC}">
              <c16:uniqueId val="{0000001A-00F7-4A42-A040-9B3B3F3D08FA}"/>
            </c:ext>
          </c:extLst>
        </c:ser>
        <c:dLbls>
          <c:dLblPos val="inEnd"/>
          <c:showLegendKey val="0"/>
          <c:showVal val="0"/>
          <c:showCatName val="0"/>
          <c:showSerName val="0"/>
          <c:showPercent val="1"/>
          <c:showBubbleSize val="0"/>
          <c:showLeaderLines val="1"/>
        </c:dLbls>
      </c:pie3D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DASH_BOARD9876.xlsx]PivotTable!PivotTable7</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3">
                <a:lumMod val="50000"/>
              </a:schemeClr>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PivotTable!$V$3</c:f>
              <c:strCache>
                <c:ptCount val="1"/>
                <c:pt idx="0">
                  <c:v>Sum of Loan (₦)</c:v>
                </c:pt>
              </c:strCache>
            </c:strRef>
          </c:tx>
          <c:spPr>
            <a:ln w="28575" cap="rnd">
              <a:solidFill>
                <a:schemeClr val="accent1"/>
              </a:solidFill>
              <a:round/>
            </a:ln>
            <a:effectLst/>
          </c:spPr>
          <c:marker>
            <c:symbol val="none"/>
          </c:marker>
          <c:cat>
            <c:multiLvlStrRef>
              <c:f>PivotTable!$U$4:$U$48</c:f>
              <c:multiLvlStrCache>
                <c:ptCount val="31"/>
                <c:lvl>
                  <c:pt idx="0">
                    <c:v>Finance - KOGI</c:v>
                  </c:pt>
                  <c:pt idx="1">
                    <c:v>Finance - LAGOS</c:v>
                  </c:pt>
                  <c:pt idx="2">
                    <c:v>Admin - IBADAN</c:v>
                  </c:pt>
                  <c:pt idx="3">
                    <c:v>Admin - KOGI</c:v>
                  </c:pt>
                  <c:pt idx="4">
                    <c:v>Admin - LAGOS</c:v>
                  </c:pt>
                  <c:pt idx="5">
                    <c:v>Finance - LAGOS</c:v>
                  </c:pt>
                  <c:pt idx="6">
                    <c:v>IT - LAGOS</c:v>
                  </c:pt>
                  <c:pt idx="7">
                    <c:v>Logistics - LAGOS</c:v>
                  </c:pt>
                  <c:pt idx="8">
                    <c:v>HR - KOGI</c:v>
                  </c:pt>
                  <c:pt idx="9">
                    <c:v>HR - PH</c:v>
                  </c:pt>
                  <c:pt idx="10">
                    <c:v>HR - IBADAN</c:v>
                  </c:pt>
                  <c:pt idx="11">
                    <c:v>HR - KANO</c:v>
                  </c:pt>
                  <c:pt idx="12">
                    <c:v>HR - KOGI</c:v>
                  </c:pt>
                  <c:pt idx="13">
                    <c:v>HR - LAGOS</c:v>
                  </c:pt>
                  <c:pt idx="14">
                    <c:v>Sales - IBADAN</c:v>
                  </c:pt>
                  <c:pt idx="15">
                    <c:v>Sales - KANO</c:v>
                  </c:pt>
                  <c:pt idx="16">
                    <c:v>Sales - KOGI</c:v>
                  </c:pt>
                  <c:pt idx="17">
                    <c:v>Sales - LAGOS</c:v>
                  </c:pt>
                  <c:pt idx="18">
                    <c:v>Sales - PH</c:v>
                  </c:pt>
                  <c:pt idx="19">
                    <c:v>Sales - KOGI</c:v>
                  </c:pt>
                  <c:pt idx="20">
                    <c:v>Admin - KANO</c:v>
                  </c:pt>
                  <c:pt idx="21">
                    <c:v>Admin - LAGOS</c:v>
                  </c:pt>
                  <c:pt idx="22">
                    <c:v>Logistics - KANO</c:v>
                  </c:pt>
                  <c:pt idx="23">
                    <c:v>Logistics - PH</c:v>
                  </c:pt>
                  <c:pt idx="24">
                    <c:v>IT - KANO</c:v>
                  </c:pt>
                  <c:pt idx="25">
                    <c:v>IT - KOGI</c:v>
                  </c:pt>
                  <c:pt idx="26">
                    <c:v>IT - LAGOS</c:v>
                  </c:pt>
                  <c:pt idx="27">
                    <c:v>IT- KOGI</c:v>
                  </c:pt>
                  <c:pt idx="28">
                    <c:v>Operations - KOGI</c:v>
                  </c:pt>
                  <c:pt idx="29">
                    <c:v>Operations - LAGOS</c:v>
                  </c:pt>
                  <c:pt idx="30">
                    <c:v>Operations - PH</c:v>
                  </c:pt>
                </c:lvl>
                <c:lvl>
                  <c:pt idx="0">
                    <c:v>Accountant</c:v>
                  </c:pt>
                  <c:pt idx="2">
                    <c:v>Admin Assistant</c:v>
                  </c:pt>
                  <c:pt idx="5">
                    <c:v>Auditor</c:v>
                  </c:pt>
                  <c:pt idx="6">
                    <c:v>Developer</c:v>
                  </c:pt>
                  <c:pt idx="7">
                    <c:v>Driver</c:v>
                  </c:pt>
                  <c:pt idx="8">
                    <c:v>HR Officer</c:v>
                  </c:pt>
                  <c:pt idx="10">
                    <c:v>Recruiter</c:v>
                  </c:pt>
                  <c:pt idx="14">
                    <c:v>Sales Lead</c:v>
                  </c:pt>
                  <c:pt idx="19">
                    <c:v>Sales Rep</c:v>
                  </c:pt>
                  <c:pt idx="20">
                    <c:v>Secretary</c:v>
                  </c:pt>
                  <c:pt idx="22">
                    <c:v>Storekeeper</c:v>
                  </c:pt>
                  <c:pt idx="24">
                    <c:v>Support Analyst</c:v>
                  </c:pt>
                  <c:pt idx="28">
                    <c:v>Technician</c:v>
                  </c:pt>
                </c:lvl>
              </c:multiLvlStrCache>
            </c:multiLvlStrRef>
          </c:cat>
          <c:val>
            <c:numRef>
              <c:f>PivotTable!$V$4:$V$48</c:f>
              <c:numCache>
                <c:formatCode>General</c:formatCode>
                <c:ptCount val="31"/>
                <c:pt idx="0">
                  <c:v>515</c:v>
                </c:pt>
                <c:pt idx="1">
                  <c:v>1044</c:v>
                </c:pt>
                <c:pt idx="2">
                  <c:v>4636</c:v>
                </c:pt>
                <c:pt idx="3">
                  <c:v>2178</c:v>
                </c:pt>
                <c:pt idx="4">
                  <c:v>5586</c:v>
                </c:pt>
                <c:pt idx="5">
                  <c:v>4868</c:v>
                </c:pt>
                <c:pt idx="6">
                  <c:v>8874</c:v>
                </c:pt>
                <c:pt idx="7">
                  <c:v>262</c:v>
                </c:pt>
                <c:pt idx="8">
                  <c:v>129</c:v>
                </c:pt>
                <c:pt idx="9">
                  <c:v>1638</c:v>
                </c:pt>
                <c:pt idx="10">
                  <c:v>611</c:v>
                </c:pt>
                <c:pt idx="11">
                  <c:v>1703</c:v>
                </c:pt>
                <c:pt idx="12">
                  <c:v>3859</c:v>
                </c:pt>
                <c:pt idx="13">
                  <c:v>5439</c:v>
                </c:pt>
                <c:pt idx="14">
                  <c:v>925</c:v>
                </c:pt>
                <c:pt idx="15">
                  <c:v>1820</c:v>
                </c:pt>
                <c:pt idx="16">
                  <c:v>1608</c:v>
                </c:pt>
                <c:pt idx="17">
                  <c:v>2153</c:v>
                </c:pt>
                <c:pt idx="18">
                  <c:v>2932</c:v>
                </c:pt>
                <c:pt idx="19">
                  <c:v>5356</c:v>
                </c:pt>
                <c:pt idx="20">
                  <c:v>3507</c:v>
                </c:pt>
                <c:pt idx="21">
                  <c:v>7237</c:v>
                </c:pt>
                <c:pt idx="22">
                  <c:v>2809</c:v>
                </c:pt>
                <c:pt idx="23">
                  <c:v>1511</c:v>
                </c:pt>
                <c:pt idx="24">
                  <c:v>1159</c:v>
                </c:pt>
                <c:pt idx="25">
                  <c:v>2511</c:v>
                </c:pt>
                <c:pt idx="26">
                  <c:v>1126</c:v>
                </c:pt>
                <c:pt idx="27">
                  <c:v>4255</c:v>
                </c:pt>
                <c:pt idx="28">
                  <c:v>3423</c:v>
                </c:pt>
                <c:pt idx="29">
                  <c:v>4602</c:v>
                </c:pt>
                <c:pt idx="30">
                  <c:v>2962</c:v>
                </c:pt>
              </c:numCache>
            </c:numRef>
          </c:val>
          <c:smooth val="0"/>
          <c:extLst>
            <c:ext xmlns:c16="http://schemas.microsoft.com/office/drawing/2014/chart" uri="{C3380CC4-5D6E-409C-BE32-E72D297353CC}">
              <c16:uniqueId val="{00000000-6234-4429-9C54-0BB268231A45}"/>
            </c:ext>
          </c:extLst>
        </c:ser>
        <c:ser>
          <c:idx val="1"/>
          <c:order val="1"/>
          <c:tx>
            <c:strRef>
              <c:f>PivotTable!$W$3</c:f>
              <c:strCache>
                <c:ptCount val="1"/>
                <c:pt idx="0">
                  <c:v>Sum of Transport Allowance (₦)</c:v>
                </c:pt>
              </c:strCache>
            </c:strRef>
          </c:tx>
          <c:spPr>
            <a:ln w="28575" cap="rnd">
              <a:solidFill>
                <a:schemeClr val="accent2"/>
              </a:solidFill>
              <a:round/>
            </a:ln>
            <a:effectLst/>
          </c:spPr>
          <c:marker>
            <c:symbol val="none"/>
          </c:marker>
          <c:cat>
            <c:multiLvlStrRef>
              <c:f>PivotTable!$U$4:$U$48</c:f>
              <c:multiLvlStrCache>
                <c:ptCount val="31"/>
                <c:lvl>
                  <c:pt idx="0">
                    <c:v>Finance - KOGI</c:v>
                  </c:pt>
                  <c:pt idx="1">
                    <c:v>Finance - LAGOS</c:v>
                  </c:pt>
                  <c:pt idx="2">
                    <c:v>Admin - IBADAN</c:v>
                  </c:pt>
                  <c:pt idx="3">
                    <c:v>Admin - KOGI</c:v>
                  </c:pt>
                  <c:pt idx="4">
                    <c:v>Admin - LAGOS</c:v>
                  </c:pt>
                  <c:pt idx="5">
                    <c:v>Finance - LAGOS</c:v>
                  </c:pt>
                  <c:pt idx="6">
                    <c:v>IT - LAGOS</c:v>
                  </c:pt>
                  <c:pt idx="7">
                    <c:v>Logistics - LAGOS</c:v>
                  </c:pt>
                  <c:pt idx="8">
                    <c:v>HR - KOGI</c:v>
                  </c:pt>
                  <c:pt idx="9">
                    <c:v>HR - PH</c:v>
                  </c:pt>
                  <c:pt idx="10">
                    <c:v>HR - IBADAN</c:v>
                  </c:pt>
                  <c:pt idx="11">
                    <c:v>HR - KANO</c:v>
                  </c:pt>
                  <c:pt idx="12">
                    <c:v>HR - KOGI</c:v>
                  </c:pt>
                  <c:pt idx="13">
                    <c:v>HR - LAGOS</c:v>
                  </c:pt>
                  <c:pt idx="14">
                    <c:v>Sales - IBADAN</c:v>
                  </c:pt>
                  <c:pt idx="15">
                    <c:v>Sales - KANO</c:v>
                  </c:pt>
                  <c:pt idx="16">
                    <c:v>Sales - KOGI</c:v>
                  </c:pt>
                  <c:pt idx="17">
                    <c:v>Sales - LAGOS</c:v>
                  </c:pt>
                  <c:pt idx="18">
                    <c:v>Sales - PH</c:v>
                  </c:pt>
                  <c:pt idx="19">
                    <c:v>Sales - KOGI</c:v>
                  </c:pt>
                  <c:pt idx="20">
                    <c:v>Admin - KANO</c:v>
                  </c:pt>
                  <c:pt idx="21">
                    <c:v>Admin - LAGOS</c:v>
                  </c:pt>
                  <c:pt idx="22">
                    <c:v>Logistics - KANO</c:v>
                  </c:pt>
                  <c:pt idx="23">
                    <c:v>Logistics - PH</c:v>
                  </c:pt>
                  <c:pt idx="24">
                    <c:v>IT - KANO</c:v>
                  </c:pt>
                  <c:pt idx="25">
                    <c:v>IT - KOGI</c:v>
                  </c:pt>
                  <c:pt idx="26">
                    <c:v>IT - LAGOS</c:v>
                  </c:pt>
                  <c:pt idx="27">
                    <c:v>IT- KOGI</c:v>
                  </c:pt>
                  <c:pt idx="28">
                    <c:v>Operations - KOGI</c:v>
                  </c:pt>
                  <c:pt idx="29">
                    <c:v>Operations - LAGOS</c:v>
                  </c:pt>
                  <c:pt idx="30">
                    <c:v>Operations - PH</c:v>
                  </c:pt>
                </c:lvl>
                <c:lvl>
                  <c:pt idx="0">
                    <c:v>Accountant</c:v>
                  </c:pt>
                  <c:pt idx="2">
                    <c:v>Admin Assistant</c:v>
                  </c:pt>
                  <c:pt idx="5">
                    <c:v>Auditor</c:v>
                  </c:pt>
                  <c:pt idx="6">
                    <c:v>Developer</c:v>
                  </c:pt>
                  <c:pt idx="7">
                    <c:v>Driver</c:v>
                  </c:pt>
                  <c:pt idx="8">
                    <c:v>HR Officer</c:v>
                  </c:pt>
                  <c:pt idx="10">
                    <c:v>Recruiter</c:v>
                  </c:pt>
                  <c:pt idx="14">
                    <c:v>Sales Lead</c:v>
                  </c:pt>
                  <c:pt idx="19">
                    <c:v>Sales Rep</c:v>
                  </c:pt>
                  <c:pt idx="20">
                    <c:v>Secretary</c:v>
                  </c:pt>
                  <c:pt idx="22">
                    <c:v>Storekeeper</c:v>
                  </c:pt>
                  <c:pt idx="24">
                    <c:v>Support Analyst</c:v>
                  </c:pt>
                  <c:pt idx="28">
                    <c:v>Technician</c:v>
                  </c:pt>
                </c:lvl>
              </c:multiLvlStrCache>
            </c:multiLvlStrRef>
          </c:cat>
          <c:val>
            <c:numRef>
              <c:f>PivotTable!$W$4:$W$48</c:f>
              <c:numCache>
                <c:formatCode>General</c:formatCode>
                <c:ptCount val="31"/>
                <c:pt idx="0">
                  <c:v>20826</c:v>
                </c:pt>
                <c:pt idx="1">
                  <c:v>34615</c:v>
                </c:pt>
                <c:pt idx="2">
                  <c:v>22842</c:v>
                </c:pt>
                <c:pt idx="3">
                  <c:v>19793</c:v>
                </c:pt>
                <c:pt idx="4">
                  <c:v>103925</c:v>
                </c:pt>
                <c:pt idx="5">
                  <c:v>36928</c:v>
                </c:pt>
                <c:pt idx="6">
                  <c:v>107658</c:v>
                </c:pt>
                <c:pt idx="7">
                  <c:v>33640</c:v>
                </c:pt>
                <c:pt idx="8">
                  <c:v>17557</c:v>
                </c:pt>
                <c:pt idx="9">
                  <c:v>27669</c:v>
                </c:pt>
                <c:pt idx="10">
                  <c:v>19378</c:v>
                </c:pt>
                <c:pt idx="11">
                  <c:v>23407</c:v>
                </c:pt>
                <c:pt idx="12">
                  <c:v>21774</c:v>
                </c:pt>
                <c:pt idx="13">
                  <c:v>52155</c:v>
                </c:pt>
                <c:pt idx="14">
                  <c:v>21693</c:v>
                </c:pt>
                <c:pt idx="15">
                  <c:v>21481</c:v>
                </c:pt>
                <c:pt idx="16">
                  <c:v>17072</c:v>
                </c:pt>
                <c:pt idx="17">
                  <c:v>23955</c:v>
                </c:pt>
                <c:pt idx="18">
                  <c:v>32875</c:v>
                </c:pt>
                <c:pt idx="19">
                  <c:v>66178</c:v>
                </c:pt>
                <c:pt idx="20">
                  <c:v>33602</c:v>
                </c:pt>
                <c:pt idx="21">
                  <c:v>108675</c:v>
                </c:pt>
                <c:pt idx="22">
                  <c:v>18550</c:v>
                </c:pt>
                <c:pt idx="23">
                  <c:v>24058</c:v>
                </c:pt>
                <c:pt idx="24">
                  <c:v>58854</c:v>
                </c:pt>
                <c:pt idx="25">
                  <c:v>34605</c:v>
                </c:pt>
                <c:pt idx="26">
                  <c:v>21376</c:v>
                </c:pt>
                <c:pt idx="27">
                  <c:v>17040</c:v>
                </c:pt>
                <c:pt idx="28">
                  <c:v>19203</c:v>
                </c:pt>
                <c:pt idx="29">
                  <c:v>40874</c:v>
                </c:pt>
                <c:pt idx="30">
                  <c:v>35501</c:v>
                </c:pt>
              </c:numCache>
            </c:numRef>
          </c:val>
          <c:smooth val="0"/>
          <c:extLst>
            <c:ext xmlns:c16="http://schemas.microsoft.com/office/drawing/2014/chart" uri="{C3380CC4-5D6E-409C-BE32-E72D297353CC}">
              <c16:uniqueId val="{00000001-6234-4429-9C54-0BB268231A45}"/>
            </c:ext>
          </c:extLst>
        </c:ser>
        <c:ser>
          <c:idx val="2"/>
          <c:order val="2"/>
          <c:tx>
            <c:strRef>
              <c:f>PivotTable!$X$3</c:f>
              <c:strCache>
                <c:ptCount val="1"/>
                <c:pt idx="0">
                  <c:v>Sum of Overtime (₦)</c:v>
                </c:pt>
              </c:strCache>
            </c:strRef>
          </c:tx>
          <c:spPr>
            <a:ln w="28575" cap="rnd">
              <a:solidFill>
                <a:schemeClr val="accent3"/>
              </a:solidFill>
              <a:round/>
            </a:ln>
            <a:effectLst/>
          </c:spPr>
          <c:marker>
            <c:symbol val="none"/>
          </c:marker>
          <c:cat>
            <c:multiLvlStrRef>
              <c:f>PivotTable!$U$4:$U$48</c:f>
              <c:multiLvlStrCache>
                <c:ptCount val="31"/>
                <c:lvl>
                  <c:pt idx="0">
                    <c:v>Finance - KOGI</c:v>
                  </c:pt>
                  <c:pt idx="1">
                    <c:v>Finance - LAGOS</c:v>
                  </c:pt>
                  <c:pt idx="2">
                    <c:v>Admin - IBADAN</c:v>
                  </c:pt>
                  <c:pt idx="3">
                    <c:v>Admin - KOGI</c:v>
                  </c:pt>
                  <c:pt idx="4">
                    <c:v>Admin - LAGOS</c:v>
                  </c:pt>
                  <c:pt idx="5">
                    <c:v>Finance - LAGOS</c:v>
                  </c:pt>
                  <c:pt idx="6">
                    <c:v>IT - LAGOS</c:v>
                  </c:pt>
                  <c:pt idx="7">
                    <c:v>Logistics - LAGOS</c:v>
                  </c:pt>
                  <c:pt idx="8">
                    <c:v>HR - KOGI</c:v>
                  </c:pt>
                  <c:pt idx="9">
                    <c:v>HR - PH</c:v>
                  </c:pt>
                  <c:pt idx="10">
                    <c:v>HR - IBADAN</c:v>
                  </c:pt>
                  <c:pt idx="11">
                    <c:v>HR - KANO</c:v>
                  </c:pt>
                  <c:pt idx="12">
                    <c:v>HR - KOGI</c:v>
                  </c:pt>
                  <c:pt idx="13">
                    <c:v>HR - LAGOS</c:v>
                  </c:pt>
                  <c:pt idx="14">
                    <c:v>Sales - IBADAN</c:v>
                  </c:pt>
                  <c:pt idx="15">
                    <c:v>Sales - KANO</c:v>
                  </c:pt>
                  <c:pt idx="16">
                    <c:v>Sales - KOGI</c:v>
                  </c:pt>
                  <c:pt idx="17">
                    <c:v>Sales - LAGOS</c:v>
                  </c:pt>
                  <c:pt idx="18">
                    <c:v>Sales - PH</c:v>
                  </c:pt>
                  <c:pt idx="19">
                    <c:v>Sales - KOGI</c:v>
                  </c:pt>
                  <c:pt idx="20">
                    <c:v>Admin - KANO</c:v>
                  </c:pt>
                  <c:pt idx="21">
                    <c:v>Admin - LAGOS</c:v>
                  </c:pt>
                  <c:pt idx="22">
                    <c:v>Logistics - KANO</c:v>
                  </c:pt>
                  <c:pt idx="23">
                    <c:v>Logistics - PH</c:v>
                  </c:pt>
                  <c:pt idx="24">
                    <c:v>IT - KANO</c:v>
                  </c:pt>
                  <c:pt idx="25">
                    <c:v>IT - KOGI</c:v>
                  </c:pt>
                  <c:pt idx="26">
                    <c:v>IT - LAGOS</c:v>
                  </c:pt>
                  <c:pt idx="27">
                    <c:v>IT- KOGI</c:v>
                  </c:pt>
                  <c:pt idx="28">
                    <c:v>Operations - KOGI</c:v>
                  </c:pt>
                  <c:pt idx="29">
                    <c:v>Operations - LAGOS</c:v>
                  </c:pt>
                  <c:pt idx="30">
                    <c:v>Operations - PH</c:v>
                  </c:pt>
                </c:lvl>
                <c:lvl>
                  <c:pt idx="0">
                    <c:v>Accountant</c:v>
                  </c:pt>
                  <c:pt idx="2">
                    <c:v>Admin Assistant</c:v>
                  </c:pt>
                  <c:pt idx="5">
                    <c:v>Auditor</c:v>
                  </c:pt>
                  <c:pt idx="6">
                    <c:v>Developer</c:v>
                  </c:pt>
                  <c:pt idx="7">
                    <c:v>Driver</c:v>
                  </c:pt>
                  <c:pt idx="8">
                    <c:v>HR Officer</c:v>
                  </c:pt>
                  <c:pt idx="10">
                    <c:v>Recruiter</c:v>
                  </c:pt>
                  <c:pt idx="14">
                    <c:v>Sales Lead</c:v>
                  </c:pt>
                  <c:pt idx="19">
                    <c:v>Sales Rep</c:v>
                  </c:pt>
                  <c:pt idx="20">
                    <c:v>Secretary</c:v>
                  </c:pt>
                  <c:pt idx="22">
                    <c:v>Storekeeper</c:v>
                  </c:pt>
                  <c:pt idx="24">
                    <c:v>Support Analyst</c:v>
                  </c:pt>
                  <c:pt idx="28">
                    <c:v>Technician</c:v>
                  </c:pt>
                </c:lvl>
              </c:multiLvlStrCache>
            </c:multiLvlStrRef>
          </c:cat>
          <c:val>
            <c:numRef>
              <c:f>PivotTable!$X$4:$X$48</c:f>
              <c:numCache>
                <c:formatCode>General</c:formatCode>
                <c:ptCount val="31"/>
                <c:pt idx="0">
                  <c:v>9348</c:v>
                </c:pt>
                <c:pt idx="1">
                  <c:v>1870</c:v>
                </c:pt>
                <c:pt idx="2">
                  <c:v>9569</c:v>
                </c:pt>
                <c:pt idx="3">
                  <c:v>1827</c:v>
                </c:pt>
                <c:pt idx="4">
                  <c:v>19598</c:v>
                </c:pt>
                <c:pt idx="5">
                  <c:v>5009</c:v>
                </c:pt>
                <c:pt idx="6">
                  <c:v>28406</c:v>
                </c:pt>
                <c:pt idx="7">
                  <c:v>2552</c:v>
                </c:pt>
                <c:pt idx="8">
                  <c:v>693</c:v>
                </c:pt>
                <c:pt idx="9">
                  <c:v>3597</c:v>
                </c:pt>
                <c:pt idx="10">
                  <c:v>665</c:v>
                </c:pt>
                <c:pt idx="11">
                  <c:v>1796</c:v>
                </c:pt>
                <c:pt idx="12">
                  <c:v>6632</c:v>
                </c:pt>
                <c:pt idx="13">
                  <c:v>18250</c:v>
                </c:pt>
                <c:pt idx="14">
                  <c:v>2965</c:v>
                </c:pt>
                <c:pt idx="15">
                  <c:v>4265</c:v>
                </c:pt>
                <c:pt idx="16">
                  <c:v>5689</c:v>
                </c:pt>
                <c:pt idx="17">
                  <c:v>1204</c:v>
                </c:pt>
                <c:pt idx="18">
                  <c:v>8933</c:v>
                </c:pt>
                <c:pt idx="19">
                  <c:v>7263</c:v>
                </c:pt>
                <c:pt idx="20">
                  <c:v>5516</c:v>
                </c:pt>
                <c:pt idx="21">
                  <c:v>18981</c:v>
                </c:pt>
                <c:pt idx="22">
                  <c:v>7795</c:v>
                </c:pt>
                <c:pt idx="23">
                  <c:v>6796</c:v>
                </c:pt>
                <c:pt idx="24">
                  <c:v>9398</c:v>
                </c:pt>
                <c:pt idx="25">
                  <c:v>5557</c:v>
                </c:pt>
                <c:pt idx="26">
                  <c:v>7190</c:v>
                </c:pt>
                <c:pt idx="27">
                  <c:v>1887</c:v>
                </c:pt>
                <c:pt idx="28">
                  <c:v>7422</c:v>
                </c:pt>
                <c:pt idx="29">
                  <c:v>12313</c:v>
                </c:pt>
                <c:pt idx="30">
                  <c:v>1387</c:v>
                </c:pt>
              </c:numCache>
            </c:numRef>
          </c:val>
          <c:smooth val="0"/>
          <c:extLst>
            <c:ext xmlns:c16="http://schemas.microsoft.com/office/drawing/2014/chart" uri="{C3380CC4-5D6E-409C-BE32-E72D297353CC}">
              <c16:uniqueId val="{00000002-6234-4429-9C54-0BB268231A45}"/>
            </c:ext>
          </c:extLst>
        </c:ser>
        <c:ser>
          <c:idx val="3"/>
          <c:order val="3"/>
          <c:tx>
            <c:strRef>
              <c:f>PivotTable!$Y$3</c:f>
              <c:strCache>
                <c:ptCount val="1"/>
                <c:pt idx="0">
                  <c:v>Sum of Other Allowances (₦)</c:v>
                </c:pt>
              </c:strCache>
            </c:strRef>
          </c:tx>
          <c:spPr>
            <a:ln w="28575" cap="rnd">
              <a:solidFill>
                <a:schemeClr val="accent4"/>
              </a:solidFill>
              <a:round/>
            </a:ln>
            <a:effectLst/>
          </c:spPr>
          <c:marker>
            <c:symbol val="none"/>
          </c:marker>
          <c:cat>
            <c:multiLvlStrRef>
              <c:f>PivotTable!$U$4:$U$48</c:f>
              <c:multiLvlStrCache>
                <c:ptCount val="31"/>
                <c:lvl>
                  <c:pt idx="0">
                    <c:v>Finance - KOGI</c:v>
                  </c:pt>
                  <c:pt idx="1">
                    <c:v>Finance - LAGOS</c:v>
                  </c:pt>
                  <c:pt idx="2">
                    <c:v>Admin - IBADAN</c:v>
                  </c:pt>
                  <c:pt idx="3">
                    <c:v>Admin - KOGI</c:v>
                  </c:pt>
                  <c:pt idx="4">
                    <c:v>Admin - LAGOS</c:v>
                  </c:pt>
                  <c:pt idx="5">
                    <c:v>Finance - LAGOS</c:v>
                  </c:pt>
                  <c:pt idx="6">
                    <c:v>IT - LAGOS</c:v>
                  </c:pt>
                  <c:pt idx="7">
                    <c:v>Logistics - LAGOS</c:v>
                  </c:pt>
                  <c:pt idx="8">
                    <c:v>HR - KOGI</c:v>
                  </c:pt>
                  <c:pt idx="9">
                    <c:v>HR - PH</c:v>
                  </c:pt>
                  <c:pt idx="10">
                    <c:v>HR - IBADAN</c:v>
                  </c:pt>
                  <c:pt idx="11">
                    <c:v>HR - KANO</c:v>
                  </c:pt>
                  <c:pt idx="12">
                    <c:v>HR - KOGI</c:v>
                  </c:pt>
                  <c:pt idx="13">
                    <c:v>HR - LAGOS</c:v>
                  </c:pt>
                  <c:pt idx="14">
                    <c:v>Sales - IBADAN</c:v>
                  </c:pt>
                  <c:pt idx="15">
                    <c:v>Sales - KANO</c:v>
                  </c:pt>
                  <c:pt idx="16">
                    <c:v>Sales - KOGI</c:v>
                  </c:pt>
                  <c:pt idx="17">
                    <c:v>Sales - LAGOS</c:v>
                  </c:pt>
                  <c:pt idx="18">
                    <c:v>Sales - PH</c:v>
                  </c:pt>
                  <c:pt idx="19">
                    <c:v>Sales - KOGI</c:v>
                  </c:pt>
                  <c:pt idx="20">
                    <c:v>Admin - KANO</c:v>
                  </c:pt>
                  <c:pt idx="21">
                    <c:v>Admin - LAGOS</c:v>
                  </c:pt>
                  <c:pt idx="22">
                    <c:v>Logistics - KANO</c:v>
                  </c:pt>
                  <c:pt idx="23">
                    <c:v>Logistics - PH</c:v>
                  </c:pt>
                  <c:pt idx="24">
                    <c:v>IT - KANO</c:v>
                  </c:pt>
                  <c:pt idx="25">
                    <c:v>IT - KOGI</c:v>
                  </c:pt>
                  <c:pt idx="26">
                    <c:v>IT - LAGOS</c:v>
                  </c:pt>
                  <c:pt idx="27">
                    <c:v>IT- KOGI</c:v>
                  </c:pt>
                  <c:pt idx="28">
                    <c:v>Operations - KOGI</c:v>
                  </c:pt>
                  <c:pt idx="29">
                    <c:v>Operations - LAGOS</c:v>
                  </c:pt>
                  <c:pt idx="30">
                    <c:v>Operations - PH</c:v>
                  </c:pt>
                </c:lvl>
                <c:lvl>
                  <c:pt idx="0">
                    <c:v>Accountant</c:v>
                  </c:pt>
                  <c:pt idx="2">
                    <c:v>Admin Assistant</c:v>
                  </c:pt>
                  <c:pt idx="5">
                    <c:v>Auditor</c:v>
                  </c:pt>
                  <c:pt idx="6">
                    <c:v>Developer</c:v>
                  </c:pt>
                  <c:pt idx="7">
                    <c:v>Driver</c:v>
                  </c:pt>
                  <c:pt idx="8">
                    <c:v>HR Officer</c:v>
                  </c:pt>
                  <c:pt idx="10">
                    <c:v>Recruiter</c:v>
                  </c:pt>
                  <c:pt idx="14">
                    <c:v>Sales Lead</c:v>
                  </c:pt>
                  <c:pt idx="19">
                    <c:v>Sales Rep</c:v>
                  </c:pt>
                  <c:pt idx="20">
                    <c:v>Secretary</c:v>
                  </c:pt>
                  <c:pt idx="22">
                    <c:v>Storekeeper</c:v>
                  </c:pt>
                  <c:pt idx="24">
                    <c:v>Support Analyst</c:v>
                  </c:pt>
                  <c:pt idx="28">
                    <c:v>Technician</c:v>
                  </c:pt>
                </c:lvl>
              </c:multiLvlStrCache>
            </c:multiLvlStrRef>
          </c:cat>
          <c:val>
            <c:numRef>
              <c:f>PivotTable!$Y$4:$Y$48</c:f>
              <c:numCache>
                <c:formatCode>General</c:formatCode>
                <c:ptCount val="31"/>
                <c:pt idx="0">
                  <c:v>10556</c:v>
                </c:pt>
                <c:pt idx="1">
                  <c:v>6601</c:v>
                </c:pt>
                <c:pt idx="2">
                  <c:v>7813</c:v>
                </c:pt>
                <c:pt idx="3">
                  <c:v>5347</c:v>
                </c:pt>
                <c:pt idx="4">
                  <c:v>32120</c:v>
                </c:pt>
                <c:pt idx="5">
                  <c:v>10868</c:v>
                </c:pt>
                <c:pt idx="6">
                  <c:v>37082</c:v>
                </c:pt>
                <c:pt idx="7">
                  <c:v>12832</c:v>
                </c:pt>
                <c:pt idx="8">
                  <c:v>10654</c:v>
                </c:pt>
                <c:pt idx="9">
                  <c:v>7012</c:v>
                </c:pt>
                <c:pt idx="10">
                  <c:v>13749</c:v>
                </c:pt>
                <c:pt idx="11">
                  <c:v>13421</c:v>
                </c:pt>
                <c:pt idx="12">
                  <c:v>7312</c:v>
                </c:pt>
                <c:pt idx="13">
                  <c:v>18484</c:v>
                </c:pt>
                <c:pt idx="14">
                  <c:v>11725</c:v>
                </c:pt>
                <c:pt idx="15">
                  <c:v>14737</c:v>
                </c:pt>
                <c:pt idx="16">
                  <c:v>8592</c:v>
                </c:pt>
                <c:pt idx="17">
                  <c:v>8174</c:v>
                </c:pt>
                <c:pt idx="18">
                  <c:v>12969</c:v>
                </c:pt>
                <c:pt idx="19">
                  <c:v>20594</c:v>
                </c:pt>
                <c:pt idx="20">
                  <c:v>13140</c:v>
                </c:pt>
                <c:pt idx="21">
                  <c:v>25117</c:v>
                </c:pt>
                <c:pt idx="22">
                  <c:v>12239</c:v>
                </c:pt>
                <c:pt idx="23">
                  <c:v>7528</c:v>
                </c:pt>
                <c:pt idx="24">
                  <c:v>16314</c:v>
                </c:pt>
                <c:pt idx="25">
                  <c:v>11068</c:v>
                </c:pt>
                <c:pt idx="26">
                  <c:v>7837</c:v>
                </c:pt>
                <c:pt idx="27">
                  <c:v>9832</c:v>
                </c:pt>
                <c:pt idx="28">
                  <c:v>7830</c:v>
                </c:pt>
                <c:pt idx="29">
                  <c:v>28150</c:v>
                </c:pt>
                <c:pt idx="30">
                  <c:v>8801</c:v>
                </c:pt>
              </c:numCache>
            </c:numRef>
          </c:val>
          <c:smooth val="0"/>
          <c:extLst>
            <c:ext xmlns:c16="http://schemas.microsoft.com/office/drawing/2014/chart" uri="{C3380CC4-5D6E-409C-BE32-E72D297353CC}">
              <c16:uniqueId val="{00000003-6234-4429-9C54-0BB268231A45}"/>
            </c:ext>
          </c:extLst>
        </c:ser>
        <c:dLbls>
          <c:showLegendKey val="0"/>
          <c:showVal val="0"/>
          <c:showCatName val="0"/>
          <c:showSerName val="0"/>
          <c:showPercent val="0"/>
          <c:showBubbleSize val="0"/>
        </c:dLbls>
        <c:smooth val="0"/>
        <c:axId val="566444376"/>
        <c:axId val="566445032"/>
      </c:lineChart>
      <c:catAx>
        <c:axId val="56644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45032"/>
        <c:crosses val="autoZero"/>
        <c:auto val="1"/>
        <c:lblAlgn val="ctr"/>
        <c:lblOffset val="100"/>
        <c:noMultiLvlLbl val="0"/>
      </c:catAx>
      <c:valAx>
        <c:axId val="566445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4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PivotTable!$D$3</c:f>
              <c:strCache>
                <c:ptCount val="1"/>
                <c:pt idx="0">
                  <c:v>Total</c:v>
                </c:pt>
              </c:strCache>
            </c:strRef>
          </c:tx>
          <c:spPr>
            <a:solidFill>
              <a:schemeClr val="accent1"/>
            </a:solidFill>
            <a:ln>
              <a:noFill/>
            </a:ln>
            <a:effectLst/>
            <a:sp3d/>
          </c:spPr>
          <c:invertIfNegative val="0"/>
          <c:cat>
            <c:strRef>
              <c:f>PivotTable!$C$4:$C$17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PivotTable!$D$4:$D$17</c:f>
              <c:numCache>
                <c:formatCode>General</c:formatCode>
                <c:ptCount val="13"/>
                <c:pt idx="0">
                  <c:v>277205</c:v>
                </c:pt>
                <c:pt idx="1">
                  <c:v>732812</c:v>
                </c:pt>
                <c:pt idx="2">
                  <c:v>184640</c:v>
                </c:pt>
                <c:pt idx="3">
                  <c:v>538292</c:v>
                </c:pt>
                <c:pt idx="4">
                  <c:v>168201</c:v>
                </c:pt>
                <c:pt idx="5">
                  <c:v>226133</c:v>
                </c:pt>
                <c:pt idx="6">
                  <c:v>583583</c:v>
                </c:pt>
                <c:pt idx="7">
                  <c:v>585388</c:v>
                </c:pt>
                <c:pt idx="8">
                  <c:v>330891</c:v>
                </c:pt>
                <c:pt idx="9">
                  <c:v>711393</c:v>
                </c:pt>
                <c:pt idx="10">
                  <c:v>213045</c:v>
                </c:pt>
                <c:pt idx="11">
                  <c:v>659383</c:v>
                </c:pt>
                <c:pt idx="12">
                  <c:v>477897</c:v>
                </c:pt>
              </c:numCache>
            </c:numRef>
          </c:val>
          <c:extLst>
            <c:ext xmlns:c16="http://schemas.microsoft.com/office/drawing/2014/chart" uri="{C3380CC4-5D6E-409C-BE32-E72D297353CC}">
              <c16:uniqueId val="{00000000-03E4-49B1-8811-13F2551F79CA}"/>
            </c:ext>
          </c:extLst>
        </c:ser>
        <c:dLbls>
          <c:showLegendKey val="0"/>
          <c:showVal val="0"/>
          <c:showCatName val="0"/>
          <c:showSerName val="0"/>
          <c:showPercent val="0"/>
          <c:showBubbleSize val="0"/>
        </c:dLbls>
        <c:gapWidth val="150"/>
        <c:shape val="box"/>
        <c:axId val="413717304"/>
        <c:axId val="413724520"/>
        <c:axId val="0"/>
      </c:bar3DChart>
      <c:catAx>
        <c:axId val="413717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24520"/>
        <c:crosses val="autoZero"/>
        <c:auto val="1"/>
        <c:lblAlgn val="ctr"/>
        <c:lblOffset val="100"/>
        <c:noMultiLvlLbl val="0"/>
      </c:catAx>
      <c:valAx>
        <c:axId val="413724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1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PivotTable!$J$3</c:f>
              <c:strCache>
                <c:ptCount val="1"/>
                <c:pt idx="0">
                  <c:v>Total</c:v>
                </c:pt>
              </c:strCache>
            </c:strRef>
          </c:tx>
          <c:spPr>
            <a:ln w="28575" cap="rnd">
              <a:solidFill>
                <a:schemeClr val="accent1"/>
              </a:solidFill>
              <a:round/>
            </a:ln>
            <a:effectLst/>
          </c:spPr>
          <c:marker>
            <c:symbol val="none"/>
          </c:marker>
          <c:cat>
            <c:strRef>
              <c:f>PivotTable!$I$4:$I$17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PivotTable!$J$4:$J$17</c:f>
              <c:numCache>
                <c:formatCode>General</c:formatCode>
                <c:ptCount val="13"/>
                <c:pt idx="0">
                  <c:v>51455</c:v>
                </c:pt>
                <c:pt idx="1">
                  <c:v>155683.81818181818</c:v>
                </c:pt>
                <c:pt idx="2">
                  <c:v>38103</c:v>
                </c:pt>
                <c:pt idx="3">
                  <c:v>105764</c:v>
                </c:pt>
                <c:pt idx="4">
                  <c:v>30538</c:v>
                </c:pt>
                <c:pt idx="5">
                  <c:v>42468</c:v>
                </c:pt>
                <c:pt idx="6">
                  <c:v>131792.81818181818</c:v>
                </c:pt>
                <c:pt idx="7">
                  <c:v>128067.36363636363</c:v>
                </c:pt>
                <c:pt idx="8">
                  <c:v>64914</c:v>
                </c:pt>
                <c:pt idx="9">
                  <c:v>148425.81818181818</c:v>
                </c:pt>
                <c:pt idx="10">
                  <c:v>44167</c:v>
                </c:pt>
                <c:pt idx="11">
                  <c:v>133736</c:v>
                </c:pt>
                <c:pt idx="12">
                  <c:v>98004</c:v>
                </c:pt>
              </c:numCache>
            </c:numRef>
          </c:val>
          <c:smooth val="0"/>
          <c:extLst>
            <c:ext xmlns:c16="http://schemas.microsoft.com/office/drawing/2014/chart" uri="{C3380CC4-5D6E-409C-BE32-E72D297353CC}">
              <c16:uniqueId val="{00000000-FF55-4998-86F7-2EB3E9C99C98}"/>
            </c:ext>
          </c:extLst>
        </c:ser>
        <c:dLbls>
          <c:showLegendKey val="0"/>
          <c:showVal val="0"/>
          <c:showCatName val="0"/>
          <c:showSerName val="0"/>
          <c:showPercent val="0"/>
          <c:showBubbleSize val="0"/>
        </c:dLbls>
        <c:smooth val="0"/>
        <c:axId val="413716976"/>
        <c:axId val="413720584"/>
      </c:lineChart>
      <c:catAx>
        <c:axId val="41371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20584"/>
        <c:crosses val="autoZero"/>
        <c:auto val="1"/>
        <c:lblAlgn val="ctr"/>
        <c:lblOffset val="100"/>
        <c:noMultiLvlLbl val="0"/>
      </c:catAx>
      <c:valAx>
        <c:axId val="41372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1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PivotTable!$M$3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4F-43FA-A09A-3623D068CA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4F-43FA-A09A-3623D068CA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4F-43FA-A09A-3623D068CA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4F-43FA-A09A-3623D068CA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4F-43FA-A09A-3623D068CA9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24F-43FA-A09A-3623D068CA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24F-43FA-A09A-3623D068CA9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24F-43FA-A09A-3623D068CA9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24F-43FA-A09A-3623D068CA9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24F-43FA-A09A-3623D068CA9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24F-43FA-A09A-3623D068CA9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24F-43FA-A09A-3623D068CA9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24F-43FA-A09A-3623D068CA9F}"/>
              </c:ext>
            </c:extLst>
          </c:dPt>
          <c:cat>
            <c:strRef>
              <c:f>PivotTable!$L$4:$L$17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PivotTable!$M$4:$M$17</c:f>
              <c:numCache>
                <c:formatCode>General</c:formatCode>
                <c:ptCount val="13"/>
                <c:pt idx="0">
                  <c:v>444182</c:v>
                </c:pt>
                <c:pt idx="1">
                  <c:v>1175487</c:v>
                </c:pt>
                <c:pt idx="2">
                  <c:v>292837</c:v>
                </c:pt>
                <c:pt idx="3">
                  <c:v>872924</c:v>
                </c:pt>
                <c:pt idx="4">
                  <c:v>267685</c:v>
                </c:pt>
                <c:pt idx="5">
                  <c:v>361154</c:v>
                </c:pt>
                <c:pt idx="6">
                  <c:v>955677</c:v>
                </c:pt>
                <c:pt idx="7">
                  <c:v>957331</c:v>
                </c:pt>
                <c:pt idx="8">
                  <c:v>524192</c:v>
                </c:pt>
                <c:pt idx="9">
                  <c:v>1129840</c:v>
                </c:pt>
                <c:pt idx="10">
                  <c:v>353924</c:v>
                </c:pt>
                <c:pt idx="11">
                  <c:v>1058154</c:v>
                </c:pt>
                <c:pt idx="12">
                  <c:v>782745</c:v>
                </c:pt>
              </c:numCache>
            </c:numRef>
          </c:val>
          <c:extLst>
            <c:ext xmlns:c16="http://schemas.microsoft.com/office/drawing/2014/chart" uri="{C3380CC4-5D6E-409C-BE32-E72D297353CC}">
              <c16:uniqueId val="{00000000-941E-443A-A2CF-920AE16B773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DASH_BOARD9876.xlsx]PivotTable!PivotTable5</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PivotTable!$P$3</c:f>
              <c:strCache>
                <c:ptCount val="1"/>
                <c:pt idx="0">
                  <c:v>Total</c:v>
                </c:pt>
              </c:strCache>
            </c:strRef>
          </c:tx>
          <c:spPr>
            <a:solidFill>
              <a:schemeClr val="accent1"/>
            </a:solidFill>
            <a:ln>
              <a:noFill/>
            </a:ln>
            <a:effectLst/>
            <a:sp3d/>
          </c:spPr>
          <c:invertIfNegative val="0"/>
          <c:cat>
            <c:strRef>
              <c:f>PivotTable!$O$4:$O$17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PivotTable!$P$4:$P$17</c:f>
              <c:numCache>
                <c:formatCode>General</c:formatCode>
                <c:ptCount val="13"/>
                <c:pt idx="0">
                  <c:v>22176</c:v>
                </c:pt>
                <c:pt idx="1">
                  <c:v>58622</c:v>
                </c:pt>
                <c:pt idx="2">
                  <c:v>14771</c:v>
                </c:pt>
                <c:pt idx="3">
                  <c:v>43062</c:v>
                </c:pt>
                <c:pt idx="4">
                  <c:v>13456</c:v>
                </c:pt>
                <c:pt idx="5">
                  <c:v>18089</c:v>
                </c:pt>
                <c:pt idx="6">
                  <c:v>46685</c:v>
                </c:pt>
                <c:pt idx="7">
                  <c:v>46829</c:v>
                </c:pt>
                <c:pt idx="8">
                  <c:v>26470</c:v>
                </c:pt>
                <c:pt idx="9">
                  <c:v>56908</c:v>
                </c:pt>
                <c:pt idx="10">
                  <c:v>17043</c:v>
                </c:pt>
                <c:pt idx="11">
                  <c:v>52748</c:v>
                </c:pt>
                <c:pt idx="12">
                  <c:v>38230</c:v>
                </c:pt>
              </c:numCache>
            </c:numRef>
          </c:val>
          <c:extLst>
            <c:ext xmlns:c16="http://schemas.microsoft.com/office/drawing/2014/chart" uri="{C3380CC4-5D6E-409C-BE32-E72D297353CC}">
              <c16:uniqueId val="{00000000-3F0B-4A14-8213-6AAC947470E4}"/>
            </c:ext>
          </c:extLst>
        </c:ser>
        <c:dLbls>
          <c:showLegendKey val="0"/>
          <c:showVal val="0"/>
          <c:showCatName val="0"/>
          <c:showSerName val="0"/>
          <c:showPercent val="0"/>
          <c:showBubbleSize val="0"/>
        </c:dLbls>
        <c:gapWidth val="150"/>
        <c:shape val="box"/>
        <c:axId val="427019160"/>
        <c:axId val="427013256"/>
        <c:axId val="0"/>
      </c:bar3DChart>
      <c:catAx>
        <c:axId val="427019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13256"/>
        <c:crosses val="autoZero"/>
        <c:auto val="1"/>
        <c:lblAlgn val="ctr"/>
        <c:lblOffset val="100"/>
        <c:noMultiLvlLbl val="0"/>
      </c:catAx>
      <c:valAx>
        <c:axId val="427013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19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0BD-4EE6-B66F-30174298EE0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0BD-4EE6-B66F-30174298EE0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0BD-4EE6-B66F-30174298EE0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0BD-4EE6-B66F-30174298EE0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0BD-4EE6-B66F-30174298EE0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0BD-4EE6-B66F-30174298EE0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0BD-4EE6-B66F-30174298EE0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0BD-4EE6-B66F-30174298EE0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0BD-4EE6-B66F-30174298EE0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0BD-4EE6-B66F-30174298EE0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0BD-4EE6-B66F-30174298EE0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0BD-4EE6-B66F-30174298EE0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0BD-4EE6-B66F-30174298EE02}"/>
              </c:ext>
            </c:extLst>
          </c:dPt>
          <c:cat>
            <c:strRef>
              <c:f>PivotTable!$R$4:$R$17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PivotTable!$S$4:$S$17</c:f>
              <c:numCache>
                <c:formatCode>General</c:formatCode>
                <c:ptCount val="13"/>
                <c:pt idx="0">
                  <c:v>27720</c:v>
                </c:pt>
                <c:pt idx="1">
                  <c:v>73279</c:v>
                </c:pt>
                <c:pt idx="2">
                  <c:v>18464</c:v>
                </c:pt>
                <c:pt idx="3">
                  <c:v>53828</c:v>
                </c:pt>
                <c:pt idx="4">
                  <c:v>16820</c:v>
                </c:pt>
                <c:pt idx="5">
                  <c:v>22612</c:v>
                </c:pt>
                <c:pt idx="6">
                  <c:v>58356</c:v>
                </c:pt>
                <c:pt idx="7">
                  <c:v>58536</c:v>
                </c:pt>
                <c:pt idx="8">
                  <c:v>33088</c:v>
                </c:pt>
                <c:pt idx="9">
                  <c:v>71137</c:v>
                </c:pt>
                <c:pt idx="10">
                  <c:v>21304</c:v>
                </c:pt>
                <c:pt idx="11">
                  <c:v>65937</c:v>
                </c:pt>
                <c:pt idx="12">
                  <c:v>47787</c:v>
                </c:pt>
              </c:numCache>
            </c:numRef>
          </c:val>
          <c:extLst>
            <c:ext xmlns:c16="http://schemas.microsoft.com/office/drawing/2014/chart" uri="{C3380CC4-5D6E-409C-BE32-E72D297353CC}">
              <c16:uniqueId val="{00000000-0CB6-4C74-8882-F9101B94358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DASH_BOARD9876.xlsx]PivotTable!PivotTable7</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PivotTable!$V$3</c:f>
              <c:strCache>
                <c:ptCount val="1"/>
                <c:pt idx="0">
                  <c:v>Sum of Loan (₦)</c:v>
                </c:pt>
              </c:strCache>
            </c:strRef>
          </c:tx>
          <c:spPr>
            <a:ln w="28575" cap="rnd">
              <a:solidFill>
                <a:schemeClr val="accent1"/>
              </a:solidFill>
              <a:round/>
            </a:ln>
            <a:effectLst/>
          </c:spPr>
          <c:marker>
            <c:symbol val="none"/>
          </c:marker>
          <c:cat>
            <c:multiLvlStrRef>
              <c:f>PivotTable!$U$4:$U$48</c:f>
              <c:multiLvlStrCache>
                <c:ptCount val="31"/>
                <c:lvl>
                  <c:pt idx="0">
                    <c:v>Finance - KOGI</c:v>
                  </c:pt>
                  <c:pt idx="1">
                    <c:v>Finance - LAGOS</c:v>
                  </c:pt>
                  <c:pt idx="2">
                    <c:v>Admin - IBADAN</c:v>
                  </c:pt>
                  <c:pt idx="3">
                    <c:v>Admin - KOGI</c:v>
                  </c:pt>
                  <c:pt idx="4">
                    <c:v>Admin - LAGOS</c:v>
                  </c:pt>
                  <c:pt idx="5">
                    <c:v>Finance - LAGOS</c:v>
                  </c:pt>
                  <c:pt idx="6">
                    <c:v>IT - LAGOS</c:v>
                  </c:pt>
                  <c:pt idx="7">
                    <c:v>Logistics - LAGOS</c:v>
                  </c:pt>
                  <c:pt idx="8">
                    <c:v>HR - KOGI</c:v>
                  </c:pt>
                  <c:pt idx="9">
                    <c:v>HR - PH</c:v>
                  </c:pt>
                  <c:pt idx="10">
                    <c:v>HR - IBADAN</c:v>
                  </c:pt>
                  <c:pt idx="11">
                    <c:v>HR - KANO</c:v>
                  </c:pt>
                  <c:pt idx="12">
                    <c:v>HR - KOGI</c:v>
                  </c:pt>
                  <c:pt idx="13">
                    <c:v>HR - LAGOS</c:v>
                  </c:pt>
                  <c:pt idx="14">
                    <c:v>Sales - IBADAN</c:v>
                  </c:pt>
                  <c:pt idx="15">
                    <c:v>Sales - KANO</c:v>
                  </c:pt>
                  <c:pt idx="16">
                    <c:v>Sales - KOGI</c:v>
                  </c:pt>
                  <c:pt idx="17">
                    <c:v>Sales - LAGOS</c:v>
                  </c:pt>
                  <c:pt idx="18">
                    <c:v>Sales - PH</c:v>
                  </c:pt>
                  <c:pt idx="19">
                    <c:v>Sales - KOGI</c:v>
                  </c:pt>
                  <c:pt idx="20">
                    <c:v>Admin - KANO</c:v>
                  </c:pt>
                  <c:pt idx="21">
                    <c:v>Admin - LAGOS</c:v>
                  </c:pt>
                  <c:pt idx="22">
                    <c:v>Logistics - KANO</c:v>
                  </c:pt>
                  <c:pt idx="23">
                    <c:v>Logistics - PH</c:v>
                  </c:pt>
                  <c:pt idx="24">
                    <c:v>IT - KANO</c:v>
                  </c:pt>
                  <c:pt idx="25">
                    <c:v>IT - KOGI</c:v>
                  </c:pt>
                  <c:pt idx="26">
                    <c:v>IT - LAGOS</c:v>
                  </c:pt>
                  <c:pt idx="27">
                    <c:v>IT- KOGI</c:v>
                  </c:pt>
                  <c:pt idx="28">
                    <c:v>Operations - KOGI</c:v>
                  </c:pt>
                  <c:pt idx="29">
                    <c:v>Operations - LAGOS</c:v>
                  </c:pt>
                  <c:pt idx="30">
                    <c:v>Operations - PH</c:v>
                  </c:pt>
                </c:lvl>
                <c:lvl>
                  <c:pt idx="0">
                    <c:v>Accountant</c:v>
                  </c:pt>
                  <c:pt idx="2">
                    <c:v>Admin Assistant</c:v>
                  </c:pt>
                  <c:pt idx="5">
                    <c:v>Auditor</c:v>
                  </c:pt>
                  <c:pt idx="6">
                    <c:v>Developer</c:v>
                  </c:pt>
                  <c:pt idx="7">
                    <c:v>Driver</c:v>
                  </c:pt>
                  <c:pt idx="8">
                    <c:v>HR Officer</c:v>
                  </c:pt>
                  <c:pt idx="10">
                    <c:v>Recruiter</c:v>
                  </c:pt>
                  <c:pt idx="14">
                    <c:v>Sales Lead</c:v>
                  </c:pt>
                  <c:pt idx="19">
                    <c:v>Sales Rep</c:v>
                  </c:pt>
                  <c:pt idx="20">
                    <c:v>Secretary</c:v>
                  </c:pt>
                  <c:pt idx="22">
                    <c:v>Storekeeper</c:v>
                  </c:pt>
                  <c:pt idx="24">
                    <c:v>Support Analyst</c:v>
                  </c:pt>
                  <c:pt idx="28">
                    <c:v>Technician</c:v>
                  </c:pt>
                </c:lvl>
              </c:multiLvlStrCache>
            </c:multiLvlStrRef>
          </c:cat>
          <c:val>
            <c:numRef>
              <c:f>PivotTable!$V$4:$V$48</c:f>
              <c:numCache>
                <c:formatCode>General</c:formatCode>
                <c:ptCount val="31"/>
                <c:pt idx="0">
                  <c:v>515</c:v>
                </c:pt>
                <c:pt idx="1">
                  <c:v>1044</c:v>
                </c:pt>
                <c:pt idx="2">
                  <c:v>4636</c:v>
                </c:pt>
                <c:pt idx="3">
                  <c:v>2178</c:v>
                </c:pt>
                <c:pt idx="4">
                  <c:v>5586</c:v>
                </c:pt>
                <c:pt idx="5">
                  <c:v>4868</c:v>
                </c:pt>
                <c:pt idx="6">
                  <c:v>8874</c:v>
                </c:pt>
                <c:pt idx="7">
                  <c:v>262</c:v>
                </c:pt>
                <c:pt idx="8">
                  <c:v>129</c:v>
                </c:pt>
                <c:pt idx="9">
                  <c:v>1638</c:v>
                </c:pt>
                <c:pt idx="10">
                  <c:v>611</c:v>
                </c:pt>
                <c:pt idx="11">
                  <c:v>1703</c:v>
                </c:pt>
                <c:pt idx="12">
                  <c:v>3859</c:v>
                </c:pt>
                <c:pt idx="13">
                  <c:v>5439</c:v>
                </c:pt>
                <c:pt idx="14">
                  <c:v>925</c:v>
                </c:pt>
                <c:pt idx="15">
                  <c:v>1820</c:v>
                </c:pt>
                <c:pt idx="16">
                  <c:v>1608</c:v>
                </c:pt>
                <c:pt idx="17">
                  <c:v>2153</c:v>
                </c:pt>
                <c:pt idx="18">
                  <c:v>2932</c:v>
                </c:pt>
                <c:pt idx="19">
                  <c:v>5356</c:v>
                </c:pt>
                <c:pt idx="20">
                  <c:v>3507</c:v>
                </c:pt>
                <c:pt idx="21">
                  <c:v>7237</c:v>
                </c:pt>
                <c:pt idx="22">
                  <c:v>2809</c:v>
                </c:pt>
                <c:pt idx="23">
                  <c:v>1511</c:v>
                </c:pt>
                <c:pt idx="24">
                  <c:v>1159</c:v>
                </c:pt>
                <c:pt idx="25">
                  <c:v>2511</c:v>
                </c:pt>
                <c:pt idx="26">
                  <c:v>1126</c:v>
                </c:pt>
                <c:pt idx="27">
                  <c:v>4255</c:v>
                </c:pt>
                <c:pt idx="28">
                  <c:v>3423</c:v>
                </c:pt>
                <c:pt idx="29">
                  <c:v>4602</c:v>
                </c:pt>
                <c:pt idx="30">
                  <c:v>2962</c:v>
                </c:pt>
              </c:numCache>
            </c:numRef>
          </c:val>
          <c:smooth val="0"/>
          <c:extLst>
            <c:ext xmlns:c16="http://schemas.microsoft.com/office/drawing/2014/chart" uri="{C3380CC4-5D6E-409C-BE32-E72D297353CC}">
              <c16:uniqueId val="{00000000-ACCF-43F3-AC79-A5BE2BF3EE40}"/>
            </c:ext>
          </c:extLst>
        </c:ser>
        <c:ser>
          <c:idx val="1"/>
          <c:order val="1"/>
          <c:tx>
            <c:strRef>
              <c:f>PivotTable!$W$3</c:f>
              <c:strCache>
                <c:ptCount val="1"/>
                <c:pt idx="0">
                  <c:v>Sum of Transport Allowance (₦)</c:v>
                </c:pt>
              </c:strCache>
            </c:strRef>
          </c:tx>
          <c:spPr>
            <a:ln w="28575" cap="rnd">
              <a:solidFill>
                <a:schemeClr val="accent2"/>
              </a:solidFill>
              <a:round/>
            </a:ln>
            <a:effectLst/>
          </c:spPr>
          <c:marker>
            <c:symbol val="none"/>
          </c:marker>
          <c:cat>
            <c:multiLvlStrRef>
              <c:f>PivotTable!$U$4:$U$48</c:f>
              <c:multiLvlStrCache>
                <c:ptCount val="31"/>
                <c:lvl>
                  <c:pt idx="0">
                    <c:v>Finance - KOGI</c:v>
                  </c:pt>
                  <c:pt idx="1">
                    <c:v>Finance - LAGOS</c:v>
                  </c:pt>
                  <c:pt idx="2">
                    <c:v>Admin - IBADAN</c:v>
                  </c:pt>
                  <c:pt idx="3">
                    <c:v>Admin - KOGI</c:v>
                  </c:pt>
                  <c:pt idx="4">
                    <c:v>Admin - LAGOS</c:v>
                  </c:pt>
                  <c:pt idx="5">
                    <c:v>Finance - LAGOS</c:v>
                  </c:pt>
                  <c:pt idx="6">
                    <c:v>IT - LAGOS</c:v>
                  </c:pt>
                  <c:pt idx="7">
                    <c:v>Logistics - LAGOS</c:v>
                  </c:pt>
                  <c:pt idx="8">
                    <c:v>HR - KOGI</c:v>
                  </c:pt>
                  <c:pt idx="9">
                    <c:v>HR - PH</c:v>
                  </c:pt>
                  <c:pt idx="10">
                    <c:v>HR - IBADAN</c:v>
                  </c:pt>
                  <c:pt idx="11">
                    <c:v>HR - KANO</c:v>
                  </c:pt>
                  <c:pt idx="12">
                    <c:v>HR - KOGI</c:v>
                  </c:pt>
                  <c:pt idx="13">
                    <c:v>HR - LAGOS</c:v>
                  </c:pt>
                  <c:pt idx="14">
                    <c:v>Sales - IBADAN</c:v>
                  </c:pt>
                  <c:pt idx="15">
                    <c:v>Sales - KANO</c:v>
                  </c:pt>
                  <c:pt idx="16">
                    <c:v>Sales - KOGI</c:v>
                  </c:pt>
                  <c:pt idx="17">
                    <c:v>Sales - LAGOS</c:v>
                  </c:pt>
                  <c:pt idx="18">
                    <c:v>Sales - PH</c:v>
                  </c:pt>
                  <c:pt idx="19">
                    <c:v>Sales - KOGI</c:v>
                  </c:pt>
                  <c:pt idx="20">
                    <c:v>Admin - KANO</c:v>
                  </c:pt>
                  <c:pt idx="21">
                    <c:v>Admin - LAGOS</c:v>
                  </c:pt>
                  <c:pt idx="22">
                    <c:v>Logistics - KANO</c:v>
                  </c:pt>
                  <c:pt idx="23">
                    <c:v>Logistics - PH</c:v>
                  </c:pt>
                  <c:pt idx="24">
                    <c:v>IT - KANO</c:v>
                  </c:pt>
                  <c:pt idx="25">
                    <c:v>IT - KOGI</c:v>
                  </c:pt>
                  <c:pt idx="26">
                    <c:v>IT - LAGOS</c:v>
                  </c:pt>
                  <c:pt idx="27">
                    <c:v>IT- KOGI</c:v>
                  </c:pt>
                  <c:pt idx="28">
                    <c:v>Operations - KOGI</c:v>
                  </c:pt>
                  <c:pt idx="29">
                    <c:v>Operations - LAGOS</c:v>
                  </c:pt>
                  <c:pt idx="30">
                    <c:v>Operations - PH</c:v>
                  </c:pt>
                </c:lvl>
                <c:lvl>
                  <c:pt idx="0">
                    <c:v>Accountant</c:v>
                  </c:pt>
                  <c:pt idx="2">
                    <c:v>Admin Assistant</c:v>
                  </c:pt>
                  <c:pt idx="5">
                    <c:v>Auditor</c:v>
                  </c:pt>
                  <c:pt idx="6">
                    <c:v>Developer</c:v>
                  </c:pt>
                  <c:pt idx="7">
                    <c:v>Driver</c:v>
                  </c:pt>
                  <c:pt idx="8">
                    <c:v>HR Officer</c:v>
                  </c:pt>
                  <c:pt idx="10">
                    <c:v>Recruiter</c:v>
                  </c:pt>
                  <c:pt idx="14">
                    <c:v>Sales Lead</c:v>
                  </c:pt>
                  <c:pt idx="19">
                    <c:v>Sales Rep</c:v>
                  </c:pt>
                  <c:pt idx="20">
                    <c:v>Secretary</c:v>
                  </c:pt>
                  <c:pt idx="22">
                    <c:v>Storekeeper</c:v>
                  </c:pt>
                  <c:pt idx="24">
                    <c:v>Support Analyst</c:v>
                  </c:pt>
                  <c:pt idx="28">
                    <c:v>Technician</c:v>
                  </c:pt>
                </c:lvl>
              </c:multiLvlStrCache>
            </c:multiLvlStrRef>
          </c:cat>
          <c:val>
            <c:numRef>
              <c:f>PivotTable!$W$4:$W$48</c:f>
              <c:numCache>
                <c:formatCode>General</c:formatCode>
                <c:ptCount val="31"/>
                <c:pt idx="0">
                  <c:v>20826</c:v>
                </c:pt>
                <c:pt idx="1">
                  <c:v>34615</c:v>
                </c:pt>
                <c:pt idx="2">
                  <c:v>22842</c:v>
                </c:pt>
                <c:pt idx="3">
                  <c:v>19793</c:v>
                </c:pt>
                <c:pt idx="4">
                  <c:v>103925</c:v>
                </c:pt>
                <c:pt idx="5">
                  <c:v>36928</c:v>
                </c:pt>
                <c:pt idx="6">
                  <c:v>107658</c:v>
                </c:pt>
                <c:pt idx="7">
                  <c:v>33640</c:v>
                </c:pt>
                <c:pt idx="8">
                  <c:v>17557</c:v>
                </c:pt>
                <c:pt idx="9">
                  <c:v>27669</c:v>
                </c:pt>
                <c:pt idx="10">
                  <c:v>19378</c:v>
                </c:pt>
                <c:pt idx="11">
                  <c:v>23407</c:v>
                </c:pt>
                <c:pt idx="12">
                  <c:v>21774</c:v>
                </c:pt>
                <c:pt idx="13">
                  <c:v>52155</c:v>
                </c:pt>
                <c:pt idx="14">
                  <c:v>21693</c:v>
                </c:pt>
                <c:pt idx="15">
                  <c:v>21481</c:v>
                </c:pt>
                <c:pt idx="16">
                  <c:v>17072</c:v>
                </c:pt>
                <c:pt idx="17">
                  <c:v>23955</c:v>
                </c:pt>
                <c:pt idx="18">
                  <c:v>32875</c:v>
                </c:pt>
                <c:pt idx="19">
                  <c:v>66178</c:v>
                </c:pt>
                <c:pt idx="20">
                  <c:v>33602</c:v>
                </c:pt>
                <c:pt idx="21">
                  <c:v>108675</c:v>
                </c:pt>
                <c:pt idx="22">
                  <c:v>18550</c:v>
                </c:pt>
                <c:pt idx="23">
                  <c:v>24058</c:v>
                </c:pt>
                <c:pt idx="24">
                  <c:v>58854</c:v>
                </c:pt>
                <c:pt idx="25">
                  <c:v>34605</c:v>
                </c:pt>
                <c:pt idx="26">
                  <c:v>21376</c:v>
                </c:pt>
                <c:pt idx="27">
                  <c:v>17040</c:v>
                </c:pt>
                <c:pt idx="28">
                  <c:v>19203</c:v>
                </c:pt>
                <c:pt idx="29">
                  <c:v>40874</c:v>
                </c:pt>
                <c:pt idx="30">
                  <c:v>35501</c:v>
                </c:pt>
              </c:numCache>
            </c:numRef>
          </c:val>
          <c:smooth val="0"/>
          <c:extLst>
            <c:ext xmlns:c16="http://schemas.microsoft.com/office/drawing/2014/chart" uri="{C3380CC4-5D6E-409C-BE32-E72D297353CC}">
              <c16:uniqueId val="{00000001-ACCF-43F3-AC79-A5BE2BF3EE40}"/>
            </c:ext>
          </c:extLst>
        </c:ser>
        <c:ser>
          <c:idx val="2"/>
          <c:order val="2"/>
          <c:tx>
            <c:strRef>
              <c:f>PivotTable!$X$3</c:f>
              <c:strCache>
                <c:ptCount val="1"/>
                <c:pt idx="0">
                  <c:v>Sum of Overtime (₦)</c:v>
                </c:pt>
              </c:strCache>
            </c:strRef>
          </c:tx>
          <c:spPr>
            <a:ln w="28575" cap="rnd">
              <a:solidFill>
                <a:schemeClr val="accent3"/>
              </a:solidFill>
              <a:round/>
            </a:ln>
            <a:effectLst/>
          </c:spPr>
          <c:marker>
            <c:symbol val="none"/>
          </c:marker>
          <c:cat>
            <c:multiLvlStrRef>
              <c:f>PivotTable!$U$4:$U$48</c:f>
              <c:multiLvlStrCache>
                <c:ptCount val="31"/>
                <c:lvl>
                  <c:pt idx="0">
                    <c:v>Finance - KOGI</c:v>
                  </c:pt>
                  <c:pt idx="1">
                    <c:v>Finance - LAGOS</c:v>
                  </c:pt>
                  <c:pt idx="2">
                    <c:v>Admin - IBADAN</c:v>
                  </c:pt>
                  <c:pt idx="3">
                    <c:v>Admin - KOGI</c:v>
                  </c:pt>
                  <c:pt idx="4">
                    <c:v>Admin - LAGOS</c:v>
                  </c:pt>
                  <c:pt idx="5">
                    <c:v>Finance - LAGOS</c:v>
                  </c:pt>
                  <c:pt idx="6">
                    <c:v>IT - LAGOS</c:v>
                  </c:pt>
                  <c:pt idx="7">
                    <c:v>Logistics - LAGOS</c:v>
                  </c:pt>
                  <c:pt idx="8">
                    <c:v>HR - KOGI</c:v>
                  </c:pt>
                  <c:pt idx="9">
                    <c:v>HR - PH</c:v>
                  </c:pt>
                  <c:pt idx="10">
                    <c:v>HR - IBADAN</c:v>
                  </c:pt>
                  <c:pt idx="11">
                    <c:v>HR - KANO</c:v>
                  </c:pt>
                  <c:pt idx="12">
                    <c:v>HR - KOGI</c:v>
                  </c:pt>
                  <c:pt idx="13">
                    <c:v>HR - LAGOS</c:v>
                  </c:pt>
                  <c:pt idx="14">
                    <c:v>Sales - IBADAN</c:v>
                  </c:pt>
                  <c:pt idx="15">
                    <c:v>Sales - KANO</c:v>
                  </c:pt>
                  <c:pt idx="16">
                    <c:v>Sales - KOGI</c:v>
                  </c:pt>
                  <c:pt idx="17">
                    <c:v>Sales - LAGOS</c:v>
                  </c:pt>
                  <c:pt idx="18">
                    <c:v>Sales - PH</c:v>
                  </c:pt>
                  <c:pt idx="19">
                    <c:v>Sales - KOGI</c:v>
                  </c:pt>
                  <c:pt idx="20">
                    <c:v>Admin - KANO</c:v>
                  </c:pt>
                  <c:pt idx="21">
                    <c:v>Admin - LAGOS</c:v>
                  </c:pt>
                  <c:pt idx="22">
                    <c:v>Logistics - KANO</c:v>
                  </c:pt>
                  <c:pt idx="23">
                    <c:v>Logistics - PH</c:v>
                  </c:pt>
                  <c:pt idx="24">
                    <c:v>IT - KANO</c:v>
                  </c:pt>
                  <c:pt idx="25">
                    <c:v>IT - KOGI</c:v>
                  </c:pt>
                  <c:pt idx="26">
                    <c:v>IT - LAGOS</c:v>
                  </c:pt>
                  <c:pt idx="27">
                    <c:v>IT- KOGI</c:v>
                  </c:pt>
                  <c:pt idx="28">
                    <c:v>Operations - KOGI</c:v>
                  </c:pt>
                  <c:pt idx="29">
                    <c:v>Operations - LAGOS</c:v>
                  </c:pt>
                  <c:pt idx="30">
                    <c:v>Operations - PH</c:v>
                  </c:pt>
                </c:lvl>
                <c:lvl>
                  <c:pt idx="0">
                    <c:v>Accountant</c:v>
                  </c:pt>
                  <c:pt idx="2">
                    <c:v>Admin Assistant</c:v>
                  </c:pt>
                  <c:pt idx="5">
                    <c:v>Auditor</c:v>
                  </c:pt>
                  <c:pt idx="6">
                    <c:v>Developer</c:v>
                  </c:pt>
                  <c:pt idx="7">
                    <c:v>Driver</c:v>
                  </c:pt>
                  <c:pt idx="8">
                    <c:v>HR Officer</c:v>
                  </c:pt>
                  <c:pt idx="10">
                    <c:v>Recruiter</c:v>
                  </c:pt>
                  <c:pt idx="14">
                    <c:v>Sales Lead</c:v>
                  </c:pt>
                  <c:pt idx="19">
                    <c:v>Sales Rep</c:v>
                  </c:pt>
                  <c:pt idx="20">
                    <c:v>Secretary</c:v>
                  </c:pt>
                  <c:pt idx="22">
                    <c:v>Storekeeper</c:v>
                  </c:pt>
                  <c:pt idx="24">
                    <c:v>Support Analyst</c:v>
                  </c:pt>
                  <c:pt idx="28">
                    <c:v>Technician</c:v>
                  </c:pt>
                </c:lvl>
              </c:multiLvlStrCache>
            </c:multiLvlStrRef>
          </c:cat>
          <c:val>
            <c:numRef>
              <c:f>PivotTable!$X$4:$X$48</c:f>
              <c:numCache>
                <c:formatCode>General</c:formatCode>
                <c:ptCount val="31"/>
                <c:pt idx="0">
                  <c:v>9348</c:v>
                </c:pt>
                <c:pt idx="1">
                  <c:v>1870</c:v>
                </c:pt>
                <c:pt idx="2">
                  <c:v>9569</c:v>
                </c:pt>
                <c:pt idx="3">
                  <c:v>1827</c:v>
                </c:pt>
                <c:pt idx="4">
                  <c:v>19598</c:v>
                </c:pt>
                <c:pt idx="5">
                  <c:v>5009</c:v>
                </c:pt>
                <c:pt idx="6">
                  <c:v>28406</c:v>
                </c:pt>
                <c:pt idx="7">
                  <c:v>2552</c:v>
                </c:pt>
                <c:pt idx="8">
                  <c:v>693</c:v>
                </c:pt>
                <c:pt idx="9">
                  <c:v>3597</c:v>
                </c:pt>
                <c:pt idx="10">
                  <c:v>665</c:v>
                </c:pt>
                <c:pt idx="11">
                  <c:v>1796</c:v>
                </c:pt>
                <c:pt idx="12">
                  <c:v>6632</c:v>
                </c:pt>
                <c:pt idx="13">
                  <c:v>18250</c:v>
                </c:pt>
                <c:pt idx="14">
                  <c:v>2965</c:v>
                </c:pt>
                <c:pt idx="15">
                  <c:v>4265</c:v>
                </c:pt>
                <c:pt idx="16">
                  <c:v>5689</c:v>
                </c:pt>
                <c:pt idx="17">
                  <c:v>1204</c:v>
                </c:pt>
                <c:pt idx="18">
                  <c:v>8933</c:v>
                </c:pt>
                <c:pt idx="19">
                  <c:v>7263</c:v>
                </c:pt>
                <c:pt idx="20">
                  <c:v>5516</c:v>
                </c:pt>
                <c:pt idx="21">
                  <c:v>18981</c:v>
                </c:pt>
                <c:pt idx="22">
                  <c:v>7795</c:v>
                </c:pt>
                <c:pt idx="23">
                  <c:v>6796</c:v>
                </c:pt>
                <c:pt idx="24">
                  <c:v>9398</c:v>
                </c:pt>
                <c:pt idx="25">
                  <c:v>5557</c:v>
                </c:pt>
                <c:pt idx="26">
                  <c:v>7190</c:v>
                </c:pt>
                <c:pt idx="27">
                  <c:v>1887</c:v>
                </c:pt>
                <c:pt idx="28">
                  <c:v>7422</c:v>
                </c:pt>
                <c:pt idx="29">
                  <c:v>12313</c:v>
                </c:pt>
                <c:pt idx="30">
                  <c:v>1387</c:v>
                </c:pt>
              </c:numCache>
            </c:numRef>
          </c:val>
          <c:smooth val="0"/>
          <c:extLst>
            <c:ext xmlns:c16="http://schemas.microsoft.com/office/drawing/2014/chart" uri="{C3380CC4-5D6E-409C-BE32-E72D297353CC}">
              <c16:uniqueId val="{00000002-ACCF-43F3-AC79-A5BE2BF3EE40}"/>
            </c:ext>
          </c:extLst>
        </c:ser>
        <c:ser>
          <c:idx val="3"/>
          <c:order val="3"/>
          <c:tx>
            <c:strRef>
              <c:f>PivotTable!$Y$3</c:f>
              <c:strCache>
                <c:ptCount val="1"/>
                <c:pt idx="0">
                  <c:v>Sum of Other Allowances (₦)</c:v>
                </c:pt>
              </c:strCache>
            </c:strRef>
          </c:tx>
          <c:spPr>
            <a:ln w="28575" cap="rnd">
              <a:solidFill>
                <a:schemeClr val="accent4"/>
              </a:solidFill>
              <a:round/>
            </a:ln>
            <a:effectLst/>
          </c:spPr>
          <c:marker>
            <c:symbol val="none"/>
          </c:marker>
          <c:cat>
            <c:multiLvlStrRef>
              <c:f>PivotTable!$U$4:$U$48</c:f>
              <c:multiLvlStrCache>
                <c:ptCount val="31"/>
                <c:lvl>
                  <c:pt idx="0">
                    <c:v>Finance - KOGI</c:v>
                  </c:pt>
                  <c:pt idx="1">
                    <c:v>Finance - LAGOS</c:v>
                  </c:pt>
                  <c:pt idx="2">
                    <c:v>Admin - IBADAN</c:v>
                  </c:pt>
                  <c:pt idx="3">
                    <c:v>Admin - KOGI</c:v>
                  </c:pt>
                  <c:pt idx="4">
                    <c:v>Admin - LAGOS</c:v>
                  </c:pt>
                  <c:pt idx="5">
                    <c:v>Finance - LAGOS</c:v>
                  </c:pt>
                  <c:pt idx="6">
                    <c:v>IT - LAGOS</c:v>
                  </c:pt>
                  <c:pt idx="7">
                    <c:v>Logistics - LAGOS</c:v>
                  </c:pt>
                  <c:pt idx="8">
                    <c:v>HR - KOGI</c:v>
                  </c:pt>
                  <c:pt idx="9">
                    <c:v>HR - PH</c:v>
                  </c:pt>
                  <c:pt idx="10">
                    <c:v>HR - IBADAN</c:v>
                  </c:pt>
                  <c:pt idx="11">
                    <c:v>HR - KANO</c:v>
                  </c:pt>
                  <c:pt idx="12">
                    <c:v>HR - KOGI</c:v>
                  </c:pt>
                  <c:pt idx="13">
                    <c:v>HR - LAGOS</c:v>
                  </c:pt>
                  <c:pt idx="14">
                    <c:v>Sales - IBADAN</c:v>
                  </c:pt>
                  <c:pt idx="15">
                    <c:v>Sales - KANO</c:v>
                  </c:pt>
                  <c:pt idx="16">
                    <c:v>Sales - KOGI</c:v>
                  </c:pt>
                  <c:pt idx="17">
                    <c:v>Sales - LAGOS</c:v>
                  </c:pt>
                  <c:pt idx="18">
                    <c:v>Sales - PH</c:v>
                  </c:pt>
                  <c:pt idx="19">
                    <c:v>Sales - KOGI</c:v>
                  </c:pt>
                  <c:pt idx="20">
                    <c:v>Admin - KANO</c:v>
                  </c:pt>
                  <c:pt idx="21">
                    <c:v>Admin - LAGOS</c:v>
                  </c:pt>
                  <c:pt idx="22">
                    <c:v>Logistics - KANO</c:v>
                  </c:pt>
                  <c:pt idx="23">
                    <c:v>Logistics - PH</c:v>
                  </c:pt>
                  <c:pt idx="24">
                    <c:v>IT - KANO</c:v>
                  </c:pt>
                  <c:pt idx="25">
                    <c:v>IT - KOGI</c:v>
                  </c:pt>
                  <c:pt idx="26">
                    <c:v>IT - LAGOS</c:v>
                  </c:pt>
                  <c:pt idx="27">
                    <c:v>IT- KOGI</c:v>
                  </c:pt>
                  <c:pt idx="28">
                    <c:v>Operations - KOGI</c:v>
                  </c:pt>
                  <c:pt idx="29">
                    <c:v>Operations - LAGOS</c:v>
                  </c:pt>
                  <c:pt idx="30">
                    <c:v>Operations - PH</c:v>
                  </c:pt>
                </c:lvl>
                <c:lvl>
                  <c:pt idx="0">
                    <c:v>Accountant</c:v>
                  </c:pt>
                  <c:pt idx="2">
                    <c:v>Admin Assistant</c:v>
                  </c:pt>
                  <c:pt idx="5">
                    <c:v>Auditor</c:v>
                  </c:pt>
                  <c:pt idx="6">
                    <c:v>Developer</c:v>
                  </c:pt>
                  <c:pt idx="7">
                    <c:v>Driver</c:v>
                  </c:pt>
                  <c:pt idx="8">
                    <c:v>HR Officer</c:v>
                  </c:pt>
                  <c:pt idx="10">
                    <c:v>Recruiter</c:v>
                  </c:pt>
                  <c:pt idx="14">
                    <c:v>Sales Lead</c:v>
                  </c:pt>
                  <c:pt idx="19">
                    <c:v>Sales Rep</c:v>
                  </c:pt>
                  <c:pt idx="20">
                    <c:v>Secretary</c:v>
                  </c:pt>
                  <c:pt idx="22">
                    <c:v>Storekeeper</c:v>
                  </c:pt>
                  <c:pt idx="24">
                    <c:v>Support Analyst</c:v>
                  </c:pt>
                  <c:pt idx="28">
                    <c:v>Technician</c:v>
                  </c:pt>
                </c:lvl>
              </c:multiLvlStrCache>
            </c:multiLvlStrRef>
          </c:cat>
          <c:val>
            <c:numRef>
              <c:f>PivotTable!$Y$4:$Y$48</c:f>
              <c:numCache>
                <c:formatCode>General</c:formatCode>
                <c:ptCount val="31"/>
                <c:pt idx="0">
                  <c:v>10556</c:v>
                </c:pt>
                <c:pt idx="1">
                  <c:v>6601</c:v>
                </c:pt>
                <c:pt idx="2">
                  <c:v>7813</c:v>
                </c:pt>
                <c:pt idx="3">
                  <c:v>5347</c:v>
                </c:pt>
                <c:pt idx="4">
                  <c:v>32120</c:v>
                </c:pt>
                <c:pt idx="5">
                  <c:v>10868</c:v>
                </c:pt>
                <c:pt idx="6">
                  <c:v>37082</c:v>
                </c:pt>
                <c:pt idx="7">
                  <c:v>12832</c:v>
                </c:pt>
                <c:pt idx="8">
                  <c:v>10654</c:v>
                </c:pt>
                <c:pt idx="9">
                  <c:v>7012</c:v>
                </c:pt>
                <c:pt idx="10">
                  <c:v>13749</c:v>
                </c:pt>
                <c:pt idx="11">
                  <c:v>13421</c:v>
                </c:pt>
                <c:pt idx="12">
                  <c:v>7312</c:v>
                </c:pt>
                <c:pt idx="13">
                  <c:v>18484</c:v>
                </c:pt>
                <c:pt idx="14">
                  <c:v>11725</c:v>
                </c:pt>
                <c:pt idx="15">
                  <c:v>14737</c:v>
                </c:pt>
                <c:pt idx="16">
                  <c:v>8592</c:v>
                </c:pt>
                <c:pt idx="17">
                  <c:v>8174</c:v>
                </c:pt>
                <c:pt idx="18">
                  <c:v>12969</c:v>
                </c:pt>
                <c:pt idx="19">
                  <c:v>20594</c:v>
                </c:pt>
                <c:pt idx="20">
                  <c:v>13140</c:v>
                </c:pt>
                <c:pt idx="21">
                  <c:v>25117</c:v>
                </c:pt>
                <c:pt idx="22">
                  <c:v>12239</c:v>
                </c:pt>
                <c:pt idx="23">
                  <c:v>7528</c:v>
                </c:pt>
                <c:pt idx="24">
                  <c:v>16314</c:v>
                </c:pt>
                <c:pt idx="25">
                  <c:v>11068</c:v>
                </c:pt>
                <c:pt idx="26">
                  <c:v>7837</c:v>
                </c:pt>
                <c:pt idx="27">
                  <c:v>9832</c:v>
                </c:pt>
                <c:pt idx="28">
                  <c:v>7830</c:v>
                </c:pt>
                <c:pt idx="29">
                  <c:v>28150</c:v>
                </c:pt>
                <c:pt idx="30">
                  <c:v>8801</c:v>
                </c:pt>
              </c:numCache>
            </c:numRef>
          </c:val>
          <c:smooth val="0"/>
          <c:extLst>
            <c:ext xmlns:c16="http://schemas.microsoft.com/office/drawing/2014/chart" uri="{C3380CC4-5D6E-409C-BE32-E72D297353CC}">
              <c16:uniqueId val="{00000003-ACCF-43F3-AC79-A5BE2BF3EE40}"/>
            </c:ext>
          </c:extLst>
        </c:ser>
        <c:dLbls>
          <c:showLegendKey val="0"/>
          <c:showVal val="0"/>
          <c:showCatName val="0"/>
          <c:showSerName val="0"/>
          <c:showPercent val="0"/>
          <c:showBubbleSize val="0"/>
        </c:dLbls>
        <c:smooth val="0"/>
        <c:axId val="566444376"/>
        <c:axId val="566445032"/>
      </c:lineChart>
      <c:catAx>
        <c:axId val="56644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45032"/>
        <c:crosses val="autoZero"/>
        <c:auto val="1"/>
        <c:lblAlgn val="ctr"/>
        <c:lblOffset val="100"/>
        <c:noMultiLvlLbl val="0"/>
      </c:catAx>
      <c:valAx>
        <c:axId val="566445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4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DASH_BOARD9876.xlsx]PivotTable!PivotTable1</c:name>
    <c:fmtId val="7"/>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PivotTable!$D$3</c:f>
              <c:strCache>
                <c:ptCount val="1"/>
                <c:pt idx="0">
                  <c:v>Total</c:v>
                </c:pt>
              </c:strCache>
            </c:strRef>
          </c:tx>
          <c:spPr>
            <a:solidFill>
              <a:schemeClr val="accent1"/>
            </a:solidFill>
            <a:ln>
              <a:noFill/>
            </a:ln>
            <a:effectLst/>
            <a:sp3d/>
          </c:spPr>
          <c:invertIfNegative val="0"/>
          <c:cat>
            <c:strRef>
              <c:f>PivotTable!$C$4:$C$17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PivotTable!$D$4:$D$17</c:f>
              <c:numCache>
                <c:formatCode>General</c:formatCode>
                <c:ptCount val="13"/>
                <c:pt idx="0">
                  <c:v>277205</c:v>
                </c:pt>
                <c:pt idx="1">
                  <c:v>732812</c:v>
                </c:pt>
                <c:pt idx="2">
                  <c:v>184640</c:v>
                </c:pt>
                <c:pt idx="3">
                  <c:v>538292</c:v>
                </c:pt>
                <c:pt idx="4">
                  <c:v>168201</c:v>
                </c:pt>
                <c:pt idx="5">
                  <c:v>226133</c:v>
                </c:pt>
                <c:pt idx="6">
                  <c:v>583583</c:v>
                </c:pt>
                <c:pt idx="7">
                  <c:v>585388</c:v>
                </c:pt>
                <c:pt idx="8">
                  <c:v>330891</c:v>
                </c:pt>
                <c:pt idx="9">
                  <c:v>711393</c:v>
                </c:pt>
                <c:pt idx="10">
                  <c:v>213045</c:v>
                </c:pt>
                <c:pt idx="11">
                  <c:v>659383</c:v>
                </c:pt>
                <c:pt idx="12">
                  <c:v>477897</c:v>
                </c:pt>
              </c:numCache>
            </c:numRef>
          </c:val>
          <c:extLst>
            <c:ext xmlns:c16="http://schemas.microsoft.com/office/drawing/2014/chart" uri="{C3380CC4-5D6E-409C-BE32-E72D297353CC}">
              <c16:uniqueId val="{00000000-463E-4E4B-9C73-82F91F1A9478}"/>
            </c:ext>
          </c:extLst>
        </c:ser>
        <c:dLbls>
          <c:showLegendKey val="0"/>
          <c:showVal val="0"/>
          <c:showCatName val="0"/>
          <c:showSerName val="0"/>
          <c:showPercent val="0"/>
          <c:showBubbleSize val="0"/>
        </c:dLbls>
        <c:gapWidth val="150"/>
        <c:shape val="box"/>
        <c:axId val="413717304"/>
        <c:axId val="413724520"/>
        <c:axId val="0"/>
      </c:bar3DChart>
      <c:catAx>
        <c:axId val="413717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24520"/>
        <c:crosses val="autoZero"/>
        <c:auto val="1"/>
        <c:lblAlgn val="ctr"/>
        <c:lblOffset val="100"/>
        <c:noMultiLvlLbl val="0"/>
      </c:catAx>
      <c:valAx>
        <c:axId val="413724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1730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DASH_BOARD9876.xlsx]PivotTable!PivotTable2</c:name>
    <c:fmtId val="23"/>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PivotTable!$G$3</c:f>
              <c:strCache>
                <c:ptCount val="1"/>
                <c:pt idx="0">
                  <c:v>Total</c:v>
                </c:pt>
              </c:strCache>
            </c:strRef>
          </c:tx>
          <c:spPr>
            <a:solidFill>
              <a:schemeClr val="accent1"/>
            </a:solidFill>
            <a:ln>
              <a:noFill/>
            </a:ln>
            <a:effectLst/>
            <a:sp3d/>
          </c:spPr>
          <c:invertIfNegative val="0"/>
          <c:cat>
            <c:strRef>
              <c:f>PivotTable!$F$4:$F$17</c:f>
              <c:strCache>
                <c:ptCount val="13"/>
                <c:pt idx="0">
                  <c:v>Accountant</c:v>
                </c:pt>
                <c:pt idx="1">
                  <c:v>Admin Assistant</c:v>
                </c:pt>
                <c:pt idx="2">
                  <c:v>Auditor</c:v>
                </c:pt>
                <c:pt idx="3">
                  <c:v>Developer</c:v>
                </c:pt>
                <c:pt idx="4">
                  <c:v>Driver</c:v>
                </c:pt>
                <c:pt idx="5">
                  <c:v>HR Officer</c:v>
                </c:pt>
                <c:pt idx="6">
                  <c:v>Recruiter</c:v>
                </c:pt>
                <c:pt idx="7">
                  <c:v>Sales Lead</c:v>
                </c:pt>
                <c:pt idx="8">
                  <c:v>Sales Rep</c:v>
                </c:pt>
                <c:pt idx="9">
                  <c:v>Secretary</c:v>
                </c:pt>
                <c:pt idx="10">
                  <c:v>Storekeeper</c:v>
                </c:pt>
                <c:pt idx="11">
                  <c:v>Support Analyst</c:v>
                </c:pt>
                <c:pt idx="12">
                  <c:v>Technician</c:v>
                </c:pt>
              </c:strCache>
            </c:strRef>
          </c:cat>
          <c:val>
            <c:numRef>
              <c:f>PivotTable!$G$4:$G$17</c:f>
              <c:numCache>
                <c:formatCode>General</c:formatCode>
                <c:ptCount val="13"/>
                <c:pt idx="0">
                  <c:v>444182</c:v>
                </c:pt>
                <c:pt idx="1">
                  <c:v>1175487</c:v>
                </c:pt>
                <c:pt idx="2">
                  <c:v>292837</c:v>
                </c:pt>
                <c:pt idx="3">
                  <c:v>872924</c:v>
                </c:pt>
                <c:pt idx="4">
                  <c:v>267685</c:v>
                </c:pt>
                <c:pt idx="5">
                  <c:v>361154</c:v>
                </c:pt>
                <c:pt idx="6">
                  <c:v>955677</c:v>
                </c:pt>
                <c:pt idx="7">
                  <c:v>957331</c:v>
                </c:pt>
                <c:pt idx="8">
                  <c:v>524192</c:v>
                </c:pt>
                <c:pt idx="9">
                  <c:v>1129840</c:v>
                </c:pt>
                <c:pt idx="10">
                  <c:v>353924</c:v>
                </c:pt>
                <c:pt idx="11">
                  <c:v>1058154</c:v>
                </c:pt>
                <c:pt idx="12">
                  <c:v>782745</c:v>
                </c:pt>
              </c:numCache>
            </c:numRef>
          </c:val>
          <c:extLst>
            <c:ext xmlns:c16="http://schemas.microsoft.com/office/drawing/2014/chart" uri="{C3380CC4-5D6E-409C-BE32-E72D297353CC}">
              <c16:uniqueId val="{00000000-6A8B-4786-BB8A-A0BB8F6DC540}"/>
            </c:ext>
          </c:extLst>
        </c:ser>
        <c:dLbls>
          <c:showLegendKey val="0"/>
          <c:showVal val="0"/>
          <c:showCatName val="0"/>
          <c:showSerName val="0"/>
          <c:showPercent val="0"/>
          <c:showBubbleSize val="0"/>
        </c:dLbls>
        <c:gapWidth val="150"/>
        <c:shape val="box"/>
        <c:axId val="421797536"/>
        <c:axId val="421793600"/>
        <c:axId val="0"/>
      </c:bar3DChart>
      <c:catAx>
        <c:axId val="421797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93600"/>
        <c:crosses val="autoZero"/>
        <c:auto val="1"/>
        <c:lblAlgn val="ctr"/>
        <c:lblOffset val="100"/>
        <c:noMultiLvlLbl val="0"/>
      </c:catAx>
      <c:valAx>
        <c:axId val="4217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97536"/>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447675</xdr:colOff>
      <xdr:row>18</xdr:row>
      <xdr:rowOff>19050</xdr:rowOff>
    </xdr:from>
    <xdr:to>
      <xdr:col>7</xdr:col>
      <xdr:colOff>247650</xdr:colOff>
      <xdr:row>32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333375</xdr:colOff>
      <xdr:row>17</xdr:row>
      <xdr:rowOff>180975</xdr:rowOff>
    </xdr:from>
    <xdr:to>
      <xdr:col>4</xdr:col>
      <xdr:colOff>409575</xdr:colOff>
      <xdr:row>32</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319088</xdr:colOff>
      <xdr:row>17</xdr:row>
      <xdr:rowOff>180975</xdr:rowOff>
    </xdr:from>
    <xdr:to>
      <xdr:col>10</xdr:col>
      <xdr:colOff>333376</xdr:colOff>
      <xdr:row>32</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361951</xdr:colOff>
      <xdr:row>18</xdr:row>
      <xdr:rowOff>0</xdr:rowOff>
    </xdr:from>
    <xdr:to>
      <xdr:col>13</xdr:col>
      <xdr:colOff>390526</xdr:colOff>
      <xdr:row>32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423862</xdr:colOff>
      <xdr:row>18</xdr:row>
      <xdr:rowOff>0</xdr:rowOff>
    </xdr:from>
    <xdr:to>
      <xdr:col>16</xdr:col>
      <xdr:colOff>295275</xdr:colOff>
      <xdr:row>32</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338137</xdr:colOff>
      <xdr:row>18</xdr:row>
      <xdr:rowOff>19050</xdr:rowOff>
    </xdr:from>
    <xdr:to>
      <xdr:col>19</xdr:col>
      <xdr:colOff>257175</xdr:colOff>
      <xdr:row>32</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609599</xdr:colOff>
      <xdr:row>48</xdr:row>
      <xdr:rowOff>104775</xdr:rowOff>
    </xdr:from>
    <xdr:to>
      <xdr:col>24</xdr:col>
      <xdr:colOff>1809749</xdr:colOff>
      <xdr:row>68</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98049</xdr:colOff>
      <xdr:row>0</xdr:row>
      <xdr:rowOff>171449</xdr:rowOff>
    </xdr:from>
    <xdr:to>
      <xdr:col>23</xdr:col>
      <xdr:colOff>288548</xdr:colOff>
      <xdr:row>76</xdr:row>
      <xdr:rowOff>95250</xdr:rowOff>
    </xdr:to>
    <xdr:sp macro="" textlink="">
      <xdr:nvSpPr>
        <xdr:cNvPr id="2" name="Rectangle 1"/>
        <xdr:cNvSpPr/>
      </xdr:nvSpPr>
      <xdr:spPr>
        <a:xfrm>
          <a:off x="98049" y="171449"/>
          <a:ext cx="14365940" cy="14827625"/>
        </a:xfrm>
        <a:prstGeom prst="rect">
          <a:avLst/>
        </a:prstGeom>
        <a:solidFill>
          <a:schemeClr val="tx2">
            <a:lumMod val="20000"/>
            <a:lumOff val="8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314326</xdr:colOff>
      <xdr:row>1</xdr:row>
      <xdr:rowOff>66675</xdr:rowOff>
    </xdr:from>
    <xdr:to>
      <xdr:col>22</xdr:col>
      <xdr:colOff>561976</xdr:colOff>
      <xdr:row>6</xdr:row>
      <xdr:rowOff>19050</xdr:rowOff>
    </xdr:to>
    <xdr:sp macro="" textlink="">
      <xdr:nvSpPr>
        <xdr:cNvPr id="3" name="Rounded Rectangle 2"/>
        <xdr:cNvSpPr/>
      </xdr:nvSpPr>
      <xdr:spPr>
        <a:xfrm>
          <a:off x="314326" y="257175"/>
          <a:ext cx="13658850" cy="90487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accent2">
                  <a:lumMod val="75000"/>
                </a:schemeClr>
              </a:solidFill>
              <a:latin typeface="+mj-lt"/>
            </a:rPr>
            <a:t>AJIV</a:t>
          </a:r>
          <a:r>
            <a:rPr lang="en-US" sz="6000" b="1">
              <a:solidFill>
                <a:schemeClr val="accent2">
                  <a:lumMod val="75000"/>
                </a:schemeClr>
              </a:solidFill>
              <a:latin typeface="+mj-lt"/>
            </a:rPr>
            <a:t>		Adareh</a:t>
          </a:r>
          <a:r>
            <a:rPr lang="en-US" sz="6000" b="1">
              <a:solidFill>
                <a:schemeClr val="accent4"/>
              </a:solidFill>
              <a:latin typeface="+mj-lt"/>
            </a:rPr>
            <a:t>iJoy</a:t>
          </a:r>
          <a:r>
            <a:rPr lang="en-US" sz="6000" b="1" baseline="0">
              <a:solidFill>
                <a:sysClr val="windowText" lastClr="000000"/>
              </a:solidFill>
              <a:latin typeface="+mj-lt"/>
            </a:rPr>
            <a:t> </a:t>
          </a:r>
          <a:r>
            <a:rPr lang="en-US" sz="6000" b="1" baseline="0">
              <a:solidFill>
                <a:schemeClr val="accent4"/>
              </a:solidFill>
              <a:latin typeface="+mj-lt"/>
            </a:rPr>
            <a:t>Inter</a:t>
          </a:r>
          <a:r>
            <a:rPr lang="en-US" sz="6000" b="1">
              <a:solidFill>
                <a:schemeClr val="accent2">
                  <a:lumMod val="75000"/>
                </a:schemeClr>
              </a:solidFill>
              <a:latin typeface="+mj-lt"/>
              <a:ea typeface="+mn-ea"/>
              <a:cs typeface="+mn-cs"/>
            </a:rPr>
            <a:t>grated</a:t>
          </a:r>
          <a:r>
            <a:rPr lang="en-US" sz="6000" b="1" baseline="0">
              <a:solidFill>
                <a:sysClr val="windowText" lastClr="000000"/>
              </a:solidFill>
              <a:latin typeface="+mj-lt"/>
            </a:rPr>
            <a:t> </a:t>
          </a:r>
          <a:r>
            <a:rPr lang="en-US" sz="6000" b="1" baseline="0">
              <a:solidFill>
                <a:schemeClr val="accent4"/>
              </a:solidFill>
              <a:latin typeface="+mj-lt"/>
              <a:ea typeface="+mn-ea"/>
              <a:cs typeface="+mn-cs"/>
            </a:rPr>
            <a:t>Ventu</a:t>
          </a:r>
          <a:r>
            <a:rPr lang="en-US" sz="6000" b="1">
              <a:solidFill>
                <a:schemeClr val="accent2">
                  <a:lumMod val="75000"/>
                </a:schemeClr>
              </a:solidFill>
              <a:latin typeface="+mj-lt"/>
              <a:ea typeface="+mn-ea"/>
              <a:cs typeface="+mn-cs"/>
            </a:rPr>
            <a:t>res</a:t>
          </a:r>
        </a:p>
      </xdr:txBody>
    </xdr:sp>
    <xdr:clientData/>
  </xdr:twoCellAnchor>
  <xdr:twoCellAnchor>
    <xdr:from>
      <xdr:col>3</xdr:col>
      <xdr:colOff>95250</xdr:colOff>
      <xdr:row>27</xdr:row>
      <xdr:rowOff>95250</xdr:rowOff>
    </xdr:from>
    <xdr:to>
      <xdr:col>13</xdr:col>
      <xdr:colOff>28575</xdr:colOff>
      <xdr:row>41</xdr:row>
      <xdr:rowOff>171450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95250</xdr:colOff>
      <xdr:row>42</xdr:row>
      <xdr:rowOff>19050</xdr:rowOff>
    </xdr:from>
    <xdr:to>
      <xdr:col>23</xdr:col>
      <xdr:colOff>57150</xdr:colOff>
      <xdr:row>56</xdr:row>
      <xdr:rowOff>85725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104775</xdr:colOff>
      <xdr:row>27</xdr:row>
      <xdr:rowOff>104775</xdr:rowOff>
    </xdr:from>
    <xdr:to>
      <xdr:col>23</xdr:col>
      <xdr:colOff>85725</xdr:colOff>
      <xdr:row>41</xdr:row>
      <xdr:rowOff>171450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85725</xdr:colOff>
      <xdr:row>56</xdr:row>
      <xdr:rowOff>133350</xdr:rowOff>
    </xdr:from>
    <xdr:to>
      <xdr:col>23</xdr:col>
      <xdr:colOff>66674</xdr:colOff>
      <xdr:row>71</xdr:row>
      <xdr:rowOff>19050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95250</xdr:colOff>
      <xdr:row>42</xdr:row>
      <xdr:rowOff>28575</xdr:rowOff>
    </xdr:from>
    <xdr:to>
      <xdr:col>13</xdr:col>
      <xdr:colOff>19050</xdr:colOff>
      <xdr:row>56</xdr:row>
      <xdr:rowOff>104775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85725</xdr:colOff>
      <xdr:row>56</xdr:row>
      <xdr:rowOff>152400</xdr:rowOff>
    </xdr:from>
    <xdr:to>
      <xdr:col>13</xdr:col>
      <xdr:colOff>19050</xdr:colOff>
      <xdr:row>71</xdr:row>
      <xdr:rowOff>19050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326652</xdr:colOff>
      <xdr:row>6</xdr:row>
      <xdr:rowOff>104774</xdr:rowOff>
    </xdr:from>
    <xdr:to>
      <xdr:col>20</xdr:col>
      <xdr:colOff>161925</xdr:colOff>
      <xdr:row>27</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112060</xdr:colOff>
      <xdr:row>26</xdr:row>
      <xdr:rowOff>188818</xdr:rowOff>
    </xdr:from>
    <xdr:to>
      <xdr:col>3</xdr:col>
      <xdr:colOff>0</xdr:colOff>
      <xdr:row>65</xdr:row>
      <xdr:rowOff>66675</xdr:rowOff>
    </xdr:to>
    <mc:AlternateContent xmlns:mc="http://schemas.openxmlformats.org/markup-compatibility/2006" xmlns:a14="http://schemas.microsoft.com/office/drawing/2010/main">
      <mc:Choice Requires="a14">
        <xdr:graphicFrame macro="">
          <xdr:nvGraphicFramePr>
            <xdr:cNvPr id="2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2060" y="5141818"/>
              <a:ext cx="1716740" cy="7307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210671</xdr:colOff>
      <xdr:row>6</xdr:row>
      <xdr:rowOff>166967</xdr:rowOff>
    </xdr:from>
    <xdr:to>
      <xdr:col>23</xdr:col>
      <xdr:colOff>126067</xdr:colOff>
      <xdr:row>27</xdr:row>
      <xdr:rowOff>47625</xdr:rowOff>
    </xdr:to>
    <mc:AlternateContent xmlns:mc="http://schemas.openxmlformats.org/markup-compatibility/2006" xmlns:a14="http://schemas.microsoft.com/office/drawing/2010/main">
      <mc:Choice Requires="a14">
        <xdr:graphicFrame macro="">
          <xdr:nvGraphicFramePr>
            <xdr:cNvPr id="24" name="Position"/>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12402671" y="1309967"/>
              <a:ext cx="1744196" cy="3881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xdr:row>
      <xdr:rowOff>0</xdr:rowOff>
    </xdr:from>
    <xdr:to>
      <xdr:col>3</xdr:col>
      <xdr:colOff>0</xdr:colOff>
      <xdr:row>3</xdr:row>
      <xdr:rowOff>0</xdr:rowOff>
    </xdr:to>
    <xdr:cxnSp macro="">
      <xdr:nvCxnSpPr>
        <xdr:cNvPr id="26" name="Straight Connector 25"/>
        <xdr:cNvCxnSpPr/>
      </xdr:nvCxnSpPr>
      <xdr:spPr>
        <a:xfrm>
          <a:off x="609600" y="571500"/>
          <a:ext cx="1219200" cy="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0</xdr:colOff>
      <xdr:row>6</xdr:row>
      <xdr:rowOff>0</xdr:rowOff>
    </xdr:from>
    <xdr:to>
      <xdr:col>2</xdr:col>
      <xdr:colOff>0</xdr:colOff>
      <xdr:row>6</xdr:row>
      <xdr:rowOff>0</xdr:rowOff>
    </xdr:to>
    <xdr:cxnSp macro="">
      <xdr:nvCxnSpPr>
        <xdr:cNvPr id="27" name="Straight Connector 26"/>
        <xdr:cNvCxnSpPr/>
      </xdr:nvCxnSpPr>
      <xdr:spPr>
        <a:xfrm flipH="1">
          <a:off x="609600" y="1143000"/>
          <a:ext cx="609600" cy="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 PC" refreshedDate="45867.712844212961" createdVersion="6" refreshedVersion="6" minRefreshableVersion="3" recordCount="44">
  <cacheSource type="worksheet">
    <worksheetSource name="Table1[[Full Name]:[Salary Status]]"/>
  </cacheSource>
  <cacheFields count="18">
    <cacheField name="Full Name" numFmtId="168">
      <sharedItems/>
    </cacheField>
    <cacheField name="Staff ID2" numFmtId="168">
      <sharedItems/>
    </cacheField>
    <cacheField name="Department" numFmtId="168">
      <sharedItems count="26">
        <s v="HR - KANO"/>
        <s v="Sales - KANO"/>
        <s v="Admin - KANO"/>
        <s v="IT - KANO"/>
        <s v="Logistics - KANO"/>
        <s v="Admin - IBADAN"/>
        <s v="Sales - IBADAN"/>
        <s v="HR - IBADAN"/>
        <s v="Operations - PH"/>
        <s v="Logistics - PH"/>
        <s v="Sales - PH"/>
        <s v="HR - PH"/>
        <s v="Sales - KOGI"/>
        <s v="Operations - KOGI"/>
        <s v="HR - KOGI"/>
        <s v="IT - KOGI"/>
        <s v="Admin - KOGI"/>
        <s v="IT- KOGI"/>
        <s v="Finance - KOGI"/>
        <s v="Operations - LAGOS"/>
        <s v="IT - LAGOS"/>
        <s v="HR - LAGOS"/>
        <s v="Finance - LAGOS"/>
        <s v="Logistics - LAGOS"/>
        <s v="Admin - LAGOS"/>
        <s v="Sales - LAGOS"/>
      </sharedItems>
    </cacheField>
    <cacheField name="Position" numFmtId="168">
      <sharedItems count="13">
        <s v="Recruiter"/>
        <s v="Sales Lead"/>
        <s v="Secretary"/>
        <s v="Support Analyst"/>
        <s v="Storekeeper"/>
        <s v="Admin Assistant"/>
        <s v="Technician"/>
        <s v="HR Officer"/>
        <s v="Sales Rep"/>
        <s v="Accountant"/>
        <s v="Developer"/>
        <s v="Auditor"/>
        <s v="Driver"/>
      </sharedItems>
    </cacheField>
    <cacheField name="Basic Salary (₦)" numFmtId="169">
      <sharedItems containsSemiMixedTypes="0" containsString="0" containsNumber="1" containsInteger="1" minValue="84039" maxValue="191146" count="44">
        <n v="117038"/>
        <n v="107408"/>
        <n v="168010"/>
        <n v="105710"/>
        <n v="92754"/>
        <n v="188562"/>
        <n v="114211"/>
        <n v="108465"/>
        <n v="96893"/>
        <n v="177506"/>
        <n v="120291"/>
        <n v="164375"/>
        <n v="138348"/>
        <n v="191146"/>
        <n v="96019"/>
        <n v="108873"/>
        <n v="173028"/>
        <n v="139745"/>
        <n v="98969"/>
        <n v="87785"/>
        <n v="85202"/>
        <n v="104130"/>
        <n v="85362"/>
        <n v="105867"/>
        <n v="159035"/>
        <n v="134516"/>
        <n v="184640"/>
        <n v="168201"/>
        <n v="126263"/>
        <n v="155355"/>
        <n v="132584"/>
        <n v="162836"/>
        <n v="90741"/>
        <n v="156990"/>
        <n v="179130"/>
        <n v="119940"/>
        <n v="119778"/>
        <n v="168576"/>
        <n v="173075"/>
        <n v="84039"/>
        <n v="106881"/>
        <n v="99473"/>
        <n v="98505"/>
        <n v="92608"/>
      </sharedItems>
    </cacheField>
    <cacheField name="Housing Allowance (₦)" numFmtId="171">
      <sharedItems containsSemiMixedTypes="0" containsString="0" containsNumber="1" containsInteger="1" minValue="25211" maxValue="57343" count="44">
        <n v="35111"/>
        <n v="32222"/>
        <n v="50403"/>
        <n v="31713"/>
        <n v="27826"/>
        <n v="56568"/>
        <n v="34263"/>
        <n v="32539"/>
        <n v="29067"/>
        <n v="53251"/>
        <n v="36087"/>
        <n v="49312"/>
        <n v="41504"/>
        <n v="57343"/>
        <n v="28805"/>
        <n v="32661"/>
        <n v="51908"/>
        <n v="41923"/>
        <n v="29690"/>
        <n v="26335"/>
        <n v="25560"/>
        <n v="31239"/>
        <n v="25608"/>
        <n v="31760"/>
        <n v="47710"/>
        <n v="40354"/>
        <n v="55392"/>
        <n v="50460"/>
        <n v="37878"/>
        <n v="46606"/>
        <n v="39775"/>
        <n v="48850"/>
        <n v="27222"/>
        <n v="47097"/>
        <n v="53739"/>
        <n v="35982"/>
        <n v="35933"/>
        <n v="50572"/>
        <n v="51922"/>
        <n v="25211"/>
        <n v="32064"/>
        <n v="29841"/>
        <n v="29551"/>
        <n v="27782"/>
      </sharedItems>
    </cacheField>
    <cacheField name="Transport Allowance (₦)" numFmtId="171">
      <sharedItems containsSemiMixedTypes="0" containsString="0" containsNumber="1" containsInteger="1" minValue="16807" maxValue="38229" count="44">
        <n v="23407"/>
        <n v="21481"/>
        <n v="33602"/>
        <n v="21142"/>
        <n v="18550"/>
        <n v="37712"/>
        <n v="22842"/>
        <n v="21693"/>
        <n v="19378"/>
        <n v="35501"/>
        <n v="24058"/>
        <n v="32875"/>
        <n v="27669"/>
        <n v="38229"/>
        <n v="19203"/>
        <n v="21774"/>
        <n v="34605"/>
        <n v="27949"/>
        <n v="19793"/>
        <n v="17557"/>
        <n v="17040"/>
        <n v="20826"/>
        <n v="17072"/>
        <n v="21173"/>
        <n v="31807"/>
        <n v="26903"/>
        <n v="36928"/>
        <n v="33640"/>
        <n v="25252"/>
        <n v="31071"/>
        <n v="26516"/>
        <n v="32567"/>
        <n v="18148"/>
        <n v="31398"/>
        <n v="35826"/>
        <n v="23988"/>
        <n v="23955"/>
        <n v="33715"/>
        <n v="34615"/>
        <n v="16807"/>
        <n v="21376"/>
        <n v="19894"/>
        <n v="19701"/>
        <n v="18521"/>
      </sharedItems>
    </cacheField>
    <cacheField name="Other Allowances (₦)" numFmtId="171">
      <sharedItems containsSemiMixedTypes="0" containsString="0" containsNumber="1" containsInteger="1" minValue="5034" maxValue="14825" count="44">
        <n v="13421"/>
        <n v="14737"/>
        <n v="13140"/>
        <n v="6046"/>
        <n v="12239"/>
        <n v="10268"/>
        <n v="7813"/>
        <n v="11725"/>
        <n v="13749"/>
        <n v="8801"/>
        <n v="7528"/>
        <n v="12969"/>
        <n v="7012"/>
        <n v="13578"/>
        <n v="7830"/>
        <n v="7312"/>
        <n v="11068"/>
        <n v="7016"/>
        <n v="5347"/>
        <n v="10654"/>
        <n v="9832"/>
        <n v="10556"/>
        <n v="8592"/>
        <n v="13325"/>
        <n v="8279"/>
        <n v="5034"/>
        <n v="10868"/>
        <n v="12832"/>
        <n v="13450"/>
        <n v="5806"/>
        <n v="5587"/>
        <n v="5043"/>
        <n v="5703"/>
        <n v="5426"/>
        <n v="12947"/>
        <n v="8987"/>
        <n v="8174"/>
        <n v="14113"/>
        <n v="6601"/>
        <n v="6235"/>
        <n v="7837"/>
        <n v="7512"/>
        <n v="14825"/>
        <n v="8681"/>
      </sharedItems>
    </cacheField>
    <cacheField name="Overtime (₦)" numFmtId="171">
      <sharedItems containsSemiMixedTypes="0" containsString="0" containsNumber="1" containsInteger="1" minValue="665" maxValue="9949" count="44">
        <n v="1796"/>
        <n v="4265"/>
        <n v="5516"/>
        <n v="1750"/>
        <n v="7795"/>
        <n v="7648"/>
        <n v="9569"/>
        <n v="2965"/>
        <n v="665"/>
        <n v="1387"/>
        <n v="6796"/>
        <n v="8933"/>
        <n v="3597"/>
        <n v="3662"/>
        <n v="7422"/>
        <n v="6632"/>
        <n v="5557"/>
        <n v="3601"/>
        <n v="1827"/>
        <n v="693"/>
        <n v="1887"/>
        <n v="9348"/>
        <n v="5689"/>
        <n v="9949"/>
        <n v="6170"/>
        <n v="8663"/>
        <n v="5009"/>
        <n v="2552"/>
        <n v="9587"/>
        <n v="9649"/>
        <n v="1825"/>
        <n v="6384"/>
        <n v="6606"/>
        <n v="9638"/>
        <n v="5371"/>
        <n v="9453"/>
        <n v="1204"/>
        <n v="6177"/>
        <n v="1870"/>
        <n v="2102"/>
        <n v="7190"/>
        <n v="2487"/>
        <n v="2364"/>
        <n v="1123"/>
      </sharedItems>
    </cacheField>
    <cacheField name="NET SALARY" numFmtId="169">
      <sharedItems containsSemiMixedTypes="0" containsString="0" containsNumber="1" containsInteger="1" minValue="134394" maxValue="303958"/>
    </cacheField>
    <cacheField name="ATTENDACE" numFmtId="169">
      <sharedItems containsSemiMixedTypes="0" containsString="0" containsNumber="1" minValue="0" maxValue="14139.818181818182"/>
    </cacheField>
    <cacheField name="Pension Deduction (₦)" numFmtId="169">
      <sharedItems containsSemiMixedTypes="0" containsString="0" containsNumber="1" containsInteger="1" minValue="6723" maxValue="15291"/>
    </cacheField>
    <cacheField name="Tax Deduction (₦)" numFmtId="169">
      <sharedItems containsSemiMixedTypes="0" containsString="0" containsNumber="1" containsInteger="1" minValue="8403" maxValue="19114"/>
    </cacheField>
    <cacheField name="Loan (₦)" numFmtId="169">
      <sharedItems containsSemiMixedTypes="0" containsString="0" containsNumber="1" containsInteger="1" minValue="129" maxValue="4868"/>
    </cacheField>
    <cacheField name="NET DEDUTION" numFmtId="169">
      <sharedItems containsSemiMixedTypes="0" containsString="0" containsNumber="1" minValue="15929" maxValue="43384.818181818184"/>
    </cacheField>
    <cacheField name="Net Pay (₦)" numFmtId="43">
      <sharedItems containsSemiMixedTypes="0" containsString="0" containsNumber="1" minValue="116697" maxValue="266064"/>
    </cacheField>
    <cacheField name="Email" numFmtId="169">
      <sharedItems/>
    </cacheField>
    <cacheField name="Salary Status" numFmtId="16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
  <r>
    <s v="Brandon Coleman"/>
    <s v="AJV0001"/>
    <x v="0"/>
    <x v="0"/>
    <x v="0"/>
    <x v="0"/>
    <x v="0"/>
    <x v="0"/>
    <x v="0"/>
    <n v="190773"/>
    <n v="14139.818181818182"/>
    <n v="9363"/>
    <n v="11703"/>
    <n v="1703"/>
    <n v="36908.818181818184"/>
    <n v="153864.18181818182"/>
    <s v="brandon.coleman@ajvtech.com"/>
    <s v="Salary Approved"/>
  </r>
  <r>
    <s v="Heather Morgan"/>
    <s v="AJV0002"/>
    <x v="1"/>
    <x v="1"/>
    <x v="1"/>
    <x v="1"/>
    <x v="1"/>
    <x v="1"/>
    <x v="1"/>
    <n v="180113"/>
    <n v="11764.363636363636"/>
    <n v="8592"/>
    <n v="10740"/>
    <n v="1820"/>
    <n v="32916.363636363632"/>
    <n v="147196.63636363635"/>
    <s v="heather.morgan@ajvtech.com"/>
    <s v="Salary Approved"/>
  </r>
  <r>
    <s v="Madison Russell"/>
    <s v="AJV0003"/>
    <x v="2"/>
    <x v="2"/>
    <x v="2"/>
    <x v="2"/>
    <x v="2"/>
    <x v="2"/>
    <x v="2"/>
    <n v="270671"/>
    <n v="9636.818181818182"/>
    <n v="13440"/>
    <n v="16801"/>
    <n v="3507"/>
    <n v="43384.818181818184"/>
    <n v="227286.18181818182"/>
    <s v="madison.russell@ajvtech.com"/>
    <s v="Salary Approved"/>
  </r>
  <r>
    <s v="Corey Murray"/>
    <s v="AJV0004"/>
    <x v="3"/>
    <x v="3"/>
    <x v="3"/>
    <x v="3"/>
    <x v="3"/>
    <x v="3"/>
    <x v="3"/>
    <n v="166361"/>
    <n v="4000"/>
    <n v="8456"/>
    <n v="10571"/>
    <n v="899"/>
    <n v="23926"/>
    <n v="142435"/>
    <s v="corey.murray@ajvtech.com"/>
    <s v="Salary Approved"/>
  </r>
  <r>
    <s v="Mark Farmer"/>
    <s v="AJV0005"/>
    <x v="4"/>
    <x v="4"/>
    <x v="4"/>
    <x v="4"/>
    <x v="4"/>
    <x v="4"/>
    <x v="4"/>
    <n v="159164"/>
    <n v="1500"/>
    <n v="7420"/>
    <n v="9275"/>
    <n v="2809"/>
    <n v="21004"/>
    <n v="138160"/>
    <s v="mark.farmer@ajvtech.com"/>
    <s v="Salary Approved"/>
  </r>
  <r>
    <s v="Laura Kline"/>
    <s v="AJV0006"/>
    <x v="3"/>
    <x v="3"/>
    <x v="5"/>
    <x v="5"/>
    <x v="5"/>
    <x v="5"/>
    <x v="5"/>
    <n v="300758"/>
    <n v="2000"/>
    <n v="15084"/>
    <n v="18856"/>
    <n v="260"/>
    <n v="36200"/>
    <n v="264558"/>
    <s v="laura.kline@ajvtech.com"/>
    <s v="Salary Approved"/>
  </r>
  <r>
    <s v="Michael Combs"/>
    <s v="AJV0007"/>
    <x v="5"/>
    <x v="5"/>
    <x v="6"/>
    <x v="6"/>
    <x v="6"/>
    <x v="6"/>
    <x v="6"/>
    <n v="188698"/>
    <n v="11382.818181818182"/>
    <n v="9136"/>
    <n v="11421"/>
    <n v="4636"/>
    <n v="36575.818181818184"/>
    <n v="152122.18181818182"/>
    <s v="michael.combs@ajvtech.com"/>
    <s v="Salary Approved"/>
  </r>
  <r>
    <s v="Megan Richards"/>
    <s v="AJV0008"/>
    <x v="6"/>
    <x v="1"/>
    <x v="7"/>
    <x v="7"/>
    <x v="7"/>
    <x v="7"/>
    <x v="7"/>
    <n v="177387"/>
    <n v="1500"/>
    <n v="8677"/>
    <n v="10846"/>
    <n v="925"/>
    <n v="21948"/>
    <n v="155439"/>
    <s v="megan.richards@ajvtech.com"/>
    <s v="Salary Approved"/>
  </r>
  <r>
    <s v="Rose Wise"/>
    <s v="AJV0009"/>
    <x v="7"/>
    <x v="0"/>
    <x v="8"/>
    <x v="8"/>
    <x v="8"/>
    <x v="8"/>
    <x v="8"/>
    <n v="159752"/>
    <n v="1000"/>
    <n v="7751"/>
    <n v="9689"/>
    <n v="611"/>
    <n v="19051"/>
    <n v="140701"/>
    <s v="rose.wise@ajvtech.com"/>
    <s v="Salary On Hold"/>
  </r>
  <r>
    <s v="Susan Smith"/>
    <s v="AJV0010"/>
    <x v="8"/>
    <x v="6"/>
    <x v="9"/>
    <x v="9"/>
    <x v="9"/>
    <x v="9"/>
    <x v="9"/>
    <n v="276446"/>
    <n v="1000"/>
    <n v="14200"/>
    <n v="17750"/>
    <n v="2962"/>
    <n v="35912"/>
    <n v="240534"/>
    <s v="susan.smith@ajvtech.com"/>
    <s v="Salary On Hold"/>
  </r>
  <r>
    <s v="Kathryn Grant"/>
    <s v="AJV0011"/>
    <x v="9"/>
    <x v="4"/>
    <x v="10"/>
    <x v="10"/>
    <x v="10"/>
    <x v="10"/>
    <x v="10"/>
    <n v="194760"/>
    <n v="0"/>
    <n v="9623"/>
    <n v="12029"/>
    <n v="1511"/>
    <n v="23163"/>
    <n v="171597"/>
    <s v="kathryn.grant@ajvtech.com"/>
    <s v="Salary Approved"/>
  </r>
  <r>
    <s v="Alexander Walker"/>
    <s v="AJV0012"/>
    <x v="10"/>
    <x v="1"/>
    <x v="11"/>
    <x v="11"/>
    <x v="11"/>
    <x v="11"/>
    <x v="11"/>
    <n v="268464"/>
    <n v="0"/>
    <n v="13150"/>
    <n v="16437"/>
    <n v="2932"/>
    <n v="32519"/>
    <n v="235945"/>
    <s v="alexander.walker@ajvtech.com"/>
    <s v="Salary Approved"/>
  </r>
  <r>
    <s v="Kimberly Moody"/>
    <s v="AJV0013"/>
    <x v="11"/>
    <x v="7"/>
    <x v="12"/>
    <x v="12"/>
    <x v="12"/>
    <x v="12"/>
    <x v="12"/>
    <n v="218130"/>
    <n v="0"/>
    <n v="11067"/>
    <n v="13834"/>
    <n v="1638"/>
    <n v="26539"/>
    <n v="191591"/>
    <s v="kimberly.moody@ajvtech.com"/>
    <s v="Salary On Hold"/>
  </r>
  <r>
    <s v="Stephanie Carroll"/>
    <s v="AJV0014"/>
    <x v="12"/>
    <x v="8"/>
    <x v="13"/>
    <x v="13"/>
    <x v="13"/>
    <x v="13"/>
    <x v="13"/>
    <n v="303958"/>
    <n v="0"/>
    <n v="15291"/>
    <n v="19114"/>
    <n v="3489"/>
    <n v="37894"/>
    <n v="266064"/>
    <s v="stephanie.carroll@ajvtech.com"/>
    <s v="Salary Approved"/>
  </r>
  <r>
    <s v="Kenneth Diaz II"/>
    <s v="AJV0015"/>
    <x v="13"/>
    <x v="6"/>
    <x v="14"/>
    <x v="14"/>
    <x v="14"/>
    <x v="14"/>
    <x v="14"/>
    <n v="159279"/>
    <n v="0"/>
    <n v="7681"/>
    <n v="9601"/>
    <n v="3423"/>
    <n v="20705"/>
    <n v="138574"/>
    <s v="kenneth.ii@ajvtech.com"/>
    <s v="Salary Approved"/>
  </r>
  <r>
    <s v="Nicole Vega DDS"/>
    <s v="AJV0016"/>
    <x v="14"/>
    <x v="0"/>
    <x v="15"/>
    <x v="15"/>
    <x v="15"/>
    <x v="15"/>
    <x v="15"/>
    <n v="177252"/>
    <n v="0"/>
    <n v="8709"/>
    <n v="10887"/>
    <n v="3859"/>
    <n v="23455"/>
    <n v="153797"/>
    <s v="nicole.dds@ajvtech.com"/>
    <s v="Salary Approved"/>
  </r>
  <r>
    <s v="Tammy Sanchez"/>
    <s v="AJV0017"/>
    <x v="15"/>
    <x v="3"/>
    <x v="16"/>
    <x v="16"/>
    <x v="16"/>
    <x v="16"/>
    <x v="16"/>
    <n v="276166"/>
    <n v="0"/>
    <n v="13842"/>
    <n v="17302"/>
    <n v="2511"/>
    <n v="33655"/>
    <n v="242511"/>
    <s v="tammy.sanchez@ajvtech.com"/>
    <s v="Salary Approved"/>
  </r>
  <r>
    <s v="Joe Mckay"/>
    <s v="AJV0018"/>
    <x v="12"/>
    <x v="8"/>
    <x v="17"/>
    <x v="17"/>
    <x v="17"/>
    <x v="17"/>
    <x v="17"/>
    <n v="220234"/>
    <n v="0"/>
    <n v="11179"/>
    <n v="13974"/>
    <n v="1867"/>
    <n v="27020"/>
    <n v="193214"/>
    <s v="joe.mckay@ajvtech.com"/>
    <s v="Salary Approved"/>
  </r>
  <r>
    <s v="Tiffany Thomas"/>
    <s v="AJV0019"/>
    <x v="16"/>
    <x v="5"/>
    <x v="18"/>
    <x v="18"/>
    <x v="18"/>
    <x v="18"/>
    <x v="18"/>
    <n v="155626"/>
    <n v="0"/>
    <n v="7917"/>
    <n v="9896"/>
    <n v="2178"/>
    <n v="19991"/>
    <n v="135635"/>
    <s v="tiffany.thomas@ajvtech.com"/>
    <s v="Salary On Hold"/>
  </r>
  <r>
    <s v="James Lutz"/>
    <s v="AJV0020"/>
    <x v="14"/>
    <x v="7"/>
    <x v="19"/>
    <x v="19"/>
    <x v="19"/>
    <x v="19"/>
    <x v="19"/>
    <n v="143024"/>
    <n v="0"/>
    <n v="7022"/>
    <n v="8778"/>
    <n v="129"/>
    <n v="15929"/>
    <n v="127095"/>
    <s v="james.lutz@ajvtech.com"/>
    <s v="Salary Approved"/>
  </r>
  <r>
    <s v="Christine Rodriguez"/>
    <s v="AJV0021"/>
    <x v="17"/>
    <x v="3"/>
    <x v="20"/>
    <x v="20"/>
    <x v="20"/>
    <x v="20"/>
    <x v="20"/>
    <n v="139521"/>
    <n v="0"/>
    <n v="6816"/>
    <n v="8520"/>
    <n v="4255"/>
    <n v="19591"/>
    <n v="119930"/>
    <s v="christine.rodriguez@ajvtech.com"/>
    <s v="Salary Approved"/>
  </r>
  <r>
    <s v="Steven Lester"/>
    <s v="AJV0022"/>
    <x v="18"/>
    <x v="9"/>
    <x v="21"/>
    <x v="21"/>
    <x v="21"/>
    <x v="21"/>
    <x v="21"/>
    <n v="176099"/>
    <n v="0"/>
    <n v="8330"/>
    <n v="10413"/>
    <n v="515"/>
    <n v="19258"/>
    <n v="156841"/>
    <s v="steven.lester@ajvtech.com"/>
    <s v="Salary Approved"/>
  </r>
  <r>
    <s v="Amy Moran"/>
    <s v="AJV0023"/>
    <x v="12"/>
    <x v="1"/>
    <x v="22"/>
    <x v="22"/>
    <x v="22"/>
    <x v="22"/>
    <x v="22"/>
    <n v="142323"/>
    <n v="0"/>
    <n v="6828"/>
    <n v="8536"/>
    <n v="1608"/>
    <n v="16972"/>
    <n v="125351"/>
    <s v="amy.moran@ajvtech.com"/>
    <s v="Salary On Hold"/>
  </r>
  <r>
    <s v="Tara Jordan"/>
    <s v="AJV0024"/>
    <x v="19"/>
    <x v="6"/>
    <x v="23"/>
    <x v="23"/>
    <x v="23"/>
    <x v="23"/>
    <x v="23"/>
    <n v="182074"/>
    <n v="0"/>
    <n v="8469"/>
    <n v="10586"/>
    <n v="3800"/>
    <n v="22855"/>
    <n v="159219"/>
    <s v="tara.jordan@ajvtech.com"/>
    <s v="Salary Approved"/>
  </r>
  <r>
    <s v="Mathew Wilcox"/>
    <s v="AJV0025"/>
    <x v="20"/>
    <x v="10"/>
    <x v="24"/>
    <x v="24"/>
    <x v="24"/>
    <x v="24"/>
    <x v="24"/>
    <n v="253001"/>
    <n v="0"/>
    <n v="12722"/>
    <n v="15903"/>
    <n v="2275"/>
    <n v="30900"/>
    <n v="222101"/>
    <s v="mathew.wilcox@ajvtech.com"/>
    <s v="Salary Approved"/>
  </r>
  <r>
    <s v="William Robinson"/>
    <s v="AJV0026"/>
    <x v="21"/>
    <x v="0"/>
    <x v="25"/>
    <x v="25"/>
    <x v="25"/>
    <x v="25"/>
    <x v="25"/>
    <n v="215470"/>
    <n v="0"/>
    <n v="10761"/>
    <n v="13451"/>
    <n v="2165"/>
    <n v="26377"/>
    <n v="189093"/>
    <s v="william.robinson@ajvtech.com"/>
    <s v="Salary Approved"/>
  </r>
  <r>
    <s v="April Chambers"/>
    <s v="AJV0027"/>
    <x v="22"/>
    <x v="11"/>
    <x v="26"/>
    <x v="26"/>
    <x v="26"/>
    <x v="26"/>
    <x v="26"/>
    <n v="292837"/>
    <n v="0"/>
    <n v="14771"/>
    <n v="18464"/>
    <n v="4868"/>
    <n v="38103"/>
    <n v="254734"/>
    <s v="april.chambers@ajvtech.com"/>
    <s v="Salary Approved"/>
  </r>
  <r>
    <s v="Jerry Davis"/>
    <s v="AJV0028"/>
    <x v="23"/>
    <x v="12"/>
    <x v="27"/>
    <x v="27"/>
    <x v="27"/>
    <x v="27"/>
    <x v="27"/>
    <n v="267685"/>
    <n v="0"/>
    <n v="13456"/>
    <n v="16820"/>
    <n v="262"/>
    <n v="30538"/>
    <n v="237147"/>
    <s v="jerry.davis@ajvtech.com"/>
    <s v="Salary On Hold"/>
  </r>
  <r>
    <s v="Raymond Long"/>
    <s v="AJV0029"/>
    <x v="21"/>
    <x v="0"/>
    <x v="28"/>
    <x v="28"/>
    <x v="28"/>
    <x v="28"/>
    <x v="28"/>
    <n v="212430"/>
    <n v="0"/>
    <n v="10101"/>
    <n v="12626"/>
    <n v="3274"/>
    <n v="26001"/>
    <n v="186429"/>
    <s v="raymond.long@ajvtech.com"/>
    <s v="Salary Approved"/>
  </r>
  <r>
    <s v="Monica Rogers"/>
    <s v="AJV0030"/>
    <x v="24"/>
    <x v="2"/>
    <x v="29"/>
    <x v="29"/>
    <x v="29"/>
    <x v="29"/>
    <x v="29"/>
    <n v="248487"/>
    <n v="0"/>
    <n v="12428"/>
    <n v="15535"/>
    <n v="2856"/>
    <n v="30819"/>
    <n v="217668"/>
    <s v="monica.rogers@ajvtech.com"/>
    <s v="Salary Approved"/>
  </r>
  <r>
    <s v="Robin Daniel"/>
    <s v="AJV0031"/>
    <x v="24"/>
    <x v="2"/>
    <x v="30"/>
    <x v="30"/>
    <x v="30"/>
    <x v="30"/>
    <x v="30"/>
    <n v="206287"/>
    <n v="0"/>
    <n v="10606"/>
    <n v="13258"/>
    <n v="2320"/>
    <n v="26184"/>
    <n v="180103"/>
    <s v="robin.daniel@ajvtech.com"/>
    <s v="Salary Approved"/>
  </r>
  <r>
    <s v="Eric Barron"/>
    <s v="AJV0032"/>
    <x v="24"/>
    <x v="2"/>
    <x v="31"/>
    <x v="31"/>
    <x v="31"/>
    <x v="31"/>
    <x v="31"/>
    <n v="255680"/>
    <n v="0"/>
    <n v="13026"/>
    <n v="16283"/>
    <n v="855"/>
    <n v="30164"/>
    <n v="225516"/>
    <s v="eric.barron@ajvtech.com"/>
    <s v="Salary Approved"/>
  </r>
  <r>
    <s v="Jason Dawson"/>
    <s v="AJV0033"/>
    <x v="20"/>
    <x v="10"/>
    <x v="32"/>
    <x v="32"/>
    <x v="32"/>
    <x v="32"/>
    <x v="32"/>
    <n v="148420"/>
    <n v="0"/>
    <n v="7259"/>
    <n v="9074"/>
    <n v="1750"/>
    <n v="18083"/>
    <n v="130337"/>
    <s v="jason.dawson@ajvtech.com"/>
    <s v="Salary Approved"/>
  </r>
  <r>
    <s v="Marie Lane"/>
    <s v="AJV0034"/>
    <x v="24"/>
    <x v="5"/>
    <x v="33"/>
    <x v="33"/>
    <x v="33"/>
    <x v="33"/>
    <x v="33"/>
    <n v="250549"/>
    <n v="0"/>
    <n v="12559"/>
    <n v="15699"/>
    <n v="596"/>
    <n v="28854"/>
    <n v="221695"/>
    <s v="marie.lane@ajvtech.com"/>
    <s v="Salary Approved"/>
  </r>
  <r>
    <s v="Thomas Walker"/>
    <s v="AJV0035"/>
    <x v="24"/>
    <x v="5"/>
    <x v="34"/>
    <x v="34"/>
    <x v="34"/>
    <x v="34"/>
    <x v="34"/>
    <n v="287013"/>
    <n v="0"/>
    <n v="14330"/>
    <n v="17913"/>
    <n v="896"/>
    <n v="33139"/>
    <n v="253874"/>
    <s v="thomas.walker@ajvtech.com"/>
    <s v="Salary Approved"/>
  </r>
  <r>
    <s v="Denise Miller"/>
    <s v="AJV0036"/>
    <x v="20"/>
    <x v="10"/>
    <x v="35"/>
    <x v="35"/>
    <x v="35"/>
    <x v="35"/>
    <x v="35"/>
    <n v="198350"/>
    <n v="0"/>
    <n v="9595"/>
    <n v="11994"/>
    <n v="4514"/>
    <n v="26103"/>
    <n v="172247"/>
    <s v="denise.miller@ajvtech.com"/>
    <s v="Salary Approved"/>
  </r>
  <r>
    <s v="Carl Baajvett"/>
    <s v="AJV0037"/>
    <x v="25"/>
    <x v="1"/>
    <x v="36"/>
    <x v="36"/>
    <x v="36"/>
    <x v="36"/>
    <x v="36"/>
    <n v="189044"/>
    <n v="0"/>
    <n v="9582"/>
    <n v="11977"/>
    <n v="2153"/>
    <n v="23712"/>
    <n v="165332"/>
    <s v="carl.bartlett@ajvtech.com"/>
    <s v="Salary Approved"/>
  </r>
  <r>
    <s v="Wendy Griffin"/>
    <s v="AJV0038"/>
    <x v="20"/>
    <x v="10"/>
    <x v="37"/>
    <x v="37"/>
    <x v="37"/>
    <x v="37"/>
    <x v="37"/>
    <n v="273153"/>
    <n v="0"/>
    <n v="13486"/>
    <n v="16857"/>
    <n v="335"/>
    <n v="30678"/>
    <n v="242475"/>
    <s v="wendy.griffin@ajvtech.com"/>
    <s v="Salary Approved"/>
  </r>
  <r>
    <s v="Maria Turner"/>
    <s v="AJV0039"/>
    <x v="22"/>
    <x v="9"/>
    <x v="38"/>
    <x v="38"/>
    <x v="38"/>
    <x v="38"/>
    <x v="38"/>
    <n v="268083"/>
    <n v="0"/>
    <n v="13846"/>
    <n v="17307"/>
    <n v="1044"/>
    <n v="32197"/>
    <n v="235886"/>
    <s v="maria.turner@ajvtech.com"/>
    <s v="Salary Approved"/>
  </r>
  <r>
    <s v="Dawn Petersen"/>
    <s v="AJV0040"/>
    <x v="24"/>
    <x v="5"/>
    <x v="39"/>
    <x v="39"/>
    <x v="39"/>
    <x v="39"/>
    <x v="39"/>
    <n v="134394"/>
    <n v="0"/>
    <n v="6723"/>
    <n v="8403"/>
    <n v="2571"/>
    <n v="17697"/>
    <n v="116697"/>
    <s v="dawn.petersen@ajvtech.com"/>
    <s v="Salary Approved"/>
  </r>
  <r>
    <s v="Joshua Patterson"/>
    <s v="AJV0041"/>
    <x v="20"/>
    <x v="3"/>
    <x v="40"/>
    <x v="40"/>
    <x v="40"/>
    <x v="40"/>
    <x v="40"/>
    <n v="175348"/>
    <n v="0"/>
    <n v="8550"/>
    <n v="10688"/>
    <n v="1126"/>
    <n v="20364"/>
    <n v="154984"/>
    <s v="joshua.patterson@ajvtech.com"/>
    <s v="Salary Approved"/>
  </r>
  <r>
    <s v="Rebecca Hayes"/>
    <s v="AJV0042"/>
    <x v="24"/>
    <x v="5"/>
    <x v="41"/>
    <x v="41"/>
    <x v="41"/>
    <x v="41"/>
    <x v="41"/>
    <n v="159207"/>
    <n v="0"/>
    <n v="7957"/>
    <n v="9947"/>
    <n v="1523"/>
    <n v="19427"/>
    <n v="139780"/>
    <s v="rebecca.hayes@ajvtech.com"/>
    <s v="Salary On Hold"/>
  </r>
  <r>
    <s v="Kevin Stevenson"/>
    <s v="AJV0043"/>
    <x v="19"/>
    <x v="6"/>
    <x v="42"/>
    <x v="42"/>
    <x v="42"/>
    <x v="42"/>
    <x v="42"/>
    <n v="164946"/>
    <n v="0"/>
    <n v="7880"/>
    <n v="9850"/>
    <n v="802"/>
    <n v="18532"/>
    <n v="146414"/>
    <s v="kevin.stevenson@ajvtech.com"/>
    <s v="Salary Approved"/>
  </r>
  <r>
    <s v="Jack Lewis"/>
    <s v="AJV0044"/>
    <x v="24"/>
    <x v="2"/>
    <x v="43"/>
    <x v="43"/>
    <x v="43"/>
    <x v="43"/>
    <x v="43"/>
    <n v="148715"/>
    <n v="0"/>
    <n v="7408"/>
    <n v="9260"/>
    <n v="1206"/>
    <n v="17874"/>
    <n v="130841"/>
    <s v="jack.lewis@ajvtech.com"/>
    <s v="Salary Approv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Position">
  <location ref="O3:P17" firstHeaderRow="1" firstDataRow="1" firstDataCol="1"/>
  <pivotFields count="18">
    <pivotField showAll="0"/>
    <pivotField showAll="0"/>
    <pivotField showAll="0">
      <items count="27">
        <item x="5"/>
        <item x="2"/>
        <item x="16"/>
        <item x="24"/>
        <item x="18"/>
        <item x="22"/>
        <item x="7"/>
        <item x="0"/>
        <item x="14"/>
        <item x="21"/>
        <item x="11"/>
        <item x="3"/>
        <item x="15"/>
        <item x="20"/>
        <item x="17"/>
        <item x="4"/>
        <item x="23"/>
        <item x="9"/>
        <item x="13"/>
        <item x="19"/>
        <item x="8"/>
        <item x="6"/>
        <item x="1"/>
        <item x="12"/>
        <item x="25"/>
        <item x="10"/>
        <item t="default"/>
      </items>
    </pivotField>
    <pivotField axis="axisRow" showAll="0">
      <items count="14">
        <item x="9"/>
        <item x="5"/>
        <item x="11"/>
        <item x="10"/>
        <item x="12"/>
        <item x="7"/>
        <item x="0"/>
        <item x="1"/>
        <item x="8"/>
        <item x="2"/>
        <item x="4"/>
        <item x="3"/>
        <item x="6"/>
        <item t="default"/>
      </items>
    </pivotField>
    <pivotField numFmtId="169"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25"/>
        <item x="31"/>
        <item x="18"/>
        <item x="33"/>
        <item x="30"/>
        <item x="32"/>
        <item x="29"/>
        <item x="3"/>
        <item x="39"/>
        <item x="38"/>
        <item x="12"/>
        <item x="17"/>
        <item x="15"/>
        <item x="41"/>
        <item x="10"/>
        <item x="6"/>
        <item x="14"/>
        <item x="40"/>
        <item x="36"/>
        <item x="24"/>
        <item x="22"/>
        <item x="43"/>
        <item x="9"/>
        <item x="35"/>
        <item x="20"/>
        <item x="5"/>
        <item x="21"/>
        <item x="19"/>
        <item x="26"/>
        <item x="16"/>
        <item x="7"/>
        <item x="4"/>
        <item x="27"/>
        <item x="34"/>
        <item x="11"/>
        <item x="2"/>
        <item x="23"/>
        <item x="0"/>
        <item x="28"/>
        <item x="13"/>
        <item x="8"/>
        <item x="37"/>
        <item x="1"/>
        <item x="42"/>
        <item t="default"/>
      </items>
    </pivotField>
    <pivotField numFmtId="171" showAll="0">
      <items count="45">
        <item x="8"/>
        <item x="19"/>
        <item x="43"/>
        <item x="36"/>
        <item x="9"/>
        <item x="3"/>
        <item x="0"/>
        <item x="30"/>
        <item x="18"/>
        <item x="38"/>
        <item x="20"/>
        <item x="39"/>
        <item x="42"/>
        <item x="41"/>
        <item x="27"/>
        <item x="7"/>
        <item x="12"/>
        <item x="17"/>
        <item x="13"/>
        <item x="1"/>
        <item x="26"/>
        <item x="34"/>
        <item x="2"/>
        <item x="16"/>
        <item x="22"/>
        <item x="24"/>
        <item x="37"/>
        <item x="31"/>
        <item x="32"/>
        <item x="15"/>
        <item x="10"/>
        <item x="40"/>
        <item x="14"/>
        <item x="5"/>
        <item x="4"/>
        <item x="25"/>
        <item x="11"/>
        <item x="21"/>
        <item x="35"/>
        <item x="6"/>
        <item x="28"/>
        <item x="33"/>
        <item x="29"/>
        <item x="23"/>
        <item t="default"/>
      </items>
    </pivotField>
    <pivotField numFmtId="169" showAll="0"/>
    <pivotField numFmtId="169" showAll="0"/>
    <pivotField dataField="1" numFmtId="169" showAll="0"/>
    <pivotField numFmtId="169" showAll="0"/>
    <pivotField numFmtId="169" showAll="0"/>
    <pivotField numFmtId="169" showAll="0"/>
    <pivotField numFmtId="43"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Sum of Pension Deduction (₦)" fld="11" baseField="0" baseItem="0"/>
  </dataFields>
  <formats count="7">
    <format dxfId="6">
      <pivotArea type="all" dataOnly="0" outline="0" fieldPosition="0"/>
    </format>
    <format dxfId="5">
      <pivotArea outline="0" collapsedLevelsAreSubtotals="1" fieldPosition="0"/>
    </format>
    <format dxfId="4">
      <pivotArea field="3" type="button" dataOnly="0" labelOnly="1" outline="0" axis="axisRow" fieldPosition="0"/>
    </format>
    <format dxfId="3">
      <pivotArea dataOnly="0" labelOnly="1" outline="0" axis="axisValues"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osition">
  <location ref="U3:Y48" firstHeaderRow="0" firstDataRow="1" firstDataCol="1"/>
  <pivotFields count="18">
    <pivotField showAll="0"/>
    <pivotField showAll="0"/>
    <pivotField axis="axisRow" showAll="0">
      <items count="27">
        <item x="5"/>
        <item x="2"/>
        <item x="16"/>
        <item x="24"/>
        <item x="18"/>
        <item x="22"/>
        <item x="7"/>
        <item x="0"/>
        <item x="14"/>
        <item x="21"/>
        <item x="11"/>
        <item x="3"/>
        <item x="15"/>
        <item x="20"/>
        <item x="17"/>
        <item x="4"/>
        <item x="23"/>
        <item x="9"/>
        <item x="13"/>
        <item x="19"/>
        <item x="8"/>
        <item x="6"/>
        <item x="1"/>
        <item x="12"/>
        <item x="25"/>
        <item x="10"/>
        <item t="default"/>
      </items>
    </pivotField>
    <pivotField axis="axisRow" showAll="0">
      <items count="14">
        <item x="9"/>
        <item x="5"/>
        <item x="11"/>
        <item x="10"/>
        <item x="12"/>
        <item x="7"/>
        <item x="0"/>
        <item x="1"/>
        <item x="8"/>
        <item x="2"/>
        <item x="4"/>
        <item x="3"/>
        <item x="6"/>
        <item t="default"/>
      </items>
    </pivotField>
    <pivotField numFmtId="169"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dataField="1"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dataField="1" numFmtId="171" showAll="0">
      <items count="45">
        <item x="25"/>
        <item x="31"/>
        <item x="18"/>
        <item x="33"/>
        <item x="30"/>
        <item x="32"/>
        <item x="29"/>
        <item x="3"/>
        <item x="39"/>
        <item x="38"/>
        <item x="12"/>
        <item x="17"/>
        <item x="15"/>
        <item x="41"/>
        <item x="10"/>
        <item x="6"/>
        <item x="14"/>
        <item x="40"/>
        <item x="36"/>
        <item x="24"/>
        <item x="22"/>
        <item x="43"/>
        <item x="9"/>
        <item x="35"/>
        <item x="20"/>
        <item x="5"/>
        <item x="21"/>
        <item x="19"/>
        <item x="26"/>
        <item x="16"/>
        <item x="7"/>
        <item x="4"/>
        <item x="27"/>
        <item x="34"/>
        <item x="11"/>
        <item x="2"/>
        <item x="23"/>
        <item x="0"/>
        <item x="28"/>
        <item x="13"/>
        <item x="8"/>
        <item x="37"/>
        <item x="1"/>
        <item x="42"/>
        <item t="default"/>
      </items>
    </pivotField>
    <pivotField dataField="1" numFmtId="171" showAll="0">
      <items count="45">
        <item x="8"/>
        <item x="19"/>
        <item x="43"/>
        <item x="36"/>
        <item x="9"/>
        <item x="3"/>
        <item x="0"/>
        <item x="30"/>
        <item x="18"/>
        <item x="38"/>
        <item x="20"/>
        <item x="39"/>
        <item x="42"/>
        <item x="41"/>
        <item x="27"/>
        <item x="7"/>
        <item x="12"/>
        <item x="17"/>
        <item x="13"/>
        <item x="1"/>
        <item x="26"/>
        <item x="34"/>
        <item x="2"/>
        <item x="16"/>
        <item x="22"/>
        <item x="24"/>
        <item x="37"/>
        <item x="31"/>
        <item x="32"/>
        <item x="15"/>
        <item x="10"/>
        <item x="40"/>
        <item x="14"/>
        <item x="5"/>
        <item x="4"/>
        <item x="25"/>
        <item x="11"/>
        <item x="21"/>
        <item x="35"/>
        <item x="6"/>
        <item x="28"/>
        <item x="33"/>
        <item x="29"/>
        <item x="23"/>
        <item t="default"/>
      </items>
    </pivotField>
    <pivotField numFmtId="169" showAll="0"/>
    <pivotField numFmtId="169" showAll="0"/>
    <pivotField numFmtId="169" showAll="0"/>
    <pivotField numFmtId="169" showAll="0"/>
    <pivotField dataField="1" numFmtId="169" showAll="0"/>
    <pivotField numFmtId="169" showAll="0"/>
    <pivotField numFmtId="43" showAll="0"/>
    <pivotField showAll="0"/>
    <pivotField showAll="0"/>
  </pivotFields>
  <rowFields count="2">
    <field x="3"/>
    <field x="2"/>
  </rowFields>
  <rowItems count="45">
    <i>
      <x/>
    </i>
    <i r="1">
      <x v="4"/>
    </i>
    <i r="1">
      <x v="5"/>
    </i>
    <i>
      <x v="1"/>
    </i>
    <i r="1">
      <x/>
    </i>
    <i r="1">
      <x v="2"/>
    </i>
    <i r="1">
      <x v="3"/>
    </i>
    <i>
      <x v="2"/>
    </i>
    <i r="1">
      <x v="5"/>
    </i>
    <i>
      <x v="3"/>
    </i>
    <i r="1">
      <x v="13"/>
    </i>
    <i>
      <x v="4"/>
    </i>
    <i r="1">
      <x v="16"/>
    </i>
    <i>
      <x v="5"/>
    </i>
    <i r="1">
      <x v="8"/>
    </i>
    <i r="1">
      <x v="10"/>
    </i>
    <i>
      <x v="6"/>
    </i>
    <i r="1">
      <x v="6"/>
    </i>
    <i r="1">
      <x v="7"/>
    </i>
    <i r="1">
      <x v="8"/>
    </i>
    <i r="1">
      <x v="9"/>
    </i>
    <i>
      <x v="7"/>
    </i>
    <i r="1">
      <x v="21"/>
    </i>
    <i r="1">
      <x v="22"/>
    </i>
    <i r="1">
      <x v="23"/>
    </i>
    <i r="1">
      <x v="24"/>
    </i>
    <i r="1">
      <x v="25"/>
    </i>
    <i>
      <x v="8"/>
    </i>
    <i r="1">
      <x v="23"/>
    </i>
    <i>
      <x v="9"/>
    </i>
    <i r="1">
      <x v="1"/>
    </i>
    <i r="1">
      <x v="3"/>
    </i>
    <i>
      <x v="10"/>
    </i>
    <i r="1">
      <x v="15"/>
    </i>
    <i r="1">
      <x v="17"/>
    </i>
    <i>
      <x v="11"/>
    </i>
    <i r="1">
      <x v="11"/>
    </i>
    <i r="1">
      <x v="12"/>
    </i>
    <i r="1">
      <x v="13"/>
    </i>
    <i r="1">
      <x v="14"/>
    </i>
    <i>
      <x v="12"/>
    </i>
    <i r="1">
      <x v="18"/>
    </i>
    <i r="1">
      <x v="19"/>
    </i>
    <i r="1">
      <x v="20"/>
    </i>
    <i t="grand">
      <x/>
    </i>
  </rowItems>
  <colFields count="1">
    <field x="-2"/>
  </colFields>
  <colItems count="4">
    <i>
      <x/>
    </i>
    <i i="1">
      <x v="1"/>
    </i>
    <i i="2">
      <x v="2"/>
    </i>
    <i i="3">
      <x v="3"/>
    </i>
  </colItems>
  <dataFields count="4">
    <dataField name="Sum of Loan (₦)" fld="13" baseField="0" baseItem="0"/>
    <dataField name="Sum of Transport Allowance (₦)" fld="6" baseField="0" baseItem="0"/>
    <dataField name="Sum of Overtime (₦)" fld="8" baseField="0" baseItem="0"/>
    <dataField name="Sum of Other Allowances (₦)" fld="7" baseField="0" baseItem="0"/>
  </dataFields>
  <formats count="19">
    <format dxfId="25">
      <pivotArea type="all" dataOnly="0" outline="0" fieldPosition="0"/>
    </format>
    <format dxfId="24">
      <pivotArea outline="0" collapsedLevelsAreSubtotals="1" fieldPosition="0"/>
    </format>
    <format dxfId="23">
      <pivotArea field="3" type="button" dataOnly="0" labelOnly="1" outline="0" axis="axisRow" fieldPosition="0"/>
    </format>
    <format dxfId="22">
      <pivotArea dataOnly="0" labelOnly="1" fieldPosition="0">
        <references count="1">
          <reference field="3" count="0"/>
        </references>
      </pivotArea>
    </format>
    <format dxfId="21">
      <pivotArea dataOnly="0" labelOnly="1" grandRow="1" outline="0" fieldPosition="0"/>
    </format>
    <format dxfId="20">
      <pivotArea dataOnly="0" labelOnly="1" fieldPosition="0">
        <references count="2">
          <reference field="2" count="2">
            <x v="4"/>
            <x v="5"/>
          </reference>
          <reference field="3" count="1" selected="0">
            <x v="0"/>
          </reference>
        </references>
      </pivotArea>
    </format>
    <format dxfId="19">
      <pivotArea dataOnly="0" labelOnly="1" fieldPosition="0">
        <references count="2">
          <reference field="2" count="3">
            <x v="0"/>
            <x v="2"/>
            <x v="3"/>
          </reference>
          <reference field="3" count="1" selected="0">
            <x v="1"/>
          </reference>
        </references>
      </pivotArea>
    </format>
    <format dxfId="18">
      <pivotArea dataOnly="0" labelOnly="1" fieldPosition="0">
        <references count="2">
          <reference field="2" count="1">
            <x v="5"/>
          </reference>
          <reference field="3" count="1" selected="0">
            <x v="2"/>
          </reference>
        </references>
      </pivotArea>
    </format>
    <format dxfId="17">
      <pivotArea dataOnly="0" labelOnly="1" fieldPosition="0">
        <references count="2">
          <reference field="2" count="1">
            <x v="13"/>
          </reference>
          <reference field="3" count="1" selected="0">
            <x v="3"/>
          </reference>
        </references>
      </pivotArea>
    </format>
    <format dxfId="16">
      <pivotArea dataOnly="0" labelOnly="1" fieldPosition="0">
        <references count="2">
          <reference field="2" count="1">
            <x v="16"/>
          </reference>
          <reference field="3" count="1" selected="0">
            <x v="4"/>
          </reference>
        </references>
      </pivotArea>
    </format>
    <format dxfId="15">
      <pivotArea dataOnly="0" labelOnly="1" fieldPosition="0">
        <references count="2">
          <reference field="2" count="2">
            <x v="8"/>
            <x v="10"/>
          </reference>
          <reference field="3" count="1" selected="0">
            <x v="5"/>
          </reference>
        </references>
      </pivotArea>
    </format>
    <format dxfId="14">
      <pivotArea dataOnly="0" labelOnly="1" fieldPosition="0">
        <references count="2">
          <reference field="2" count="4">
            <x v="6"/>
            <x v="7"/>
            <x v="8"/>
            <x v="9"/>
          </reference>
          <reference field="3" count="1" selected="0">
            <x v="6"/>
          </reference>
        </references>
      </pivotArea>
    </format>
    <format dxfId="13">
      <pivotArea dataOnly="0" labelOnly="1" fieldPosition="0">
        <references count="2">
          <reference field="2" count="5">
            <x v="21"/>
            <x v="22"/>
            <x v="23"/>
            <x v="24"/>
            <x v="25"/>
          </reference>
          <reference field="3" count="1" selected="0">
            <x v="7"/>
          </reference>
        </references>
      </pivotArea>
    </format>
    <format dxfId="12">
      <pivotArea dataOnly="0" labelOnly="1" fieldPosition="0">
        <references count="2">
          <reference field="2" count="1">
            <x v="23"/>
          </reference>
          <reference field="3" count="1" selected="0">
            <x v="8"/>
          </reference>
        </references>
      </pivotArea>
    </format>
    <format dxfId="11">
      <pivotArea dataOnly="0" labelOnly="1" fieldPosition="0">
        <references count="2">
          <reference field="2" count="2">
            <x v="1"/>
            <x v="3"/>
          </reference>
          <reference field="3" count="1" selected="0">
            <x v="9"/>
          </reference>
        </references>
      </pivotArea>
    </format>
    <format dxfId="10">
      <pivotArea dataOnly="0" labelOnly="1" fieldPosition="0">
        <references count="2">
          <reference field="2" count="2">
            <x v="15"/>
            <x v="17"/>
          </reference>
          <reference field="3" count="1" selected="0">
            <x v="10"/>
          </reference>
        </references>
      </pivotArea>
    </format>
    <format dxfId="9">
      <pivotArea dataOnly="0" labelOnly="1" fieldPosition="0">
        <references count="2">
          <reference field="2" count="4">
            <x v="11"/>
            <x v="12"/>
            <x v="13"/>
            <x v="14"/>
          </reference>
          <reference field="3" count="1" selected="0">
            <x v="11"/>
          </reference>
        </references>
      </pivotArea>
    </format>
    <format dxfId="8">
      <pivotArea dataOnly="0" labelOnly="1" fieldPosition="0">
        <references count="2">
          <reference field="2" count="3">
            <x v="18"/>
            <x v="19"/>
            <x v="20"/>
          </reference>
          <reference field="3" count="1" selected="0">
            <x v="12"/>
          </reference>
        </references>
      </pivotArea>
    </format>
    <format dxfId="7">
      <pivotArea dataOnly="0" labelOnly="1" outline="0" fieldPosition="0">
        <references count="1">
          <reference field="4294967294" count="4">
            <x v="0"/>
            <x v="1"/>
            <x v="2"/>
            <x v="3"/>
          </reference>
        </references>
      </pivotArea>
    </format>
  </format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rowHeaderCaption="Position">
  <location ref="F3:G17" firstHeaderRow="1" firstDataRow="1" firstDataCol="1"/>
  <pivotFields count="18">
    <pivotField showAll="0"/>
    <pivotField showAll="0"/>
    <pivotField showAll="0">
      <items count="27">
        <item x="5"/>
        <item x="2"/>
        <item x="16"/>
        <item x="24"/>
        <item x="18"/>
        <item x="22"/>
        <item x="7"/>
        <item x="0"/>
        <item x="14"/>
        <item x="21"/>
        <item x="11"/>
        <item x="3"/>
        <item x="15"/>
        <item x="20"/>
        <item x="17"/>
        <item x="4"/>
        <item x="23"/>
        <item x="9"/>
        <item x="13"/>
        <item x="19"/>
        <item x="8"/>
        <item x="6"/>
        <item x="1"/>
        <item x="12"/>
        <item x="25"/>
        <item x="10"/>
        <item t="default"/>
      </items>
    </pivotField>
    <pivotField axis="axisRow" showAll="0">
      <items count="14">
        <item x="9"/>
        <item x="5"/>
        <item x="11"/>
        <item x="10"/>
        <item x="12"/>
        <item x="7"/>
        <item x="0"/>
        <item x="1"/>
        <item x="8"/>
        <item x="2"/>
        <item x="4"/>
        <item x="3"/>
        <item x="6"/>
        <item t="default"/>
      </items>
    </pivotField>
    <pivotField numFmtId="169"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25"/>
        <item x="31"/>
        <item x="18"/>
        <item x="33"/>
        <item x="30"/>
        <item x="32"/>
        <item x="29"/>
        <item x="3"/>
        <item x="39"/>
        <item x="38"/>
        <item x="12"/>
        <item x="17"/>
        <item x="15"/>
        <item x="41"/>
        <item x="10"/>
        <item x="6"/>
        <item x="14"/>
        <item x="40"/>
        <item x="36"/>
        <item x="24"/>
        <item x="22"/>
        <item x="43"/>
        <item x="9"/>
        <item x="35"/>
        <item x="20"/>
        <item x="5"/>
        <item x="21"/>
        <item x="19"/>
        <item x="26"/>
        <item x="16"/>
        <item x="7"/>
        <item x="4"/>
        <item x="27"/>
        <item x="34"/>
        <item x="11"/>
        <item x="2"/>
        <item x="23"/>
        <item x="0"/>
        <item x="28"/>
        <item x="13"/>
        <item x="8"/>
        <item x="37"/>
        <item x="1"/>
        <item x="42"/>
        <item t="default"/>
      </items>
    </pivotField>
    <pivotField numFmtId="171" showAll="0">
      <items count="45">
        <item x="8"/>
        <item x="19"/>
        <item x="43"/>
        <item x="36"/>
        <item x="9"/>
        <item x="3"/>
        <item x="0"/>
        <item x="30"/>
        <item x="18"/>
        <item x="38"/>
        <item x="20"/>
        <item x="39"/>
        <item x="42"/>
        <item x="41"/>
        <item x="27"/>
        <item x="7"/>
        <item x="12"/>
        <item x="17"/>
        <item x="13"/>
        <item x="1"/>
        <item x="26"/>
        <item x="34"/>
        <item x="2"/>
        <item x="16"/>
        <item x="22"/>
        <item x="24"/>
        <item x="37"/>
        <item x="31"/>
        <item x="32"/>
        <item x="15"/>
        <item x="10"/>
        <item x="40"/>
        <item x="14"/>
        <item x="5"/>
        <item x="4"/>
        <item x="25"/>
        <item x="11"/>
        <item x="21"/>
        <item x="35"/>
        <item x="6"/>
        <item x="28"/>
        <item x="33"/>
        <item x="29"/>
        <item x="23"/>
        <item t="default"/>
      </items>
    </pivotField>
    <pivotField dataField="1" numFmtId="169" showAll="0"/>
    <pivotField numFmtId="169" showAll="0"/>
    <pivotField numFmtId="169" showAll="0"/>
    <pivotField numFmtId="169" showAll="0"/>
    <pivotField numFmtId="169" showAll="0"/>
    <pivotField numFmtId="169" showAll="0"/>
    <pivotField numFmtId="43"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Sum of Gross SALARY" fld="9" baseField="0" baseItem="0"/>
  </dataFields>
  <formats count="7">
    <format dxfId="32">
      <pivotArea type="all" dataOnly="0" outline="0" fieldPosition="0"/>
    </format>
    <format dxfId="31">
      <pivotArea outline="0" collapsedLevelsAreSubtotals="1" fieldPosition="0"/>
    </format>
    <format dxfId="30">
      <pivotArea field="3" type="button" dataOnly="0" labelOnly="1" outline="0" axis="axisRow" fieldPosition="0"/>
    </format>
    <format dxfId="29">
      <pivotArea dataOnly="0" labelOnly="1" outline="0" axis="axisValues" fieldPosition="0"/>
    </format>
    <format dxfId="28">
      <pivotArea dataOnly="0" labelOnly="1" fieldPosition="0">
        <references count="1">
          <reference field="3" count="0"/>
        </references>
      </pivotArea>
    </format>
    <format dxfId="27">
      <pivotArea dataOnly="0" labelOnly="1" grandRow="1" outline="0" fieldPosition="0"/>
    </format>
    <format dxfId="26">
      <pivotArea dataOnly="0" labelOnly="1" outline="0" axis="axisValues" fieldPosition="0"/>
    </format>
  </format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osition">
  <location ref="I3:J17" firstHeaderRow="1" firstDataRow="1" firstDataCol="1"/>
  <pivotFields count="18">
    <pivotField showAll="0"/>
    <pivotField showAll="0"/>
    <pivotField showAll="0">
      <items count="27">
        <item x="5"/>
        <item x="2"/>
        <item x="16"/>
        <item x="24"/>
        <item x="18"/>
        <item x="22"/>
        <item x="7"/>
        <item x="0"/>
        <item x="14"/>
        <item x="21"/>
        <item x="11"/>
        <item x="3"/>
        <item x="15"/>
        <item x="20"/>
        <item x="17"/>
        <item x="4"/>
        <item x="23"/>
        <item x="9"/>
        <item x="13"/>
        <item x="19"/>
        <item x="8"/>
        <item x="6"/>
        <item x="1"/>
        <item x="12"/>
        <item x="25"/>
        <item x="10"/>
        <item t="default"/>
      </items>
    </pivotField>
    <pivotField axis="axisRow" showAll="0">
      <items count="14">
        <item x="9"/>
        <item x="5"/>
        <item x="11"/>
        <item x="10"/>
        <item x="12"/>
        <item x="7"/>
        <item x="0"/>
        <item x="1"/>
        <item x="8"/>
        <item x="2"/>
        <item x="4"/>
        <item x="3"/>
        <item x="6"/>
        <item t="default"/>
      </items>
    </pivotField>
    <pivotField numFmtId="169"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25"/>
        <item x="31"/>
        <item x="18"/>
        <item x="33"/>
        <item x="30"/>
        <item x="32"/>
        <item x="29"/>
        <item x="3"/>
        <item x="39"/>
        <item x="38"/>
        <item x="12"/>
        <item x="17"/>
        <item x="15"/>
        <item x="41"/>
        <item x="10"/>
        <item x="6"/>
        <item x="14"/>
        <item x="40"/>
        <item x="36"/>
        <item x="24"/>
        <item x="22"/>
        <item x="43"/>
        <item x="9"/>
        <item x="35"/>
        <item x="20"/>
        <item x="5"/>
        <item x="21"/>
        <item x="19"/>
        <item x="26"/>
        <item x="16"/>
        <item x="7"/>
        <item x="4"/>
        <item x="27"/>
        <item x="34"/>
        <item x="11"/>
        <item x="2"/>
        <item x="23"/>
        <item x="0"/>
        <item x="28"/>
        <item x="13"/>
        <item x="8"/>
        <item x="37"/>
        <item x="1"/>
        <item x="42"/>
        <item t="default"/>
      </items>
    </pivotField>
    <pivotField numFmtId="171" showAll="0">
      <items count="45">
        <item x="8"/>
        <item x="19"/>
        <item x="43"/>
        <item x="36"/>
        <item x="9"/>
        <item x="3"/>
        <item x="0"/>
        <item x="30"/>
        <item x="18"/>
        <item x="38"/>
        <item x="20"/>
        <item x="39"/>
        <item x="42"/>
        <item x="41"/>
        <item x="27"/>
        <item x="7"/>
        <item x="12"/>
        <item x="17"/>
        <item x="13"/>
        <item x="1"/>
        <item x="26"/>
        <item x="34"/>
        <item x="2"/>
        <item x="16"/>
        <item x="22"/>
        <item x="24"/>
        <item x="37"/>
        <item x="31"/>
        <item x="32"/>
        <item x="15"/>
        <item x="10"/>
        <item x="40"/>
        <item x="14"/>
        <item x="5"/>
        <item x="4"/>
        <item x="25"/>
        <item x="11"/>
        <item x="21"/>
        <item x="35"/>
        <item x="6"/>
        <item x="28"/>
        <item x="33"/>
        <item x="29"/>
        <item x="23"/>
        <item t="default"/>
      </items>
    </pivotField>
    <pivotField numFmtId="169" showAll="0"/>
    <pivotField numFmtId="169" showAll="0"/>
    <pivotField numFmtId="169" showAll="0"/>
    <pivotField numFmtId="169" showAll="0"/>
    <pivotField numFmtId="169" showAll="0"/>
    <pivotField dataField="1" numFmtId="169" showAll="0"/>
    <pivotField numFmtId="43"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Sum of Total DEDUTION" fld="14" baseField="0" baseItem="0"/>
  </dataFields>
  <formats count="7">
    <format dxfId="39">
      <pivotArea type="all" dataOnly="0" outline="0" fieldPosition="0"/>
    </format>
    <format dxfId="38">
      <pivotArea outline="0" collapsedLevelsAreSubtotals="1" fieldPosition="0"/>
    </format>
    <format dxfId="37">
      <pivotArea field="3" type="button" dataOnly="0" labelOnly="1" outline="0" axis="axisRow" fieldPosition="0"/>
    </format>
    <format dxfId="36">
      <pivotArea dataOnly="0" labelOnly="1" outline="0" axis="axisValues" fieldPosition="0"/>
    </format>
    <format dxfId="35">
      <pivotArea dataOnly="0" labelOnly="1" fieldPosition="0">
        <references count="1">
          <reference field="3" count="0"/>
        </references>
      </pivotArea>
    </format>
    <format dxfId="34">
      <pivotArea dataOnly="0" labelOnly="1" grandRow="1" outline="0" fieldPosition="0"/>
    </format>
    <format dxfId="33">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osition">
  <location ref="C3:D17" firstHeaderRow="1" firstDataRow="1" firstDataCol="1"/>
  <pivotFields count="18">
    <pivotField showAll="0"/>
    <pivotField showAll="0"/>
    <pivotField showAll="0">
      <items count="27">
        <item x="5"/>
        <item x="2"/>
        <item x="16"/>
        <item x="24"/>
        <item x="18"/>
        <item x="22"/>
        <item x="7"/>
        <item x="0"/>
        <item x="14"/>
        <item x="21"/>
        <item x="11"/>
        <item x="3"/>
        <item x="15"/>
        <item x="20"/>
        <item x="17"/>
        <item x="4"/>
        <item x="23"/>
        <item x="9"/>
        <item x="13"/>
        <item x="19"/>
        <item x="8"/>
        <item x="6"/>
        <item x="1"/>
        <item x="12"/>
        <item x="25"/>
        <item x="10"/>
        <item t="default"/>
      </items>
    </pivotField>
    <pivotField axis="axisRow" showAll="0">
      <items count="14">
        <item x="9"/>
        <item x="5"/>
        <item x="11"/>
        <item x="10"/>
        <item x="12"/>
        <item x="7"/>
        <item x="0"/>
        <item x="1"/>
        <item x="8"/>
        <item x="2"/>
        <item x="4"/>
        <item x="3"/>
        <item x="6"/>
        <item t="default"/>
      </items>
    </pivotField>
    <pivotField dataField="1" numFmtId="169"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25"/>
        <item x="31"/>
        <item x="18"/>
        <item x="33"/>
        <item x="30"/>
        <item x="32"/>
        <item x="29"/>
        <item x="3"/>
        <item x="39"/>
        <item x="38"/>
        <item x="12"/>
        <item x="17"/>
        <item x="15"/>
        <item x="41"/>
        <item x="10"/>
        <item x="6"/>
        <item x="14"/>
        <item x="40"/>
        <item x="36"/>
        <item x="24"/>
        <item x="22"/>
        <item x="43"/>
        <item x="9"/>
        <item x="35"/>
        <item x="20"/>
        <item x="5"/>
        <item x="21"/>
        <item x="19"/>
        <item x="26"/>
        <item x="16"/>
        <item x="7"/>
        <item x="4"/>
        <item x="27"/>
        <item x="34"/>
        <item x="11"/>
        <item x="2"/>
        <item x="23"/>
        <item x="0"/>
        <item x="28"/>
        <item x="13"/>
        <item x="8"/>
        <item x="37"/>
        <item x="1"/>
        <item x="42"/>
        <item t="default"/>
      </items>
    </pivotField>
    <pivotField numFmtId="171" showAll="0">
      <items count="45">
        <item x="8"/>
        <item x="19"/>
        <item x="43"/>
        <item x="36"/>
        <item x="9"/>
        <item x="3"/>
        <item x="0"/>
        <item x="30"/>
        <item x="18"/>
        <item x="38"/>
        <item x="20"/>
        <item x="39"/>
        <item x="42"/>
        <item x="41"/>
        <item x="27"/>
        <item x="7"/>
        <item x="12"/>
        <item x="17"/>
        <item x="13"/>
        <item x="1"/>
        <item x="26"/>
        <item x="34"/>
        <item x="2"/>
        <item x="16"/>
        <item x="22"/>
        <item x="24"/>
        <item x="37"/>
        <item x="31"/>
        <item x="32"/>
        <item x="15"/>
        <item x="10"/>
        <item x="40"/>
        <item x="14"/>
        <item x="5"/>
        <item x="4"/>
        <item x="25"/>
        <item x="11"/>
        <item x="21"/>
        <item x="35"/>
        <item x="6"/>
        <item x="28"/>
        <item x="33"/>
        <item x="29"/>
        <item x="23"/>
        <item t="default"/>
      </items>
    </pivotField>
    <pivotField numFmtId="169" showAll="0"/>
    <pivotField numFmtId="169" showAll="0"/>
    <pivotField numFmtId="169" showAll="0"/>
    <pivotField numFmtId="169" showAll="0"/>
    <pivotField numFmtId="169" showAll="0"/>
    <pivotField numFmtId="169" showAll="0"/>
    <pivotField numFmtId="43"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Sum of Basic Salary (₦)" fld="4" baseField="0" baseItem="0"/>
  </dataFields>
  <formats count="7">
    <format dxfId="46">
      <pivotArea type="all" dataOnly="0" outline="0" fieldPosition="0"/>
    </format>
    <format dxfId="45">
      <pivotArea outline="0" collapsedLevelsAreSubtotals="1" fieldPosition="0"/>
    </format>
    <format dxfId="44">
      <pivotArea field="3" type="button" dataOnly="0" labelOnly="1" outline="0" axis="axisRow" fieldPosition="0"/>
    </format>
    <format dxfId="43">
      <pivotArea dataOnly="0" labelOnly="1" outline="0" axis="axisValues" fieldPosition="0"/>
    </format>
    <format dxfId="42">
      <pivotArea dataOnly="0" labelOnly="1" fieldPosition="0">
        <references count="1">
          <reference field="3" count="0"/>
        </references>
      </pivotArea>
    </format>
    <format dxfId="41">
      <pivotArea dataOnly="0" labelOnly="1" grandRow="1" outline="0" fieldPosition="0"/>
    </format>
    <format dxfId="40">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osition">
  <location ref="R3:S17" firstHeaderRow="1" firstDataRow="1" firstDataCol="1"/>
  <pivotFields count="18">
    <pivotField showAll="0"/>
    <pivotField showAll="0"/>
    <pivotField showAll="0">
      <items count="27">
        <item x="5"/>
        <item x="2"/>
        <item x="16"/>
        <item x="24"/>
        <item x="18"/>
        <item x="22"/>
        <item x="7"/>
        <item x="0"/>
        <item x="14"/>
        <item x="21"/>
        <item x="11"/>
        <item x="3"/>
        <item x="15"/>
        <item x="20"/>
        <item x="17"/>
        <item x="4"/>
        <item x="23"/>
        <item x="9"/>
        <item x="13"/>
        <item x="19"/>
        <item x="8"/>
        <item x="6"/>
        <item x="1"/>
        <item x="12"/>
        <item x="25"/>
        <item x="10"/>
        <item t="default"/>
      </items>
    </pivotField>
    <pivotField axis="axisRow" showAll="0">
      <items count="14">
        <item x="9"/>
        <item x="5"/>
        <item x="11"/>
        <item x="10"/>
        <item x="12"/>
        <item x="7"/>
        <item x="0"/>
        <item x="1"/>
        <item x="8"/>
        <item x="2"/>
        <item x="4"/>
        <item x="3"/>
        <item x="6"/>
        <item t="default"/>
      </items>
    </pivotField>
    <pivotField numFmtId="169"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25"/>
        <item x="31"/>
        <item x="18"/>
        <item x="33"/>
        <item x="30"/>
        <item x="32"/>
        <item x="29"/>
        <item x="3"/>
        <item x="39"/>
        <item x="38"/>
        <item x="12"/>
        <item x="17"/>
        <item x="15"/>
        <item x="41"/>
        <item x="10"/>
        <item x="6"/>
        <item x="14"/>
        <item x="40"/>
        <item x="36"/>
        <item x="24"/>
        <item x="22"/>
        <item x="43"/>
        <item x="9"/>
        <item x="35"/>
        <item x="20"/>
        <item x="5"/>
        <item x="21"/>
        <item x="19"/>
        <item x="26"/>
        <item x="16"/>
        <item x="7"/>
        <item x="4"/>
        <item x="27"/>
        <item x="34"/>
        <item x="11"/>
        <item x="2"/>
        <item x="23"/>
        <item x="0"/>
        <item x="28"/>
        <item x="13"/>
        <item x="8"/>
        <item x="37"/>
        <item x="1"/>
        <item x="42"/>
        <item t="default"/>
      </items>
    </pivotField>
    <pivotField numFmtId="171" showAll="0">
      <items count="45">
        <item x="8"/>
        <item x="19"/>
        <item x="43"/>
        <item x="36"/>
        <item x="9"/>
        <item x="3"/>
        <item x="0"/>
        <item x="30"/>
        <item x="18"/>
        <item x="38"/>
        <item x="20"/>
        <item x="39"/>
        <item x="42"/>
        <item x="41"/>
        <item x="27"/>
        <item x="7"/>
        <item x="12"/>
        <item x="17"/>
        <item x="13"/>
        <item x="1"/>
        <item x="26"/>
        <item x="34"/>
        <item x="2"/>
        <item x="16"/>
        <item x="22"/>
        <item x="24"/>
        <item x="37"/>
        <item x="31"/>
        <item x="32"/>
        <item x="15"/>
        <item x="10"/>
        <item x="40"/>
        <item x="14"/>
        <item x="5"/>
        <item x="4"/>
        <item x="25"/>
        <item x="11"/>
        <item x="21"/>
        <item x="35"/>
        <item x="6"/>
        <item x="28"/>
        <item x="33"/>
        <item x="29"/>
        <item x="23"/>
        <item t="default"/>
      </items>
    </pivotField>
    <pivotField numFmtId="169" showAll="0"/>
    <pivotField numFmtId="169" showAll="0"/>
    <pivotField numFmtId="169" showAll="0"/>
    <pivotField dataField="1" numFmtId="169" showAll="0"/>
    <pivotField numFmtId="169" showAll="0"/>
    <pivotField numFmtId="169" showAll="0"/>
    <pivotField numFmtId="43"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Sum of Tax Deduction (₦)" fld="12" baseField="0" baseItem="0"/>
  </dataFields>
  <formats count="7">
    <format dxfId="53">
      <pivotArea type="all" dataOnly="0" outline="0" fieldPosition="0"/>
    </format>
    <format dxfId="52">
      <pivotArea outline="0" collapsedLevelsAreSubtotals="1" fieldPosition="0"/>
    </format>
    <format dxfId="51">
      <pivotArea field="3" type="button" dataOnly="0" labelOnly="1" outline="0" axis="axisRow" fieldPosition="0"/>
    </format>
    <format dxfId="50">
      <pivotArea dataOnly="0" labelOnly="1" outline="0" axis="axisValues" fieldPosition="0"/>
    </format>
    <format dxfId="49">
      <pivotArea dataOnly="0" labelOnly="1" fieldPosition="0">
        <references count="1">
          <reference field="3" count="0"/>
        </references>
      </pivotArea>
    </format>
    <format dxfId="48">
      <pivotArea dataOnly="0" labelOnly="1" grandRow="1" outline="0" fieldPosition="0"/>
    </format>
    <format dxfId="47">
      <pivotArea dataOnly="0" labelOnly="1" outline="0" axis="axisValues" fieldPosition="0"/>
    </format>
  </formats>
  <chartFormats count="2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5"/>
          </reference>
        </references>
      </pivotArea>
    </chartFormat>
    <chartFormat chart="2" format="7">
      <pivotArea type="data" outline="0" fieldPosition="0">
        <references count="2">
          <reference field="4294967294" count="1" selected="0">
            <x v="0"/>
          </reference>
          <reference field="3" count="1" selected="0">
            <x v="6"/>
          </reference>
        </references>
      </pivotArea>
    </chartFormat>
    <chartFormat chart="2" format="8">
      <pivotArea type="data" outline="0" fieldPosition="0">
        <references count="2">
          <reference field="4294967294" count="1" selected="0">
            <x v="0"/>
          </reference>
          <reference field="3" count="1" selected="0">
            <x v="7"/>
          </reference>
        </references>
      </pivotArea>
    </chartFormat>
    <chartFormat chart="2" format="9">
      <pivotArea type="data" outline="0" fieldPosition="0">
        <references count="2">
          <reference field="4294967294" count="1" selected="0">
            <x v="0"/>
          </reference>
          <reference field="3" count="1" selected="0">
            <x v="8"/>
          </reference>
        </references>
      </pivotArea>
    </chartFormat>
    <chartFormat chart="2" format="10">
      <pivotArea type="data" outline="0" fieldPosition="0">
        <references count="2">
          <reference field="4294967294" count="1" selected="0">
            <x v="0"/>
          </reference>
          <reference field="3" count="1" selected="0">
            <x v="9"/>
          </reference>
        </references>
      </pivotArea>
    </chartFormat>
    <chartFormat chart="2" format="11">
      <pivotArea type="data" outline="0" fieldPosition="0">
        <references count="2">
          <reference field="4294967294" count="1" selected="0">
            <x v="0"/>
          </reference>
          <reference field="3" count="1" selected="0">
            <x v="10"/>
          </reference>
        </references>
      </pivotArea>
    </chartFormat>
    <chartFormat chart="2" format="12">
      <pivotArea type="data" outline="0" fieldPosition="0">
        <references count="2">
          <reference field="4294967294" count="1" selected="0">
            <x v="0"/>
          </reference>
          <reference field="3" count="1" selected="0">
            <x v="11"/>
          </reference>
        </references>
      </pivotArea>
    </chartFormat>
    <chartFormat chart="2" format="13">
      <pivotArea type="data" outline="0" fieldPosition="0">
        <references count="2">
          <reference field="4294967294" count="1" selected="0">
            <x v="0"/>
          </reference>
          <reference field="3" count="1" selected="0">
            <x v="12"/>
          </reference>
        </references>
      </pivotArea>
    </chartFormat>
    <chartFormat chart="4" format="42" series="1">
      <pivotArea type="data" outline="0" fieldPosition="0">
        <references count="1">
          <reference field="4294967294" count="1" selected="0">
            <x v="0"/>
          </reference>
        </references>
      </pivotArea>
    </chartFormat>
    <chartFormat chart="4" format="43">
      <pivotArea type="data" outline="0" fieldPosition="0">
        <references count="2">
          <reference field="4294967294" count="1" selected="0">
            <x v="0"/>
          </reference>
          <reference field="3" count="1" selected="0">
            <x v="0"/>
          </reference>
        </references>
      </pivotArea>
    </chartFormat>
    <chartFormat chart="4" format="44">
      <pivotArea type="data" outline="0" fieldPosition="0">
        <references count="2">
          <reference field="4294967294" count="1" selected="0">
            <x v="0"/>
          </reference>
          <reference field="3" count="1" selected="0">
            <x v="1"/>
          </reference>
        </references>
      </pivotArea>
    </chartFormat>
    <chartFormat chart="4" format="45">
      <pivotArea type="data" outline="0" fieldPosition="0">
        <references count="2">
          <reference field="4294967294" count="1" selected="0">
            <x v="0"/>
          </reference>
          <reference field="3" count="1" selected="0">
            <x v="2"/>
          </reference>
        </references>
      </pivotArea>
    </chartFormat>
    <chartFormat chart="4" format="46">
      <pivotArea type="data" outline="0" fieldPosition="0">
        <references count="2">
          <reference field="4294967294" count="1" selected="0">
            <x v="0"/>
          </reference>
          <reference field="3" count="1" selected="0">
            <x v="3"/>
          </reference>
        </references>
      </pivotArea>
    </chartFormat>
    <chartFormat chart="4" format="47">
      <pivotArea type="data" outline="0" fieldPosition="0">
        <references count="2">
          <reference field="4294967294" count="1" selected="0">
            <x v="0"/>
          </reference>
          <reference field="3" count="1" selected="0">
            <x v="4"/>
          </reference>
        </references>
      </pivotArea>
    </chartFormat>
    <chartFormat chart="4" format="48">
      <pivotArea type="data" outline="0" fieldPosition="0">
        <references count="2">
          <reference field="4294967294" count="1" selected="0">
            <x v="0"/>
          </reference>
          <reference field="3" count="1" selected="0">
            <x v="5"/>
          </reference>
        </references>
      </pivotArea>
    </chartFormat>
    <chartFormat chart="4" format="49">
      <pivotArea type="data" outline="0" fieldPosition="0">
        <references count="2">
          <reference field="4294967294" count="1" selected="0">
            <x v="0"/>
          </reference>
          <reference field="3" count="1" selected="0">
            <x v="6"/>
          </reference>
        </references>
      </pivotArea>
    </chartFormat>
    <chartFormat chart="4" format="50">
      <pivotArea type="data" outline="0" fieldPosition="0">
        <references count="2">
          <reference field="4294967294" count="1" selected="0">
            <x v="0"/>
          </reference>
          <reference field="3" count="1" selected="0">
            <x v="7"/>
          </reference>
        </references>
      </pivotArea>
    </chartFormat>
    <chartFormat chart="4" format="51">
      <pivotArea type="data" outline="0" fieldPosition="0">
        <references count="2">
          <reference field="4294967294" count="1" selected="0">
            <x v="0"/>
          </reference>
          <reference field="3" count="1" selected="0">
            <x v="8"/>
          </reference>
        </references>
      </pivotArea>
    </chartFormat>
    <chartFormat chart="4" format="52">
      <pivotArea type="data" outline="0" fieldPosition="0">
        <references count="2">
          <reference field="4294967294" count="1" selected="0">
            <x v="0"/>
          </reference>
          <reference field="3" count="1" selected="0">
            <x v="9"/>
          </reference>
        </references>
      </pivotArea>
    </chartFormat>
    <chartFormat chart="4" format="53">
      <pivotArea type="data" outline="0" fieldPosition="0">
        <references count="2">
          <reference field="4294967294" count="1" selected="0">
            <x v="0"/>
          </reference>
          <reference field="3" count="1" selected="0">
            <x v="10"/>
          </reference>
        </references>
      </pivotArea>
    </chartFormat>
    <chartFormat chart="4" format="54">
      <pivotArea type="data" outline="0" fieldPosition="0">
        <references count="2">
          <reference field="4294967294" count="1" selected="0">
            <x v="0"/>
          </reference>
          <reference field="3" count="1" selected="0">
            <x v="11"/>
          </reference>
        </references>
      </pivotArea>
    </chartFormat>
    <chartFormat chart="4" format="55">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Position">
  <location ref="L3:M17" firstHeaderRow="1" firstDataRow="1" firstDataCol="1"/>
  <pivotFields count="18">
    <pivotField showAll="0"/>
    <pivotField showAll="0"/>
    <pivotField showAll="0">
      <items count="27">
        <item x="5"/>
        <item x="2"/>
        <item x="16"/>
        <item x="24"/>
        <item x="18"/>
        <item x="22"/>
        <item x="7"/>
        <item x="0"/>
        <item x="14"/>
        <item x="21"/>
        <item x="11"/>
        <item x="3"/>
        <item x="15"/>
        <item x="20"/>
        <item x="17"/>
        <item x="4"/>
        <item x="23"/>
        <item x="9"/>
        <item x="13"/>
        <item x="19"/>
        <item x="8"/>
        <item x="6"/>
        <item x="1"/>
        <item x="12"/>
        <item x="25"/>
        <item x="10"/>
        <item t="default"/>
      </items>
    </pivotField>
    <pivotField axis="axisRow" showAll="0">
      <items count="14">
        <item x="9"/>
        <item x="5"/>
        <item x="11"/>
        <item x="10"/>
        <item x="12"/>
        <item x="7"/>
        <item x="0"/>
        <item x="1"/>
        <item x="8"/>
        <item x="2"/>
        <item x="4"/>
        <item x="3"/>
        <item x="6"/>
        <item t="default"/>
      </items>
    </pivotField>
    <pivotField numFmtId="169"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39"/>
        <item x="20"/>
        <item x="22"/>
        <item x="19"/>
        <item x="32"/>
        <item x="43"/>
        <item x="4"/>
        <item x="14"/>
        <item x="8"/>
        <item x="42"/>
        <item x="18"/>
        <item x="41"/>
        <item x="21"/>
        <item x="3"/>
        <item x="23"/>
        <item x="40"/>
        <item x="1"/>
        <item x="7"/>
        <item x="15"/>
        <item x="6"/>
        <item x="0"/>
        <item x="36"/>
        <item x="35"/>
        <item x="10"/>
        <item x="28"/>
        <item x="30"/>
        <item x="25"/>
        <item x="12"/>
        <item x="17"/>
        <item x="29"/>
        <item x="33"/>
        <item x="24"/>
        <item x="31"/>
        <item x="11"/>
        <item x="2"/>
        <item x="27"/>
        <item x="37"/>
        <item x="16"/>
        <item x="38"/>
        <item x="9"/>
        <item x="34"/>
        <item x="26"/>
        <item x="5"/>
        <item x="13"/>
        <item t="default"/>
      </items>
    </pivotField>
    <pivotField numFmtId="171" showAll="0">
      <items count="45">
        <item x="25"/>
        <item x="31"/>
        <item x="18"/>
        <item x="33"/>
        <item x="30"/>
        <item x="32"/>
        <item x="29"/>
        <item x="3"/>
        <item x="39"/>
        <item x="38"/>
        <item x="12"/>
        <item x="17"/>
        <item x="15"/>
        <item x="41"/>
        <item x="10"/>
        <item x="6"/>
        <item x="14"/>
        <item x="40"/>
        <item x="36"/>
        <item x="24"/>
        <item x="22"/>
        <item x="43"/>
        <item x="9"/>
        <item x="35"/>
        <item x="20"/>
        <item x="5"/>
        <item x="21"/>
        <item x="19"/>
        <item x="26"/>
        <item x="16"/>
        <item x="7"/>
        <item x="4"/>
        <item x="27"/>
        <item x="34"/>
        <item x="11"/>
        <item x="2"/>
        <item x="23"/>
        <item x="0"/>
        <item x="28"/>
        <item x="13"/>
        <item x="8"/>
        <item x="37"/>
        <item x="1"/>
        <item x="42"/>
        <item t="default"/>
      </items>
    </pivotField>
    <pivotField numFmtId="171" showAll="0">
      <items count="45">
        <item x="8"/>
        <item x="19"/>
        <item x="43"/>
        <item x="36"/>
        <item x="9"/>
        <item x="3"/>
        <item x="0"/>
        <item x="30"/>
        <item x="18"/>
        <item x="38"/>
        <item x="20"/>
        <item x="39"/>
        <item x="42"/>
        <item x="41"/>
        <item x="27"/>
        <item x="7"/>
        <item x="12"/>
        <item x="17"/>
        <item x="13"/>
        <item x="1"/>
        <item x="26"/>
        <item x="34"/>
        <item x="2"/>
        <item x="16"/>
        <item x="22"/>
        <item x="24"/>
        <item x="37"/>
        <item x="31"/>
        <item x="32"/>
        <item x="15"/>
        <item x="10"/>
        <item x="40"/>
        <item x="14"/>
        <item x="5"/>
        <item x="4"/>
        <item x="25"/>
        <item x="11"/>
        <item x="21"/>
        <item x="35"/>
        <item x="6"/>
        <item x="28"/>
        <item x="33"/>
        <item x="29"/>
        <item x="23"/>
        <item t="default"/>
      </items>
    </pivotField>
    <pivotField dataField="1" numFmtId="169" showAll="0"/>
    <pivotField numFmtId="169" showAll="0"/>
    <pivotField numFmtId="169" showAll="0"/>
    <pivotField numFmtId="169" showAll="0"/>
    <pivotField numFmtId="169" showAll="0"/>
    <pivotField numFmtId="169" showAll="0"/>
    <pivotField numFmtId="43"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Sum of NET SALARY" fld="9" baseField="0" baseItem="0"/>
  </dataFields>
  <formats count="7">
    <format dxfId="60">
      <pivotArea type="all" dataOnly="0" outline="0" fieldPosition="0"/>
    </format>
    <format dxfId="59">
      <pivotArea outline="0" collapsedLevelsAreSubtotals="1" fieldPosition="0"/>
    </format>
    <format dxfId="58">
      <pivotArea field="3" type="button" dataOnly="0" labelOnly="1" outline="0" axis="axisRow" fieldPosition="0"/>
    </format>
    <format dxfId="57">
      <pivotArea dataOnly="0" labelOnly="1" outline="0" axis="axisValues" fieldPosition="0"/>
    </format>
    <format dxfId="56">
      <pivotArea dataOnly="0" labelOnly="1" fieldPosition="0">
        <references count="1">
          <reference field="3" count="0"/>
        </references>
      </pivotArea>
    </format>
    <format dxfId="55">
      <pivotArea dataOnly="0" labelOnly="1" grandRow="1" outline="0" fieldPosition="0"/>
    </format>
    <format dxfId="54">
      <pivotArea dataOnly="0" labelOnly="1" outline="0" axis="axisValues" fieldPosition="0"/>
    </format>
  </formats>
  <chartFormats count="2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 chart="3" format="9">
      <pivotArea type="data" outline="0" fieldPosition="0">
        <references count="2">
          <reference field="4294967294" count="1" selected="0">
            <x v="0"/>
          </reference>
          <reference field="3" count="1" selected="0">
            <x v="8"/>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10"/>
          </reference>
        </references>
      </pivotArea>
    </chartFormat>
    <chartFormat chart="3" format="12">
      <pivotArea type="data" outline="0" fieldPosition="0">
        <references count="2">
          <reference field="4294967294" count="1" selected="0">
            <x v="0"/>
          </reference>
          <reference field="3" count="1" selected="0">
            <x v="11"/>
          </reference>
        </references>
      </pivotArea>
    </chartFormat>
    <chartFormat chart="3" format="13">
      <pivotArea type="data" outline="0" fieldPosition="0">
        <references count="2">
          <reference field="4294967294" count="1" selected="0">
            <x v="0"/>
          </reference>
          <reference field="3" count="1" selected="0">
            <x v="12"/>
          </reference>
        </references>
      </pivotArea>
    </chartFormat>
    <chartFormat chart="5" format="42" series="1">
      <pivotArea type="data" outline="0" fieldPosition="0">
        <references count="1">
          <reference field="4294967294" count="1" selected="0">
            <x v="0"/>
          </reference>
        </references>
      </pivotArea>
    </chartFormat>
    <chartFormat chart="5" format="43">
      <pivotArea type="data" outline="0" fieldPosition="0">
        <references count="2">
          <reference field="4294967294" count="1" selected="0">
            <x v="0"/>
          </reference>
          <reference field="3" count="1" selected="0">
            <x v="0"/>
          </reference>
        </references>
      </pivotArea>
    </chartFormat>
    <chartFormat chart="5" format="44">
      <pivotArea type="data" outline="0" fieldPosition="0">
        <references count="2">
          <reference field="4294967294" count="1" selected="0">
            <x v="0"/>
          </reference>
          <reference field="3" count="1" selected="0">
            <x v="1"/>
          </reference>
        </references>
      </pivotArea>
    </chartFormat>
    <chartFormat chart="5" format="45">
      <pivotArea type="data" outline="0" fieldPosition="0">
        <references count="2">
          <reference field="4294967294" count="1" selected="0">
            <x v="0"/>
          </reference>
          <reference field="3" count="1" selected="0">
            <x v="2"/>
          </reference>
        </references>
      </pivotArea>
    </chartFormat>
    <chartFormat chart="5" format="46">
      <pivotArea type="data" outline="0" fieldPosition="0">
        <references count="2">
          <reference field="4294967294" count="1" selected="0">
            <x v="0"/>
          </reference>
          <reference field="3" count="1" selected="0">
            <x v="3"/>
          </reference>
        </references>
      </pivotArea>
    </chartFormat>
    <chartFormat chart="5" format="47">
      <pivotArea type="data" outline="0" fieldPosition="0">
        <references count="2">
          <reference field="4294967294" count="1" selected="0">
            <x v="0"/>
          </reference>
          <reference field="3" count="1" selected="0">
            <x v="4"/>
          </reference>
        </references>
      </pivotArea>
    </chartFormat>
    <chartFormat chart="5" format="48">
      <pivotArea type="data" outline="0" fieldPosition="0">
        <references count="2">
          <reference field="4294967294" count="1" selected="0">
            <x v="0"/>
          </reference>
          <reference field="3" count="1" selected="0">
            <x v="5"/>
          </reference>
        </references>
      </pivotArea>
    </chartFormat>
    <chartFormat chart="5" format="49">
      <pivotArea type="data" outline="0" fieldPosition="0">
        <references count="2">
          <reference field="4294967294" count="1" selected="0">
            <x v="0"/>
          </reference>
          <reference field="3" count="1" selected="0">
            <x v="6"/>
          </reference>
        </references>
      </pivotArea>
    </chartFormat>
    <chartFormat chart="5" format="50">
      <pivotArea type="data" outline="0" fieldPosition="0">
        <references count="2">
          <reference field="4294967294" count="1" selected="0">
            <x v="0"/>
          </reference>
          <reference field="3" count="1" selected="0">
            <x v="7"/>
          </reference>
        </references>
      </pivotArea>
    </chartFormat>
    <chartFormat chart="5" format="51">
      <pivotArea type="data" outline="0" fieldPosition="0">
        <references count="2">
          <reference field="4294967294" count="1" selected="0">
            <x v="0"/>
          </reference>
          <reference field="3" count="1" selected="0">
            <x v="8"/>
          </reference>
        </references>
      </pivotArea>
    </chartFormat>
    <chartFormat chart="5" format="52">
      <pivotArea type="data" outline="0" fieldPosition="0">
        <references count="2">
          <reference field="4294967294" count="1" selected="0">
            <x v="0"/>
          </reference>
          <reference field="3" count="1" selected="0">
            <x v="9"/>
          </reference>
        </references>
      </pivotArea>
    </chartFormat>
    <chartFormat chart="5" format="53">
      <pivotArea type="data" outline="0" fieldPosition="0">
        <references count="2">
          <reference field="4294967294" count="1" selected="0">
            <x v="0"/>
          </reference>
          <reference field="3" count="1" selected="0">
            <x v="10"/>
          </reference>
        </references>
      </pivotArea>
    </chartFormat>
    <chartFormat chart="5" format="54">
      <pivotArea type="data" outline="0" fieldPosition="0">
        <references count="2">
          <reference field="4294967294" count="1" selected="0">
            <x v="0"/>
          </reference>
          <reference field="3" count="1" selected="0">
            <x v="11"/>
          </reference>
        </references>
      </pivotArea>
    </chartFormat>
    <chartFormat chart="5" format="55">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6" name="PivotTable7"/>
    <pivotTable tabId="6" name="PivotTable1"/>
    <pivotTable tabId="6" name="PivotTable2"/>
    <pivotTable tabId="6" name="PivotTable3"/>
    <pivotTable tabId="6" name="PivotTable4"/>
    <pivotTable tabId="6" name="PivotTable5"/>
    <pivotTable tabId="6" name="PivotTable6"/>
  </pivotTables>
  <data>
    <tabular pivotCacheId="1">
      <items count="26">
        <i x="5" s="1"/>
        <i x="2" s="1"/>
        <i x="16" s="1"/>
        <i x="24" s="1"/>
        <i x="18" s="1"/>
        <i x="22" s="1"/>
        <i x="7" s="1"/>
        <i x="0" s="1"/>
        <i x="14" s="1"/>
        <i x="21" s="1"/>
        <i x="11" s="1"/>
        <i x="3" s="1"/>
        <i x="15" s="1"/>
        <i x="20" s="1"/>
        <i x="17" s="1"/>
        <i x="4" s="1"/>
        <i x="23" s="1"/>
        <i x="9" s="1"/>
        <i x="13" s="1"/>
        <i x="19" s="1"/>
        <i x="8" s="1"/>
        <i x="6" s="1"/>
        <i x="1" s="1"/>
        <i x="12" s="1"/>
        <i x="25"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sition" sourceName="Position">
  <pivotTables>
    <pivotTable tabId="6" name="PivotTable7"/>
    <pivotTable tabId="6" name="PivotTable1"/>
    <pivotTable tabId="6" name="PivotTable2"/>
    <pivotTable tabId="6" name="PivotTable3"/>
    <pivotTable tabId="6" name="PivotTable4"/>
    <pivotTable tabId="6" name="PivotTable5"/>
    <pivotTable tabId="6" name="PivotTable6"/>
  </pivotTables>
  <data>
    <tabular pivotCacheId="1">
      <items count="13">
        <i x="9" s="1"/>
        <i x="5" s="1"/>
        <i x="11" s="1"/>
        <i x="10" s="1"/>
        <i x="12" s="1"/>
        <i x="7" s="1"/>
        <i x="0" s="1"/>
        <i x="1" s="1"/>
        <i x="8" s="1"/>
        <i x="2" s="1"/>
        <i x="4"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 name="Position" cache="Slicer_Position" caption="Position" rowHeight="241300"/>
</slicers>
</file>

<file path=xl/tables/table1.xml><?xml version="1.0" encoding="utf-8"?>
<table xmlns="http://schemas.openxmlformats.org/spreadsheetml/2006/main" id="1" name="Table1" displayName="Table1" ref="A1:S45" totalsRowShown="0" headerRowDxfId="80">
  <autoFilter ref="A1:S45"/>
  <tableColumns count="19">
    <tableColumn id="1" name="Staff ID" dataDxfId="79" dataCellStyle="Comma 2"/>
    <tableColumn id="2" name="Full Name" dataDxfId="78" dataCellStyle="Comma 2"/>
    <tableColumn id="19" name="Staff ID2" dataDxfId="77" dataCellStyle="Comma 2">
      <calculatedColumnFormula>Table1[[#This Row],[Staff ID]]</calculatedColumnFormula>
    </tableColumn>
    <tableColumn id="3" name="Department" dataDxfId="76" dataCellStyle="Comma 2"/>
    <tableColumn id="4" name="Position" dataDxfId="75" dataCellStyle="Comma 2"/>
    <tableColumn id="5" name="Basic Salary (₦)" dataDxfId="74" dataCellStyle="Comma 2"/>
    <tableColumn id="6" name="Housing Allowance (₦)" dataDxfId="73" dataCellStyle="Comma"/>
    <tableColumn id="7" name="Transport Allowance (₦)" dataDxfId="72" dataCellStyle="Comma"/>
    <tableColumn id="8" name="Other Allowances (₦)" dataDxfId="71" dataCellStyle="Comma"/>
    <tableColumn id="9" name="Overtime (₦)" dataDxfId="70" dataCellStyle="Comma"/>
    <tableColumn id="10" name="GROSS SALARY" dataDxfId="69" dataCellStyle="Comma 2">
      <calculatedColumnFormula>SUM(F2:J2)</calculatedColumnFormula>
    </tableColumn>
    <tableColumn id="11" name="ATTENDACE" dataDxfId="68" dataCellStyle="Comma 2">
      <calculatedColumnFormula>ATTENDANCE!D7</calculatedColumnFormula>
    </tableColumn>
    <tableColumn id="12" name="Pension Deduction (₦)" dataDxfId="67" dataCellStyle="Comma 2"/>
    <tableColumn id="13" name="Tax Deduction (₦)" dataDxfId="66" dataCellStyle="Comma 2"/>
    <tableColumn id="14" name="Loan (₦)" dataDxfId="65" dataCellStyle="Comma 2"/>
    <tableColumn id="15" name="NET DEDUTION" dataDxfId="64" dataCellStyle="Comma 2">
      <calculatedColumnFormula>SUM(L2:O2)</calculatedColumnFormula>
    </tableColumn>
    <tableColumn id="16" name="Net Pay (₦)" dataDxfId="63" dataCellStyle="Comma">
      <calculatedColumnFormula>K2-P2</calculatedColumnFormula>
    </tableColumn>
    <tableColumn id="17" name="Email" dataDxfId="62" dataCellStyle="Comma 2"/>
    <tableColumn id="18" name="Salary Status" dataDxfId="61" dataCellStyle="Comma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mailto:brandon.coleman@royallinetech.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P56"/>
  <sheetViews>
    <sheetView tabSelected="1" zoomScaleNormal="100" workbookViewId="0">
      <pane xSplit="2" ySplit="5" topLeftCell="C14" activePane="bottomRight" state="frozen"/>
      <selection pane="topRight" activeCell="C1" sqref="C1"/>
      <selection pane="bottomLeft" activeCell="A6" sqref="A6"/>
      <selection pane="bottomRight" activeCell="C5" sqref="C5"/>
    </sheetView>
  </sheetViews>
  <sheetFormatPr defaultRowHeight="15" x14ac:dyDescent="0.25"/>
  <cols>
    <col min="1" max="1" width="10.85546875" style="15" customWidth="1"/>
    <col min="2" max="2" width="20" style="15" bestFit="1" customWidth="1"/>
    <col min="3" max="3" width="10.85546875" style="15" bestFit="1" customWidth="1"/>
    <col min="4" max="4" width="11.5703125" style="13" bestFit="1" customWidth="1"/>
    <col min="5" max="5" width="9.5703125" style="14" bestFit="1" customWidth="1"/>
    <col min="6" max="6" width="9" style="14" customWidth="1"/>
    <col min="7" max="7" width="10" style="16" customWidth="1"/>
    <col min="8" max="8" width="9.140625" style="16" customWidth="1"/>
    <col min="9" max="10" width="9.42578125" style="16" customWidth="1"/>
    <col min="11" max="11" width="9" style="16" customWidth="1"/>
    <col min="12" max="12" width="8.5703125" style="15" customWidth="1"/>
    <col min="13" max="16384" width="9.140625" style="15"/>
  </cols>
  <sheetData>
    <row r="1" spans="1:42" ht="27.75" thickBot="1" x14ac:dyDescent="0.4">
      <c r="A1" s="136" t="s">
        <v>138</v>
      </c>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row>
    <row r="2" spans="1:42" ht="24" thickBot="1" x14ac:dyDescent="0.3">
      <c r="A2" s="31" t="s">
        <v>78</v>
      </c>
      <c r="B2" s="32"/>
      <c r="C2" s="33"/>
      <c r="D2" s="22"/>
      <c r="E2" s="23"/>
      <c r="F2" s="23"/>
      <c r="G2" s="142" t="s">
        <v>268</v>
      </c>
      <c r="H2" s="143"/>
      <c r="I2" s="143"/>
      <c r="J2" s="143"/>
      <c r="K2" s="144"/>
      <c r="L2" s="24"/>
      <c r="M2" s="145" t="s">
        <v>103</v>
      </c>
      <c r="N2" s="146"/>
      <c r="O2" s="146"/>
      <c r="P2" s="147"/>
      <c r="Q2" s="24"/>
      <c r="R2" s="148">
        <v>2025</v>
      </c>
      <c r="S2" s="149"/>
      <c r="T2" s="149"/>
      <c r="U2" s="150"/>
      <c r="V2" s="24"/>
      <c r="W2" s="24"/>
      <c r="X2" s="24"/>
      <c r="Y2" s="24"/>
      <c r="Z2" s="24"/>
      <c r="AA2" s="24"/>
      <c r="AB2" s="24"/>
      <c r="AC2" s="24"/>
      <c r="AD2" s="24"/>
      <c r="AE2" s="24"/>
      <c r="AF2" s="24"/>
      <c r="AG2" s="24"/>
      <c r="AH2" s="24"/>
      <c r="AI2" s="24"/>
      <c r="AJ2" s="24"/>
      <c r="AK2" s="24"/>
      <c r="AL2" s="24"/>
      <c r="AM2" s="24"/>
      <c r="AN2" s="24"/>
      <c r="AO2" s="24"/>
      <c r="AP2" s="25"/>
    </row>
    <row r="3" spans="1:42" ht="12.75" customHeight="1" thickBot="1" x14ac:dyDescent="0.3">
      <c r="A3" s="26"/>
      <c r="B3" s="24"/>
      <c r="C3" s="24"/>
      <c r="D3" s="22"/>
      <c r="E3" s="23"/>
      <c r="F3" s="23"/>
      <c r="G3" s="27"/>
      <c r="H3" s="27"/>
      <c r="I3" s="27"/>
      <c r="J3" s="27"/>
      <c r="K3" s="27"/>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5"/>
    </row>
    <row r="4" spans="1:42" ht="41.25" customHeight="1" x14ac:dyDescent="0.25">
      <c r="A4" s="34" t="s">
        <v>80</v>
      </c>
      <c r="B4" s="35" t="s">
        <v>81</v>
      </c>
      <c r="C4" s="42" t="s">
        <v>3</v>
      </c>
      <c r="D4" s="151" t="s">
        <v>82</v>
      </c>
      <c r="E4" s="152" t="s">
        <v>110</v>
      </c>
      <c r="F4" s="152" t="s">
        <v>83</v>
      </c>
      <c r="G4" s="139" t="s">
        <v>84</v>
      </c>
      <c r="H4" s="140" t="s">
        <v>85</v>
      </c>
      <c r="I4" s="140" t="s">
        <v>86</v>
      </c>
      <c r="J4" s="140" t="s">
        <v>87</v>
      </c>
      <c r="K4" s="141" t="s">
        <v>88</v>
      </c>
      <c r="L4" s="45" t="str">
        <f>TEXT(L5,"ddd")</f>
        <v>Sun</v>
      </c>
      <c r="M4" s="45" t="str">
        <f t="shared" ref="M4:AP4" si="0">TEXT(M5,"ddd")</f>
        <v>Mon</v>
      </c>
      <c r="N4" s="45" t="str">
        <f t="shared" si="0"/>
        <v>Tue</v>
      </c>
      <c r="O4" s="45" t="str">
        <f t="shared" si="0"/>
        <v>Wed</v>
      </c>
      <c r="P4" s="45" t="str">
        <f t="shared" si="0"/>
        <v>Thu</v>
      </c>
      <c r="Q4" s="45" t="str">
        <f t="shared" si="0"/>
        <v>Fri</v>
      </c>
      <c r="R4" s="45" t="str">
        <f t="shared" si="0"/>
        <v>Sat</v>
      </c>
      <c r="S4" s="45" t="str">
        <f t="shared" si="0"/>
        <v>Sun</v>
      </c>
      <c r="T4" s="45" t="str">
        <f t="shared" si="0"/>
        <v>Mon</v>
      </c>
      <c r="U4" s="45" t="str">
        <f t="shared" si="0"/>
        <v>Tue</v>
      </c>
      <c r="V4" s="45" t="str">
        <f t="shared" si="0"/>
        <v>Wed</v>
      </c>
      <c r="W4" s="45" t="str">
        <f t="shared" si="0"/>
        <v>Thu</v>
      </c>
      <c r="X4" s="45" t="str">
        <f t="shared" si="0"/>
        <v>Fri</v>
      </c>
      <c r="Y4" s="45" t="str">
        <f t="shared" si="0"/>
        <v>Sat</v>
      </c>
      <c r="Z4" s="45" t="str">
        <f t="shared" si="0"/>
        <v>Sun</v>
      </c>
      <c r="AA4" s="45" t="str">
        <f t="shared" si="0"/>
        <v>Mon</v>
      </c>
      <c r="AB4" s="45" t="str">
        <f t="shared" si="0"/>
        <v>Tue</v>
      </c>
      <c r="AC4" s="45" t="str">
        <f t="shared" si="0"/>
        <v>Wed</v>
      </c>
      <c r="AD4" s="45" t="str">
        <f t="shared" si="0"/>
        <v>Thu</v>
      </c>
      <c r="AE4" s="45" t="str">
        <f t="shared" si="0"/>
        <v>Fri</v>
      </c>
      <c r="AF4" s="45" t="str">
        <f t="shared" si="0"/>
        <v>Sat</v>
      </c>
      <c r="AG4" s="45" t="str">
        <f t="shared" si="0"/>
        <v>Sun</v>
      </c>
      <c r="AH4" s="45" t="str">
        <f t="shared" si="0"/>
        <v>Mon</v>
      </c>
      <c r="AI4" s="45" t="str">
        <f t="shared" si="0"/>
        <v>Tue</v>
      </c>
      <c r="AJ4" s="45" t="str">
        <f t="shared" si="0"/>
        <v>Wed</v>
      </c>
      <c r="AK4" s="45" t="str">
        <f t="shared" si="0"/>
        <v>Thu</v>
      </c>
      <c r="AL4" s="45" t="str">
        <f t="shared" si="0"/>
        <v>Fri</v>
      </c>
      <c r="AM4" s="45" t="str">
        <f t="shared" si="0"/>
        <v>Sat</v>
      </c>
      <c r="AN4" s="45" t="str">
        <f t="shared" si="0"/>
        <v>Sun</v>
      </c>
      <c r="AO4" s="45" t="str">
        <f t="shared" si="0"/>
        <v>Mon</v>
      </c>
      <c r="AP4" s="45" t="str">
        <f t="shared" si="0"/>
        <v/>
      </c>
    </row>
    <row r="5" spans="1:42" ht="12.75" customHeight="1" thickBot="1" x14ac:dyDescent="0.3">
      <c r="A5" s="26"/>
      <c r="B5" s="24"/>
      <c r="C5" s="24"/>
      <c r="D5" s="151"/>
      <c r="E5" s="152"/>
      <c r="F5" s="152"/>
      <c r="G5" s="139"/>
      <c r="H5" s="140"/>
      <c r="I5" s="140"/>
      <c r="J5" s="140"/>
      <c r="K5" s="141"/>
      <c r="L5" s="46">
        <f>DATE(R2,MATCH(ATTENDANCE!M2,'RAW DATA'!B3:B14,0),1)</f>
        <v>45809</v>
      </c>
      <c r="M5" s="47">
        <f>IFERROR(IF(L5&lt;EOMONTH(L5,0),L5+1,""),"")</f>
        <v>45810</v>
      </c>
      <c r="N5" s="47">
        <f t="shared" ref="N5:AP5" si="1">IFERROR(IF(M5&lt;EOMONTH(M5,0),M5+1,""),"")</f>
        <v>45811</v>
      </c>
      <c r="O5" s="47">
        <f t="shared" si="1"/>
        <v>45812</v>
      </c>
      <c r="P5" s="47">
        <f t="shared" si="1"/>
        <v>45813</v>
      </c>
      <c r="Q5" s="47">
        <f t="shared" si="1"/>
        <v>45814</v>
      </c>
      <c r="R5" s="47">
        <f t="shared" si="1"/>
        <v>45815</v>
      </c>
      <c r="S5" s="47">
        <f t="shared" si="1"/>
        <v>45816</v>
      </c>
      <c r="T5" s="47">
        <f t="shared" si="1"/>
        <v>45817</v>
      </c>
      <c r="U5" s="47">
        <f t="shared" si="1"/>
        <v>45818</v>
      </c>
      <c r="V5" s="47">
        <f t="shared" si="1"/>
        <v>45819</v>
      </c>
      <c r="W5" s="47">
        <f t="shared" si="1"/>
        <v>45820</v>
      </c>
      <c r="X5" s="47">
        <f t="shared" si="1"/>
        <v>45821</v>
      </c>
      <c r="Y5" s="47">
        <f t="shared" si="1"/>
        <v>45822</v>
      </c>
      <c r="Z5" s="47">
        <f t="shared" si="1"/>
        <v>45823</v>
      </c>
      <c r="AA5" s="47">
        <f t="shared" si="1"/>
        <v>45824</v>
      </c>
      <c r="AB5" s="47">
        <f t="shared" si="1"/>
        <v>45825</v>
      </c>
      <c r="AC5" s="47">
        <f t="shared" si="1"/>
        <v>45826</v>
      </c>
      <c r="AD5" s="47">
        <f t="shared" si="1"/>
        <v>45827</v>
      </c>
      <c r="AE5" s="47">
        <f t="shared" si="1"/>
        <v>45828</v>
      </c>
      <c r="AF5" s="47">
        <f t="shared" si="1"/>
        <v>45829</v>
      </c>
      <c r="AG5" s="47">
        <f t="shared" si="1"/>
        <v>45830</v>
      </c>
      <c r="AH5" s="47">
        <f t="shared" si="1"/>
        <v>45831</v>
      </c>
      <c r="AI5" s="47">
        <f t="shared" si="1"/>
        <v>45832</v>
      </c>
      <c r="AJ5" s="47">
        <f t="shared" si="1"/>
        <v>45833</v>
      </c>
      <c r="AK5" s="47">
        <f t="shared" si="1"/>
        <v>45834</v>
      </c>
      <c r="AL5" s="47">
        <f t="shared" si="1"/>
        <v>45835</v>
      </c>
      <c r="AM5" s="47">
        <f t="shared" si="1"/>
        <v>45836</v>
      </c>
      <c r="AN5" s="47">
        <f t="shared" si="1"/>
        <v>45837</v>
      </c>
      <c r="AO5" s="47">
        <f t="shared" si="1"/>
        <v>45838</v>
      </c>
      <c r="AP5" s="48" t="str">
        <f t="shared" si="1"/>
        <v/>
      </c>
    </row>
    <row r="6" spans="1:42" ht="21.75" customHeight="1" x14ac:dyDescent="0.25">
      <c r="A6" s="26"/>
      <c r="B6" s="17"/>
      <c r="C6" s="18"/>
      <c r="D6" s="19">
        <v>0</v>
      </c>
      <c r="E6" s="20"/>
      <c r="F6" s="21">
        <v>0</v>
      </c>
      <c r="G6" s="21">
        <v>0</v>
      </c>
      <c r="H6" s="21">
        <v>0</v>
      </c>
      <c r="I6" s="21">
        <v>0</v>
      </c>
      <c r="J6" s="21">
        <v>0</v>
      </c>
      <c r="K6" s="21">
        <v>0</v>
      </c>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4"/>
    </row>
    <row r="7" spans="1:42" ht="21.75" customHeight="1" x14ac:dyDescent="0.25">
      <c r="A7" t="s">
        <v>139</v>
      </c>
      <c r="B7" s="37" t="s">
        <v>12</v>
      </c>
      <c r="C7" s="38" t="s">
        <v>55</v>
      </c>
      <c r="D7" s="51">
        <f>COUNTIF(L7:AP7,"L")*500 + COUNTIF(L7:AP7,"Wapp")*1000 + COUNTIF(L7:AP7,"A")*E7 + COUNTIF(L7:AP7,"SMA")*500</f>
        <v>25279.636363636364</v>
      </c>
      <c r="E7" s="49">
        <f>'RAW DATA'!F18</f>
        <v>5319.909090909091</v>
      </c>
      <c r="F7" s="50">
        <f>COUNTIF($L7:$AP7,"SMA")</f>
        <v>0</v>
      </c>
      <c r="G7" s="50">
        <f>COUNTIF($L7:$AP7,"L")</f>
        <v>2</v>
      </c>
      <c r="H7" s="50">
        <f>COUNTIF($L7:$AP7,"P")</f>
        <v>2</v>
      </c>
      <c r="I7" s="50">
        <f>COUNTIF($L7:$AP7,"A")</f>
        <v>4</v>
      </c>
      <c r="J7" s="50">
        <f>COUNTIF($L7:$AP7,"WApp")</f>
        <v>3</v>
      </c>
      <c r="K7" s="50">
        <f>COUNTIF($L7:$AP7,"AP")</f>
        <v>1</v>
      </c>
      <c r="L7" s="24" t="s">
        <v>90</v>
      </c>
      <c r="M7" s="24" t="s">
        <v>89</v>
      </c>
      <c r="N7" s="24" t="s">
        <v>93</v>
      </c>
      <c r="O7" s="24" t="s">
        <v>91</v>
      </c>
      <c r="P7" s="24" t="s">
        <v>92</v>
      </c>
      <c r="Q7" s="24" t="s">
        <v>92</v>
      </c>
      <c r="R7" s="24" t="s">
        <v>92</v>
      </c>
      <c r="S7" s="24" t="s">
        <v>89</v>
      </c>
      <c r="T7" s="24" t="s">
        <v>89</v>
      </c>
      <c r="U7" s="24" t="s">
        <v>93</v>
      </c>
      <c r="V7" s="24" t="s">
        <v>89</v>
      </c>
      <c r="W7" s="24" t="s">
        <v>90</v>
      </c>
      <c r="X7" s="24"/>
      <c r="Y7" s="24"/>
      <c r="Z7" s="24"/>
      <c r="AA7" s="24"/>
      <c r="AB7" s="24"/>
      <c r="AC7" s="24"/>
      <c r="AD7" s="24"/>
      <c r="AE7" s="24"/>
      <c r="AF7" s="24"/>
      <c r="AG7" s="24"/>
      <c r="AH7" s="24"/>
      <c r="AI7" s="24"/>
      <c r="AJ7" s="24"/>
      <c r="AK7" s="24"/>
      <c r="AL7" s="24"/>
      <c r="AM7" s="24"/>
      <c r="AN7" s="24"/>
      <c r="AO7" s="24"/>
      <c r="AP7" s="25"/>
    </row>
    <row r="8" spans="1:42" ht="21.75" customHeight="1" x14ac:dyDescent="0.25">
      <c r="A8" s="26" t="s">
        <v>140</v>
      </c>
      <c r="B8" s="37" t="s">
        <v>13</v>
      </c>
      <c r="C8" s="38" t="s">
        <v>56</v>
      </c>
      <c r="D8" s="51">
        <f t="shared" ref="D8:D51" si="2">COUNTIF(L8:AP8,"L")*500 + COUNTIF(L8:AP8,"Wapp")*1000 + COUNTIF(L8:AP8,"A")*E8 + COUNTIF(L8:AP8,"SMA")*500</f>
        <v>16646.545454545456</v>
      </c>
      <c r="E8" s="49">
        <f>'RAW DATA'!F19</f>
        <v>4882.181818181818</v>
      </c>
      <c r="F8" s="50">
        <f t="shared" ref="F8:F51" si="3">COUNTIF($L8:$AP8,"SMA")</f>
        <v>1</v>
      </c>
      <c r="G8" s="50">
        <f t="shared" ref="G8:G51" si="4">COUNTIF($L8:$AP8,"L")</f>
        <v>1</v>
      </c>
      <c r="H8" s="50">
        <f t="shared" ref="H8:H51" si="5">COUNTIF($L8:$AP8,"P")</f>
        <v>1</v>
      </c>
      <c r="I8" s="50">
        <f t="shared" ref="I8:I51" si="6">COUNTIF($L8:$AP8,"A")</f>
        <v>3</v>
      </c>
      <c r="J8" s="50">
        <f t="shared" ref="J8:J51" si="7">COUNTIF($L8:$AP8,"WApp")</f>
        <v>1</v>
      </c>
      <c r="K8" s="50">
        <f t="shared" ref="K8:K51" si="8">COUNTIF($L8:$AP8,"AP")</f>
        <v>2</v>
      </c>
      <c r="L8" s="24" t="s">
        <v>91</v>
      </c>
      <c r="M8" s="24" t="s">
        <v>92</v>
      </c>
      <c r="N8" s="24" t="s">
        <v>91</v>
      </c>
      <c r="O8" s="24" t="s">
        <v>94</v>
      </c>
      <c r="P8" s="24" t="s">
        <v>89</v>
      </c>
      <c r="Q8" s="24" t="s">
        <v>93</v>
      </c>
      <c r="R8" s="24" t="s">
        <v>90</v>
      </c>
      <c r="S8" s="24" t="s">
        <v>89</v>
      </c>
      <c r="T8" s="24" t="s">
        <v>89</v>
      </c>
      <c r="U8" s="24"/>
      <c r="V8" s="24"/>
      <c r="W8" s="24"/>
      <c r="X8" s="24"/>
      <c r="Y8" s="24"/>
      <c r="Z8" s="24"/>
      <c r="AA8" s="24"/>
      <c r="AB8" s="24"/>
      <c r="AC8" s="24"/>
      <c r="AD8" s="24"/>
      <c r="AE8" s="24"/>
      <c r="AF8" s="24"/>
      <c r="AG8" s="24"/>
      <c r="AH8" s="24"/>
      <c r="AI8" s="24"/>
      <c r="AJ8" s="24"/>
      <c r="AK8" s="24"/>
      <c r="AL8" s="24"/>
      <c r="AM8" s="24"/>
      <c r="AN8" s="24"/>
      <c r="AO8" s="24"/>
      <c r="AP8" s="25"/>
    </row>
    <row r="9" spans="1:42" ht="21.75" customHeight="1" x14ac:dyDescent="0.25">
      <c r="A9" s="26" t="s">
        <v>141</v>
      </c>
      <c r="B9" s="39" t="s">
        <v>14</v>
      </c>
      <c r="C9" s="38" t="s">
        <v>57</v>
      </c>
      <c r="D9" s="51">
        <f t="shared" si="2"/>
        <v>10136.818181818182</v>
      </c>
      <c r="E9" s="49">
        <f>'RAW DATA'!F20</f>
        <v>7636.818181818182</v>
      </c>
      <c r="F9" s="50">
        <f t="shared" si="3"/>
        <v>1</v>
      </c>
      <c r="G9" s="50">
        <f t="shared" si="4"/>
        <v>2</v>
      </c>
      <c r="H9" s="50">
        <f t="shared" si="5"/>
        <v>2</v>
      </c>
      <c r="I9" s="50">
        <f t="shared" si="6"/>
        <v>1</v>
      </c>
      <c r="J9" s="50">
        <f t="shared" si="7"/>
        <v>1</v>
      </c>
      <c r="K9" s="50">
        <f t="shared" si="8"/>
        <v>2</v>
      </c>
      <c r="L9" s="24" t="s">
        <v>93</v>
      </c>
      <c r="M9" s="24" t="s">
        <v>89</v>
      </c>
      <c r="N9" s="24" t="s">
        <v>90</v>
      </c>
      <c r="O9" s="24" t="s">
        <v>91</v>
      </c>
      <c r="P9" s="24" t="s">
        <v>92</v>
      </c>
      <c r="Q9" s="24" t="s">
        <v>94</v>
      </c>
      <c r="R9" s="24" t="s">
        <v>91</v>
      </c>
      <c r="S9" s="24" t="s">
        <v>93</v>
      </c>
      <c r="T9" s="24" t="s">
        <v>90</v>
      </c>
      <c r="U9" s="24"/>
      <c r="V9" s="24"/>
      <c r="W9" s="24"/>
      <c r="X9" s="24"/>
      <c r="Y9" s="24"/>
      <c r="Z9" s="24"/>
      <c r="AA9" s="24"/>
      <c r="AB9" s="24"/>
      <c r="AC9" s="24"/>
      <c r="AD9" s="24"/>
      <c r="AE9" s="24"/>
      <c r="AF9" s="24"/>
      <c r="AG9" s="24"/>
      <c r="AH9" s="24"/>
      <c r="AI9" s="24"/>
      <c r="AJ9" s="24"/>
      <c r="AK9" s="24"/>
      <c r="AL9" s="24"/>
      <c r="AM9" s="24"/>
      <c r="AN9" s="24"/>
      <c r="AO9" s="24"/>
      <c r="AP9" s="25"/>
    </row>
    <row r="10" spans="1:42" ht="21.75" customHeight="1" x14ac:dyDescent="0.25">
      <c r="A10" s="26" t="s">
        <v>142</v>
      </c>
      <c r="B10" s="37" t="s">
        <v>15</v>
      </c>
      <c r="C10" s="38" t="s">
        <v>58</v>
      </c>
      <c r="D10" s="51">
        <f t="shared" si="2"/>
        <v>5000</v>
      </c>
      <c r="E10" s="49">
        <f>'RAW DATA'!F21</f>
        <v>4805</v>
      </c>
      <c r="F10" s="50">
        <f t="shared" si="3"/>
        <v>1</v>
      </c>
      <c r="G10" s="50">
        <f t="shared" si="4"/>
        <v>1</v>
      </c>
      <c r="H10" s="50">
        <f t="shared" si="5"/>
        <v>2</v>
      </c>
      <c r="I10" s="50">
        <f t="shared" si="6"/>
        <v>0</v>
      </c>
      <c r="J10" s="50">
        <f t="shared" si="7"/>
        <v>4</v>
      </c>
      <c r="K10" s="50">
        <f t="shared" si="8"/>
        <v>1</v>
      </c>
      <c r="L10" s="24" t="s">
        <v>92</v>
      </c>
      <c r="M10" s="24" t="s">
        <v>92</v>
      </c>
      <c r="N10" s="24" t="s">
        <v>92</v>
      </c>
      <c r="O10" s="24" t="s">
        <v>93</v>
      </c>
      <c r="P10" s="24" t="s">
        <v>90</v>
      </c>
      <c r="Q10" s="24" t="s">
        <v>94</v>
      </c>
      <c r="R10" s="24" t="s">
        <v>91</v>
      </c>
      <c r="S10" s="24" t="s">
        <v>93</v>
      </c>
      <c r="T10" s="24" t="s">
        <v>92</v>
      </c>
      <c r="U10" s="24"/>
      <c r="V10" s="24"/>
      <c r="W10" s="24"/>
      <c r="X10" s="24"/>
      <c r="Y10" s="24"/>
      <c r="Z10" s="24"/>
      <c r="AA10" s="24"/>
      <c r="AB10" s="24"/>
      <c r="AC10" s="24"/>
      <c r="AD10" s="24"/>
      <c r="AE10" s="24"/>
      <c r="AF10" s="24"/>
      <c r="AG10" s="24"/>
      <c r="AH10" s="24"/>
      <c r="AI10" s="24"/>
      <c r="AJ10" s="24"/>
      <c r="AK10" s="24"/>
      <c r="AL10" s="24"/>
      <c r="AM10" s="24"/>
      <c r="AN10" s="24"/>
      <c r="AO10" s="24"/>
      <c r="AP10" s="25"/>
    </row>
    <row r="11" spans="1:42" ht="21.75" customHeight="1" x14ac:dyDescent="0.25">
      <c r="A11" s="26" t="s">
        <v>143</v>
      </c>
      <c r="B11" s="37" t="s">
        <v>16</v>
      </c>
      <c r="C11" s="38" t="s">
        <v>59</v>
      </c>
      <c r="D11" s="51">
        <f t="shared" si="2"/>
        <v>2500</v>
      </c>
      <c r="E11" s="49">
        <f>'RAW DATA'!F22</f>
        <v>4216.090909090909</v>
      </c>
      <c r="F11" s="50">
        <f t="shared" si="3"/>
        <v>1</v>
      </c>
      <c r="G11" s="50">
        <f t="shared" si="4"/>
        <v>0</v>
      </c>
      <c r="H11" s="50">
        <f t="shared" si="5"/>
        <v>5</v>
      </c>
      <c r="I11" s="50">
        <f t="shared" si="6"/>
        <v>0</v>
      </c>
      <c r="J11" s="50">
        <f t="shared" si="7"/>
        <v>2</v>
      </c>
      <c r="K11" s="50">
        <f t="shared" si="8"/>
        <v>1</v>
      </c>
      <c r="L11" s="24" t="s">
        <v>93</v>
      </c>
      <c r="M11" s="24" t="s">
        <v>94</v>
      </c>
      <c r="N11" s="24" t="s">
        <v>93</v>
      </c>
      <c r="O11" s="24" t="s">
        <v>91</v>
      </c>
      <c r="P11" s="24" t="s">
        <v>93</v>
      </c>
      <c r="Q11" s="24" t="s">
        <v>92</v>
      </c>
      <c r="R11" s="24" t="s">
        <v>93</v>
      </c>
      <c r="S11" s="24" t="s">
        <v>93</v>
      </c>
      <c r="T11" s="24" t="s">
        <v>92</v>
      </c>
      <c r="U11" s="24"/>
      <c r="V11" s="24"/>
      <c r="W11" s="24"/>
      <c r="X11" s="24"/>
      <c r="Y11" s="24"/>
      <c r="Z11" s="24"/>
      <c r="AA11" s="24"/>
      <c r="AB11" s="24"/>
      <c r="AC11" s="24"/>
      <c r="AD11" s="24"/>
      <c r="AE11" s="24"/>
      <c r="AF11" s="24"/>
      <c r="AG11" s="24"/>
      <c r="AH11" s="24"/>
      <c r="AI11" s="24"/>
      <c r="AJ11" s="24"/>
      <c r="AK11" s="24"/>
      <c r="AL11" s="24"/>
      <c r="AM11" s="24"/>
      <c r="AN11" s="24"/>
      <c r="AO11" s="24"/>
      <c r="AP11" s="25"/>
    </row>
    <row r="12" spans="1:42" ht="21.75" customHeight="1" x14ac:dyDescent="0.25">
      <c r="A12" s="26" t="s">
        <v>144</v>
      </c>
      <c r="B12" s="39" t="s">
        <v>17</v>
      </c>
      <c r="C12" s="38" t="s">
        <v>58</v>
      </c>
      <c r="D12" s="51">
        <f t="shared" si="2"/>
        <v>2500</v>
      </c>
      <c r="E12" s="49">
        <f>'RAW DATA'!F23</f>
        <v>8571</v>
      </c>
      <c r="F12" s="50">
        <f t="shared" si="3"/>
        <v>1</v>
      </c>
      <c r="G12" s="50">
        <f t="shared" si="4"/>
        <v>2</v>
      </c>
      <c r="H12" s="50">
        <f t="shared" si="5"/>
        <v>4</v>
      </c>
      <c r="I12" s="50">
        <f t="shared" si="6"/>
        <v>0</v>
      </c>
      <c r="J12" s="50">
        <f t="shared" si="7"/>
        <v>1</v>
      </c>
      <c r="K12" s="50">
        <f t="shared" si="8"/>
        <v>1</v>
      </c>
      <c r="L12" s="24" t="s">
        <v>94</v>
      </c>
      <c r="M12" s="24" t="s">
        <v>92</v>
      </c>
      <c r="N12" s="24" t="s">
        <v>93</v>
      </c>
      <c r="O12" s="24" t="s">
        <v>93</v>
      </c>
      <c r="P12" s="24" t="s">
        <v>93</v>
      </c>
      <c r="Q12" s="24" t="s">
        <v>93</v>
      </c>
      <c r="R12" s="24" t="s">
        <v>90</v>
      </c>
      <c r="S12" s="24" t="s">
        <v>91</v>
      </c>
      <c r="T12" s="24" t="s">
        <v>90</v>
      </c>
      <c r="U12" s="24"/>
      <c r="V12" s="24"/>
      <c r="W12" s="24"/>
      <c r="X12" s="24"/>
      <c r="Y12" s="24"/>
      <c r="Z12" s="24"/>
      <c r="AA12" s="24"/>
      <c r="AB12" s="24"/>
      <c r="AC12" s="24"/>
      <c r="AD12" s="24"/>
      <c r="AE12" s="24"/>
      <c r="AF12" s="24"/>
      <c r="AG12" s="24"/>
      <c r="AH12" s="24"/>
      <c r="AI12" s="24"/>
      <c r="AJ12" s="24"/>
      <c r="AK12" s="24"/>
      <c r="AL12" s="24"/>
      <c r="AM12" s="24"/>
      <c r="AN12" s="24"/>
      <c r="AO12" s="24"/>
      <c r="AP12" s="25"/>
    </row>
    <row r="13" spans="1:42" ht="21.75" customHeight="1" x14ac:dyDescent="0.25">
      <c r="A13" s="26" t="s">
        <v>145</v>
      </c>
      <c r="B13" s="40" t="s">
        <v>18</v>
      </c>
      <c r="C13" s="40" t="s">
        <v>57</v>
      </c>
      <c r="D13" s="51">
        <f t="shared" si="2"/>
        <v>11882.818181818182</v>
      </c>
      <c r="E13" s="49">
        <f>'RAW DATA'!F24</f>
        <v>5191.409090909091</v>
      </c>
      <c r="F13" s="50">
        <f t="shared" si="3"/>
        <v>1</v>
      </c>
      <c r="G13" s="50">
        <f t="shared" si="4"/>
        <v>2</v>
      </c>
      <c r="H13" s="50">
        <f t="shared" si="5"/>
        <v>4</v>
      </c>
      <c r="I13" s="50">
        <f t="shared" si="6"/>
        <v>2</v>
      </c>
      <c r="J13" s="50">
        <f t="shared" si="7"/>
        <v>0</v>
      </c>
      <c r="K13" s="50">
        <f t="shared" si="8"/>
        <v>0</v>
      </c>
      <c r="L13" s="24" t="s">
        <v>89</v>
      </c>
      <c r="M13" s="24" t="s">
        <v>93</v>
      </c>
      <c r="N13" s="24" t="s">
        <v>93</v>
      </c>
      <c r="O13" s="24" t="s">
        <v>93</v>
      </c>
      <c r="P13" s="24" t="s">
        <v>93</v>
      </c>
      <c r="Q13" s="24" t="s">
        <v>89</v>
      </c>
      <c r="R13" s="24" t="s">
        <v>90</v>
      </c>
      <c r="S13" s="24" t="s">
        <v>94</v>
      </c>
      <c r="T13" s="24" t="s">
        <v>90</v>
      </c>
      <c r="U13" s="24"/>
      <c r="V13" s="24"/>
      <c r="W13" s="24"/>
      <c r="X13" s="24"/>
      <c r="Y13" s="24"/>
      <c r="Z13" s="24"/>
      <c r="AA13" s="24"/>
      <c r="AB13" s="24"/>
      <c r="AC13" s="24"/>
      <c r="AD13" s="24"/>
      <c r="AE13" s="24"/>
      <c r="AF13" s="24"/>
      <c r="AG13" s="24"/>
      <c r="AH13" s="24"/>
      <c r="AI13" s="24"/>
      <c r="AJ13" s="24"/>
      <c r="AK13" s="24"/>
      <c r="AL13" s="24"/>
      <c r="AM13" s="24"/>
      <c r="AN13" s="24"/>
      <c r="AO13" s="24"/>
      <c r="AP13" s="25"/>
    </row>
    <row r="14" spans="1:42" ht="21.75" customHeight="1" x14ac:dyDescent="0.25">
      <c r="A14" s="26" t="s">
        <v>146</v>
      </c>
      <c r="B14" s="40" t="s">
        <v>19</v>
      </c>
      <c r="C14" s="40" t="s">
        <v>56</v>
      </c>
      <c r="D14" s="51">
        <f t="shared" si="2"/>
        <v>1500</v>
      </c>
      <c r="E14" s="49">
        <f>'RAW DATA'!F25</f>
        <v>4930.227272727273</v>
      </c>
      <c r="F14" s="50">
        <f t="shared" si="3"/>
        <v>0</v>
      </c>
      <c r="G14" s="50">
        <f t="shared" si="4"/>
        <v>3</v>
      </c>
      <c r="H14" s="50">
        <f t="shared" si="5"/>
        <v>6</v>
      </c>
      <c r="I14" s="50">
        <f t="shared" si="6"/>
        <v>0</v>
      </c>
      <c r="J14" s="50">
        <f t="shared" si="7"/>
        <v>0</v>
      </c>
      <c r="K14" s="50">
        <f t="shared" si="8"/>
        <v>0</v>
      </c>
      <c r="L14" s="24" t="s">
        <v>93</v>
      </c>
      <c r="M14" s="24" t="s">
        <v>93</v>
      </c>
      <c r="N14" s="24" t="s">
        <v>90</v>
      </c>
      <c r="O14" s="24" t="s">
        <v>93</v>
      </c>
      <c r="P14" s="24" t="s">
        <v>93</v>
      </c>
      <c r="Q14" s="24" t="s">
        <v>90</v>
      </c>
      <c r="R14" s="24" t="s">
        <v>90</v>
      </c>
      <c r="S14" s="24" t="s">
        <v>93</v>
      </c>
      <c r="T14" s="24" t="s">
        <v>93</v>
      </c>
      <c r="U14" s="24"/>
      <c r="V14" s="24"/>
      <c r="W14" s="24"/>
      <c r="X14" s="24"/>
      <c r="Y14" s="24"/>
      <c r="Z14" s="24"/>
      <c r="AA14" s="24"/>
      <c r="AB14" s="24"/>
      <c r="AC14" s="24"/>
      <c r="AD14" s="24"/>
      <c r="AE14" s="24"/>
      <c r="AF14" s="24"/>
      <c r="AG14" s="24"/>
      <c r="AH14" s="24"/>
      <c r="AI14" s="24"/>
      <c r="AJ14" s="24"/>
      <c r="AK14" s="24"/>
      <c r="AL14" s="24"/>
      <c r="AM14" s="24"/>
      <c r="AN14" s="24"/>
      <c r="AO14" s="24"/>
      <c r="AP14" s="25"/>
    </row>
    <row r="15" spans="1:42" ht="21.75" customHeight="1" x14ac:dyDescent="0.25">
      <c r="A15" s="26" t="s">
        <v>147</v>
      </c>
      <c r="B15" s="40" t="s">
        <v>20</v>
      </c>
      <c r="C15" s="40" t="s">
        <v>55</v>
      </c>
      <c r="D15" s="51">
        <f t="shared" si="2"/>
        <v>1500</v>
      </c>
      <c r="E15" s="49">
        <f>'RAW DATA'!F26</f>
        <v>4404.227272727273</v>
      </c>
      <c r="F15" s="50">
        <f t="shared" si="3"/>
        <v>1</v>
      </c>
      <c r="G15" s="50">
        <f t="shared" si="4"/>
        <v>0</v>
      </c>
      <c r="H15" s="50">
        <f t="shared" si="5"/>
        <v>7</v>
      </c>
      <c r="I15" s="50">
        <f t="shared" si="6"/>
        <v>0</v>
      </c>
      <c r="J15" s="50">
        <f t="shared" si="7"/>
        <v>1</v>
      </c>
      <c r="K15" s="50">
        <f t="shared" si="8"/>
        <v>0</v>
      </c>
      <c r="L15" s="24" t="s">
        <v>92</v>
      </c>
      <c r="M15" s="24" t="s">
        <v>93</v>
      </c>
      <c r="N15" s="24" t="s">
        <v>93</v>
      </c>
      <c r="O15" s="24" t="s">
        <v>93</v>
      </c>
      <c r="P15" s="24" t="s">
        <v>93</v>
      </c>
      <c r="Q15" s="24" t="s">
        <v>93</v>
      </c>
      <c r="R15" s="24" t="s">
        <v>93</v>
      </c>
      <c r="S15" s="24" t="s">
        <v>93</v>
      </c>
      <c r="T15" s="24" t="s">
        <v>94</v>
      </c>
      <c r="U15" s="24"/>
      <c r="V15" s="24"/>
      <c r="W15" s="24"/>
      <c r="X15" s="24"/>
      <c r="Y15" s="24"/>
      <c r="Z15" s="24"/>
      <c r="AA15" s="24"/>
      <c r="AB15" s="24"/>
      <c r="AC15" s="24"/>
      <c r="AD15" s="24"/>
      <c r="AE15" s="24"/>
      <c r="AF15" s="24"/>
      <c r="AG15" s="24"/>
      <c r="AH15" s="24"/>
      <c r="AI15" s="24"/>
      <c r="AJ15" s="24"/>
      <c r="AK15" s="24"/>
      <c r="AL15" s="24"/>
      <c r="AM15" s="24"/>
      <c r="AN15" s="24"/>
      <c r="AO15" s="24"/>
      <c r="AP15" s="25"/>
    </row>
    <row r="16" spans="1:42" ht="21.75" customHeight="1" x14ac:dyDescent="0.25">
      <c r="A16" s="26" t="s">
        <v>148</v>
      </c>
      <c r="B16" s="37" t="s">
        <v>21</v>
      </c>
      <c r="C16" s="40" t="s">
        <v>60</v>
      </c>
      <c r="D16" s="51">
        <f t="shared" si="2"/>
        <v>2000</v>
      </c>
      <c r="E16" s="49">
        <f>'RAW DATA'!F27</f>
        <v>8068.454545454545</v>
      </c>
      <c r="F16" s="50">
        <f t="shared" si="3"/>
        <v>0</v>
      </c>
      <c r="G16" s="50">
        <f t="shared" si="4"/>
        <v>0</v>
      </c>
      <c r="H16" s="50">
        <f t="shared" si="5"/>
        <v>8</v>
      </c>
      <c r="I16" s="50">
        <f t="shared" si="6"/>
        <v>0</v>
      </c>
      <c r="J16" s="50">
        <f t="shared" si="7"/>
        <v>2</v>
      </c>
      <c r="K16" s="50">
        <f t="shared" si="8"/>
        <v>0</v>
      </c>
      <c r="L16" s="24" t="s">
        <v>93</v>
      </c>
      <c r="M16" s="24" t="s">
        <v>93</v>
      </c>
      <c r="N16" s="24" t="s">
        <v>93</v>
      </c>
      <c r="O16" s="24" t="s">
        <v>93</v>
      </c>
      <c r="P16" s="24" t="s">
        <v>93</v>
      </c>
      <c r="Q16" s="24" t="s">
        <v>93</v>
      </c>
      <c r="R16" s="24" t="s">
        <v>93</v>
      </c>
      <c r="S16" s="24" t="s">
        <v>93</v>
      </c>
      <c r="T16" s="24" t="s">
        <v>92</v>
      </c>
      <c r="U16" s="24" t="s">
        <v>92</v>
      </c>
      <c r="V16" s="24"/>
      <c r="W16" s="24"/>
      <c r="X16" s="24"/>
      <c r="Y16" s="24"/>
      <c r="Z16" s="24"/>
      <c r="AA16" s="24"/>
      <c r="AB16" s="24"/>
      <c r="AC16" s="24"/>
      <c r="AD16" s="24"/>
      <c r="AE16" s="24"/>
      <c r="AF16" s="24"/>
      <c r="AG16" s="24"/>
      <c r="AH16" s="24"/>
      <c r="AI16" s="24"/>
      <c r="AJ16" s="24"/>
      <c r="AK16" s="24"/>
      <c r="AL16" s="24"/>
      <c r="AM16" s="24"/>
      <c r="AN16" s="24"/>
      <c r="AO16" s="24"/>
      <c r="AP16" s="25"/>
    </row>
    <row r="17" spans="1:42" ht="21.75" customHeight="1" x14ac:dyDescent="0.25">
      <c r="A17" s="26" t="s">
        <v>149</v>
      </c>
      <c r="B17" s="39" t="s">
        <v>22</v>
      </c>
      <c r="C17" s="40" t="s">
        <v>59</v>
      </c>
      <c r="D17" s="51">
        <f t="shared" si="2"/>
        <v>6967.772727272727</v>
      </c>
      <c r="E17" s="49">
        <f>'RAW DATA'!F28</f>
        <v>5467.772727272727</v>
      </c>
      <c r="F17" s="50">
        <f t="shared" si="3"/>
        <v>0</v>
      </c>
      <c r="G17" s="50">
        <f t="shared" si="4"/>
        <v>1</v>
      </c>
      <c r="H17" s="50">
        <f t="shared" si="5"/>
        <v>1</v>
      </c>
      <c r="I17" s="50">
        <f t="shared" si="6"/>
        <v>1</v>
      </c>
      <c r="J17" s="50">
        <f t="shared" si="7"/>
        <v>1</v>
      </c>
      <c r="K17" s="50">
        <f t="shared" si="8"/>
        <v>0</v>
      </c>
      <c r="L17" s="24" t="s">
        <v>93</v>
      </c>
      <c r="M17" s="24" t="s">
        <v>89</v>
      </c>
      <c r="N17" s="24" t="s">
        <v>90</v>
      </c>
      <c r="O17" s="24" t="s">
        <v>92</v>
      </c>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5"/>
    </row>
    <row r="18" spans="1:42" ht="21.75" customHeight="1" x14ac:dyDescent="0.25">
      <c r="A18" s="26" t="s">
        <v>150</v>
      </c>
      <c r="B18" s="37" t="s">
        <v>23</v>
      </c>
      <c r="C18" s="40" t="s">
        <v>56</v>
      </c>
      <c r="D18" s="51">
        <f t="shared" si="2"/>
        <v>8971.5909090909081</v>
      </c>
      <c r="E18" s="49">
        <f>'RAW DATA'!F29</f>
        <v>7471.590909090909</v>
      </c>
      <c r="F18" s="50">
        <f t="shared" si="3"/>
        <v>1</v>
      </c>
      <c r="G18" s="50">
        <f t="shared" si="4"/>
        <v>0</v>
      </c>
      <c r="H18" s="50">
        <f t="shared" si="5"/>
        <v>3</v>
      </c>
      <c r="I18" s="50">
        <f t="shared" si="6"/>
        <v>1</v>
      </c>
      <c r="J18" s="50">
        <f t="shared" si="7"/>
        <v>1</v>
      </c>
      <c r="K18" s="50">
        <f t="shared" si="8"/>
        <v>1</v>
      </c>
      <c r="L18" s="24" t="s">
        <v>93</v>
      </c>
      <c r="M18" s="24" t="s">
        <v>89</v>
      </c>
      <c r="N18" s="24" t="s">
        <v>91</v>
      </c>
      <c r="O18" s="24" t="s">
        <v>92</v>
      </c>
      <c r="P18" s="24" t="s">
        <v>94</v>
      </c>
      <c r="Q18" s="24" t="s">
        <v>93</v>
      </c>
      <c r="R18" s="24" t="s">
        <v>93</v>
      </c>
      <c r="S18" s="24"/>
      <c r="T18" s="24"/>
      <c r="U18" s="24"/>
      <c r="V18" s="24"/>
      <c r="W18" s="24"/>
      <c r="X18" s="24"/>
      <c r="Y18" s="24"/>
      <c r="Z18" s="24"/>
      <c r="AA18" s="24"/>
      <c r="AB18" s="24"/>
      <c r="AC18" s="24"/>
      <c r="AD18" s="24"/>
      <c r="AE18" s="24"/>
      <c r="AF18" s="24"/>
      <c r="AG18" s="24"/>
      <c r="AH18" s="24"/>
      <c r="AI18" s="24"/>
      <c r="AJ18" s="24"/>
      <c r="AK18" s="24"/>
      <c r="AL18" s="24"/>
      <c r="AM18" s="24"/>
      <c r="AN18" s="24"/>
      <c r="AO18" s="24"/>
      <c r="AP18" s="25"/>
    </row>
    <row r="19" spans="1:42" ht="21.75" customHeight="1" x14ac:dyDescent="0.25">
      <c r="A19" s="26" t="s">
        <v>151</v>
      </c>
      <c r="B19" s="37" t="s">
        <v>24</v>
      </c>
      <c r="C19" s="40" t="s">
        <v>55</v>
      </c>
      <c r="D19" s="51">
        <f t="shared" si="2"/>
        <v>9288.5454545454559</v>
      </c>
      <c r="E19" s="49">
        <f>'RAW DATA'!F30</f>
        <v>6288.545454545455</v>
      </c>
      <c r="F19" s="50">
        <f t="shared" si="3"/>
        <v>1</v>
      </c>
      <c r="G19" s="50">
        <f t="shared" si="4"/>
        <v>1</v>
      </c>
      <c r="H19" s="50">
        <f t="shared" si="5"/>
        <v>2</v>
      </c>
      <c r="I19" s="50">
        <f t="shared" si="6"/>
        <v>1</v>
      </c>
      <c r="J19" s="50">
        <f t="shared" si="7"/>
        <v>2</v>
      </c>
      <c r="K19" s="50">
        <f t="shared" si="8"/>
        <v>1</v>
      </c>
      <c r="L19" s="24" t="s">
        <v>93</v>
      </c>
      <c r="M19" s="24" t="s">
        <v>89</v>
      </c>
      <c r="N19" s="24" t="s">
        <v>90</v>
      </c>
      <c r="O19" s="24" t="s">
        <v>91</v>
      </c>
      <c r="P19" s="24" t="s">
        <v>92</v>
      </c>
      <c r="Q19" s="24" t="s">
        <v>94</v>
      </c>
      <c r="R19" s="24" t="s">
        <v>93</v>
      </c>
      <c r="S19" s="24" t="s">
        <v>92</v>
      </c>
      <c r="T19" s="24"/>
      <c r="U19" s="24"/>
      <c r="V19" s="24"/>
      <c r="W19" s="24"/>
      <c r="X19" s="24"/>
      <c r="Y19" s="24"/>
      <c r="Z19" s="24"/>
      <c r="AA19" s="24"/>
      <c r="AB19" s="24"/>
      <c r="AC19" s="24"/>
      <c r="AD19" s="24"/>
      <c r="AE19" s="24"/>
      <c r="AF19" s="24"/>
      <c r="AG19" s="24"/>
      <c r="AH19" s="24"/>
      <c r="AI19" s="24"/>
      <c r="AJ19" s="24"/>
      <c r="AK19" s="24"/>
      <c r="AL19" s="24"/>
      <c r="AM19" s="24"/>
      <c r="AN19" s="24"/>
      <c r="AO19" s="24"/>
      <c r="AP19" s="25"/>
    </row>
    <row r="20" spans="1:42" ht="21.75" customHeight="1" x14ac:dyDescent="0.25">
      <c r="A20" s="26" t="s">
        <v>152</v>
      </c>
      <c r="B20" s="40" t="s">
        <v>25</v>
      </c>
      <c r="C20" s="40" t="s">
        <v>56</v>
      </c>
      <c r="D20" s="51">
        <f t="shared" si="2"/>
        <v>20376.909090909092</v>
      </c>
      <c r="E20" s="49">
        <f>'RAW DATA'!F31</f>
        <v>8688.454545454546</v>
      </c>
      <c r="F20" s="50">
        <f t="shared" si="3"/>
        <v>1</v>
      </c>
      <c r="G20" s="50">
        <f t="shared" si="4"/>
        <v>1</v>
      </c>
      <c r="H20" s="50">
        <f t="shared" si="5"/>
        <v>2</v>
      </c>
      <c r="I20" s="50">
        <f t="shared" si="6"/>
        <v>2</v>
      </c>
      <c r="J20" s="50">
        <f t="shared" si="7"/>
        <v>2</v>
      </c>
      <c r="K20" s="50">
        <f t="shared" si="8"/>
        <v>2</v>
      </c>
      <c r="L20" s="24" t="s">
        <v>93</v>
      </c>
      <c r="M20" s="24" t="s">
        <v>89</v>
      </c>
      <c r="N20" s="24" t="s">
        <v>90</v>
      </c>
      <c r="O20" s="24" t="s">
        <v>91</v>
      </c>
      <c r="P20" s="24" t="s">
        <v>92</v>
      </c>
      <c r="Q20" s="24" t="s">
        <v>94</v>
      </c>
      <c r="R20" s="24" t="s">
        <v>93</v>
      </c>
      <c r="S20" s="24" t="s">
        <v>89</v>
      </c>
      <c r="T20" s="24" t="s">
        <v>91</v>
      </c>
      <c r="U20" s="24" t="s">
        <v>92</v>
      </c>
      <c r="V20" s="24"/>
      <c r="W20" s="24"/>
      <c r="X20" s="24"/>
      <c r="Y20" s="24"/>
      <c r="Z20" s="24"/>
      <c r="AA20" s="24"/>
      <c r="AB20" s="24"/>
      <c r="AC20" s="24"/>
      <c r="AD20" s="24"/>
      <c r="AE20" s="24"/>
      <c r="AF20" s="24"/>
      <c r="AG20" s="24"/>
      <c r="AH20" s="24"/>
      <c r="AI20" s="24"/>
      <c r="AJ20" s="24"/>
      <c r="AK20" s="24"/>
      <c r="AL20" s="24"/>
      <c r="AM20" s="24"/>
      <c r="AN20" s="24"/>
      <c r="AO20" s="24"/>
      <c r="AP20" s="25"/>
    </row>
    <row r="21" spans="1:42" ht="21.75" customHeight="1" x14ac:dyDescent="0.25">
      <c r="A21" s="26" t="s">
        <v>153</v>
      </c>
      <c r="B21" s="40" t="s">
        <v>26</v>
      </c>
      <c r="C21" s="40" t="s">
        <v>60</v>
      </c>
      <c r="D21" s="51">
        <f t="shared" si="2"/>
        <v>12229</v>
      </c>
      <c r="E21" s="49">
        <f>'RAW DATA'!F32</f>
        <v>4364.5</v>
      </c>
      <c r="F21" s="50">
        <f t="shared" si="3"/>
        <v>1</v>
      </c>
      <c r="G21" s="50">
        <f t="shared" si="4"/>
        <v>2</v>
      </c>
      <c r="H21" s="50">
        <f t="shared" si="5"/>
        <v>2</v>
      </c>
      <c r="I21" s="50">
        <f t="shared" si="6"/>
        <v>2</v>
      </c>
      <c r="J21" s="50">
        <f t="shared" si="7"/>
        <v>2</v>
      </c>
      <c r="K21" s="50">
        <f t="shared" si="8"/>
        <v>1</v>
      </c>
      <c r="L21" s="24" t="s">
        <v>93</v>
      </c>
      <c r="M21" s="24" t="s">
        <v>89</v>
      </c>
      <c r="N21" s="24" t="s">
        <v>90</v>
      </c>
      <c r="O21" s="24" t="s">
        <v>91</v>
      </c>
      <c r="P21" s="24" t="s">
        <v>92</v>
      </c>
      <c r="Q21" s="24" t="s">
        <v>94</v>
      </c>
      <c r="R21" s="24" t="s">
        <v>93</v>
      </c>
      <c r="S21" s="24" t="s">
        <v>89</v>
      </c>
      <c r="T21" s="24" t="s">
        <v>90</v>
      </c>
      <c r="U21" s="24" t="s">
        <v>92</v>
      </c>
      <c r="V21" s="24"/>
      <c r="W21" s="24"/>
      <c r="X21" s="24"/>
      <c r="Y21" s="24"/>
      <c r="Z21" s="24"/>
      <c r="AA21" s="24"/>
      <c r="AB21" s="24"/>
      <c r="AC21" s="24"/>
      <c r="AD21" s="24"/>
      <c r="AE21" s="24"/>
      <c r="AF21" s="24"/>
      <c r="AG21" s="24"/>
      <c r="AH21" s="24"/>
      <c r="AI21" s="24"/>
      <c r="AJ21" s="24"/>
      <c r="AK21" s="24"/>
      <c r="AL21" s="24"/>
      <c r="AM21" s="24"/>
      <c r="AN21" s="24"/>
      <c r="AO21" s="24"/>
      <c r="AP21" s="25"/>
    </row>
    <row r="22" spans="1:42" ht="21.75" customHeight="1" x14ac:dyDescent="0.25">
      <c r="A22" s="26" t="s">
        <v>154</v>
      </c>
      <c r="B22" s="40" t="s">
        <v>27</v>
      </c>
      <c r="C22" s="40" t="s">
        <v>55</v>
      </c>
      <c r="D22" s="51">
        <f t="shared" si="2"/>
        <v>6448.772727272727</v>
      </c>
      <c r="E22" s="49">
        <f>'RAW DATA'!F33</f>
        <v>4948.772727272727</v>
      </c>
      <c r="F22" s="50">
        <f t="shared" si="3"/>
        <v>0</v>
      </c>
      <c r="G22" s="50">
        <f t="shared" si="4"/>
        <v>1</v>
      </c>
      <c r="H22" s="50">
        <f t="shared" si="5"/>
        <v>1</v>
      </c>
      <c r="I22" s="50">
        <f t="shared" si="6"/>
        <v>1</v>
      </c>
      <c r="J22" s="50">
        <f t="shared" si="7"/>
        <v>1</v>
      </c>
      <c r="K22" s="50">
        <f t="shared" si="8"/>
        <v>1</v>
      </c>
      <c r="L22" s="24" t="s">
        <v>93</v>
      </c>
      <c r="M22" s="24" t="s">
        <v>89</v>
      </c>
      <c r="N22" s="24" t="s">
        <v>90</v>
      </c>
      <c r="O22" s="24" t="s">
        <v>91</v>
      </c>
      <c r="P22" s="24" t="s">
        <v>92</v>
      </c>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5"/>
    </row>
    <row r="23" spans="1:42" ht="21.75" customHeight="1" x14ac:dyDescent="0.25">
      <c r="A23" s="26" t="s">
        <v>155</v>
      </c>
      <c r="B23" s="40" t="s">
        <v>28</v>
      </c>
      <c r="C23" s="40" t="s">
        <v>58</v>
      </c>
      <c r="D23" s="51">
        <f t="shared" si="2"/>
        <v>2500</v>
      </c>
      <c r="E23" s="49">
        <f>'RAW DATA'!F34</f>
        <v>7864.909090909091</v>
      </c>
      <c r="F23" s="50">
        <f t="shared" si="3"/>
        <v>1</v>
      </c>
      <c r="G23" s="50">
        <f t="shared" si="4"/>
        <v>2</v>
      </c>
      <c r="H23" s="50">
        <f t="shared" si="5"/>
        <v>1</v>
      </c>
      <c r="I23" s="50">
        <f t="shared" si="6"/>
        <v>0</v>
      </c>
      <c r="J23" s="50">
        <f t="shared" si="7"/>
        <v>1</v>
      </c>
      <c r="K23" s="50">
        <f t="shared" si="8"/>
        <v>2</v>
      </c>
      <c r="L23" s="24" t="s">
        <v>90</v>
      </c>
      <c r="M23" s="24" t="s">
        <v>90</v>
      </c>
      <c r="N23" s="24" t="s">
        <v>91</v>
      </c>
      <c r="O23" s="24" t="s">
        <v>92</v>
      </c>
      <c r="P23" s="24" t="s">
        <v>93</v>
      </c>
      <c r="Q23" s="24" t="s">
        <v>94</v>
      </c>
      <c r="R23" s="24" t="s">
        <v>91</v>
      </c>
      <c r="S23" s="24"/>
      <c r="T23" s="24"/>
      <c r="U23" s="24"/>
      <c r="V23" s="24"/>
      <c r="W23" s="24"/>
      <c r="X23" s="24"/>
      <c r="Y23" s="24"/>
      <c r="Z23" s="24"/>
      <c r="AA23" s="24"/>
      <c r="AB23" s="24"/>
      <c r="AC23" s="24"/>
      <c r="AD23" s="24"/>
      <c r="AE23" s="24"/>
      <c r="AF23" s="24"/>
      <c r="AG23" s="24"/>
      <c r="AH23" s="24"/>
      <c r="AI23" s="24"/>
      <c r="AJ23" s="24"/>
      <c r="AK23" s="24"/>
      <c r="AL23" s="24"/>
      <c r="AM23" s="24"/>
      <c r="AN23" s="24"/>
      <c r="AO23" s="24"/>
      <c r="AP23" s="25"/>
    </row>
    <row r="24" spans="1:42" ht="21.75" customHeight="1" x14ac:dyDescent="0.25">
      <c r="A24" s="26" t="s">
        <v>156</v>
      </c>
      <c r="B24" s="40" t="s">
        <v>29</v>
      </c>
      <c r="C24" s="40" t="s">
        <v>56</v>
      </c>
      <c r="D24" s="51">
        <f t="shared" si="2"/>
        <v>9852.0454545454559</v>
      </c>
      <c r="E24" s="49">
        <f>'RAW DATA'!F35</f>
        <v>6352.045454545455</v>
      </c>
      <c r="F24" s="50">
        <f t="shared" si="3"/>
        <v>1</v>
      </c>
      <c r="G24" s="50">
        <f t="shared" si="4"/>
        <v>2</v>
      </c>
      <c r="H24" s="50">
        <f t="shared" si="5"/>
        <v>1</v>
      </c>
      <c r="I24" s="50">
        <f t="shared" si="6"/>
        <v>1</v>
      </c>
      <c r="J24" s="50">
        <f t="shared" si="7"/>
        <v>2</v>
      </c>
      <c r="K24" s="50">
        <f t="shared" si="8"/>
        <v>3</v>
      </c>
      <c r="L24" s="24" t="s">
        <v>94</v>
      </c>
      <c r="M24" s="24" t="s">
        <v>89</v>
      </c>
      <c r="N24" s="24" t="s">
        <v>90</v>
      </c>
      <c r="O24" s="24" t="s">
        <v>91</v>
      </c>
      <c r="P24" s="24" t="s">
        <v>92</v>
      </c>
      <c r="Q24" s="24" t="s">
        <v>92</v>
      </c>
      <c r="R24" s="24" t="s">
        <v>93</v>
      </c>
      <c r="S24" s="24" t="s">
        <v>91</v>
      </c>
      <c r="T24" s="24" t="s">
        <v>90</v>
      </c>
      <c r="U24" s="24" t="s">
        <v>91</v>
      </c>
      <c r="V24" s="24"/>
      <c r="W24" s="24"/>
      <c r="X24" s="24"/>
      <c r="Y24" s="24"/>
      <c r="Z24" s="24"/>
      <c r="AA24" s="24"/>
      <c r="AB24" s="24"/>
      <c r="AC24" s="24"/>
      <c r="AD24" s="24"/>
      <c r="AE24" s="24"/>
      <c r="AF24" s="24"/>
      <c r="AG24" s="24"/>
      <c r="AH24" s="24"/>
      <c r="AI24" s="24"/>
      <c r="AJ24" s="24"/>
      <c r="AK24" s="24"/>
      <c r="AL24" s="24"/>
      <c r="AM24" s="24"/>
      <c r="AN24" s="24"/>
      <c r="AO24" s="24"/>
      <c r="AP24" s="25"/>
    </row>
    <row r="25" spans="1:42" ht="21.75" customHeight="1" x14ac:dyDescent="0.25">
      <c r="A25" s="26" t="s">
        <v>157</v>
      </c>
      <c r="B25" s="40" t="s">
        <v>30</v>
      </c>
      <c r="C25" s="40" t="s">
        <v>57</v>
      </c>
      <c r="D25" s="51">
        <f t="shared" si="2"/>
        <v>0</v>
      </c>
      <c r="E25" s="49">
        <f>'RAW DATA'!F36</f>
        <v>4498.590909090909</v>
      </c>
      <c r="F25" s="50">
        <f t="shared" si="3"/>
        <v>0</v>
      </c>
      <c r="G25" s="50">
        <f t="shared" si="4"/>
        <v>0</v>
      </c>
      <c r="H25" s="50">
        <f t="shared" si="5"/>
        <v>0</v>
      </c>
      <c r="I25" s="50">
        <f t="shared" si="6"/>
        <v>0</v>
      </c>
      <c r="J25" s="50">
        <f t="shared" si="7"/>
        <v>0</v>
      </c>
      <c r="K25" s="50">
        <f t="shared" si="8"/>
        <v>0</v>
      </c>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5"/>
    </row>
    <row r="26" spans="1:42" ht="21.75" customHeight="1" x14ac:dyDescent="0.25">
      <c r="A26" s="26" t="s">
        <v>158</v>
      </c>
      <c r="B26" s="40" t="s">
        <v>31</v>
      </c>
      <c r="C26" s="40" t="s">
        <v>55</v>
      </c>
      <c r="D26" s="51">
        <f t="shared" si="2"/>
        <v>0</v>
      </c>
      <c r="E26" s="49">
        <f>'RAW DATA'!F37</f>
        <v>3990.2272727272725</v>
      </c>
      <c r="F26" s="50">
        <f t="shared" si="3"/>
        <v>0</v>
      </c>
      <c r="G26" s="50">
        <f t="shared" si="4"/>
        <v>0</v>
      </c>
      <c r="H26" s="50">
        <f t="shared" si="5"/>
        <v>0</v>
      </c>
      <c r="I26" s="50">
        <f t="shared" si="6"/>
        <v>0</v>
      </c>
      <c r="J26" s="50">
        <f t="shared" si="7"/>
        <v>0</v>
      </c>
      <c r="K26" s="50">
        <f t="shared" si="8"/>
        <v>0</v>
      </c>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5"/>
    </row>
    <row r="27" spans="1:42" ht="21.75" customHeight="1" x14ac:dyDescent="0.25">
      <c r="A27" s="26" t="s">
        <v>159</v>
      </c>
      <c r="B27" s="40" t="s">
        <v>32</v>
      </c>
      <c r="C27" s="40" t="s">
        <v>58</v>
      </c>
      <c r="D27" s="51">
        <f t="shared" si="2"/>
        <v>0</v>
      </c>
      <c r="E27" s="49">
        <f>'RAW DATA'!F38</f>
        <v>3872.818181818182</v>
      </c>
      <c r="F27" s="50">
        <f t="shared" si="3"/>
        <v>0</v>
      </c>
      <c r="G27" s="50">
        <f t="shared" si="4"/>
        <v>0</v>
      </c>
      <c r="H27" s="50">
        <f t="shared" si="5"/>
        <v>0</v>
      </c>
      <c r="I27" s="50">
        <f t="shared" si="6"/>
        <v>0</v>
      </c>
      <c r="J27" s="50">
        <f t="shared" si="7"/>
        <v>0</v>
      </c>
      <c r="K27" s="50">
        <f t="shared" si="8"/>
        <v>0</v>
      </c>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5"/>
    </row>
    <row r="28" spans="1:42" ht="21.75" customHeight="1" x14ac:dyDescent="0.25">
      <c r="A28" s="26" t="s">
        <v>160</v>
      </c>
      <c r="B28" s="40" t="s">
        <v>33</v>
      </c>
      <c r="C28" s="40" t="s">
        <v>61</v>
      </c>
      <c r="D28" s="51">
        <f t="shared" si="2"/>
        <v>0</v>
      </c>
      <c r="E28" s="49">
        <f>'RAW DATA'!F39</f>
        <v>4733.181818181818</v>
      </c>
      <c r="F28" s="50">
        <f t="shared" si="3"/>
        <v>0</v>
      </c>
      <c r="G28" s="50">
        <f t="shared" si="4"/>
        <v>0</v>
      </c>
      <c r="H28" s="50">
        <f t="shared" si="5"/>
        <v>0</v>
      </c>
      <c r="I28" s="50">
        <f t="shared" si="6"/>
        <v>0</v>
      </c>
      <c r="J28" s="50">
        <f t="shared" si="7"/>
        <v>0</v>
      </c>
      <c r="K28" s="50">
        <f t="shared" si="8"/>
        <v>0</v>
      </c>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5"/>
    </row>
    <row r="29" spans="1:42" ht="21.75" customHeight="1" x14ac:dyDescent="0.25">
      <c r="A29" s="26" t="s">
        <v>161</v>
      </c>
      <c r="B29" s="40" t="s">
        <v>34</v>
      </c>
      <c r="C29" s="40" t="s">
        <v>56</v>
      </c>
      <c r="D29" s="51">
        <f t="shared" si="2"/>
        <v>0</v>
      </c>
      <c r="E29" s="49">
        <f>'RAW DATA'!F40</f>
        <v>3880.090909090909</v>
      </c>
      <c r="F29" s="50">
        <f t="shared" si="3"/>
        <v>0</v>
      </c>
      <c r="G29" s="50">
        <f t="shared" si="4"/>
        <v>0</v>
      </c>
      <c r="H29" s="50">
        <f t="shared" si="5"/>
        <v>0</v>
      </c>
      <c r="I29" s="50">
        <f t="shared" si="6"/>
        <v>0</v>
      </c>
      <c r="J29" s="50">
        <f t="shared" si="7"/>
        <v>0</v>
      </c>
      <c r="K29" s="50">
        <f t="shared" si="8"/>
        <v>0</v>
      </c>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5"/>
    </row>
    <row r="30" spans="1:42" ht="21.75" customHeight="1" x14ac:dyDescent="0.25">
      <c r="A30" s="26" t="s">
        <v>162</v>
      </c>
      <c r="B30" s="37" t="s">
        <v>35</v>
      </c>
      <c r="C30" s="40" t="s">
        <v>60</v>
      </c>
      <c r="D30" s="51">
        <f t="shared" si="2"/>
        <v>0</v>
      </c>
      <c r="E30" s="49">
        <f>'RAW DATA'!F41</f>
        <v>4812.136363636364</v>
      </c>
      <c r="F30" s="50">
        <f t="shared" si="3"/>
        <v>0</v>
      </c>
      <c r="G30" s="50">
        <f t="shared" si="4"/>
        <v>0</v>
      </c>
      <c r="H30" s="50">
        <f t="shared" si="5"/>
        <v>0</v>
      </c>
      <c r="I30" s="50">
        <f t="shared" si="6"/>
        <v>0</v>
      </c>
      <c r="J30" s="50">
        <f t="shared" si="7"/>
        <v>0</v>
      </c>
      <c r="K30" s="50">
        <f t="shared" si="8"/>
        <v>0</v>
      </c>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5"/>
    </row>
    <row r="31" spans="1:42" ht="21.75" customHeight="1" x14ac:dyDescent="0.25">
      <c r="A31" s="26" t="s">
        <v>163</v>
      </c>
      <c r="B31" s="37" t="s">
        <v>36</v>
      </c>
      <c r="C31" s="40" t="s">
        <v>58</v>
      </c>
      <c r="D31" s="51">
        <f t="shared" si="2"/>
        <v>0</v>
      </c>
      <c r="E31" s="49">
        <f>'RAW DATA'!F42</f>
        <v>7228.863636363636</v>
      </c>
      <c r="F31" s="50">
        <f t="shared" si="3"/>
        <v>0</v>
      </c>
      <c r="G31" s="50">
        <f t="shared" si="4"/>
        <v>0</v>
      </c>
      <c r="H31" s="50">
        <f t="shared" si="5"/>
        <v>0</v>
      </c>
      <c r="I31" s="50">
        <f t="shared" si="6"/>
        <v>0</v>
      </c>
      <c r="J31" s="50">
        <f t="shared" si="7"/>
        <v>0</v>
      </c>
      <c r="K31" s="50">
        <f t="shared" si="8"/>
        <v>0</v>
      </c>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5"/>
    </row>
    <row r="32" spans="1:42" ht="21.75" customHeight="1" x14ac:dyDescent="0.25">
      <c r="A32" s="26" t="s">
        <v>164</v>
      </c>
      <c r="B32" s="37" t="s">
        <v>37</v>
      </c>
      <c r="C32" s="40" t="s">
        <v>55</v>
      </c>
      <c r="D32" s="51">
        <f t="shared" si="2"/>
        <v>0</v>
      </c>
      <c r="E32" s="49">
        <f>'RAW DATA'!F43</f>
        <v>6114.363636363636</v>
      </c>
      <c r="F32" s="50">
        <f t="shared" si="3"/>
        <v>0</v>
      </c>
      <c r="G32" s="50">
        <f t="shared" si="4"/>
        <v>0</v>
      </c>
      <c r="H32" s="50">
        <f t="shared" si="5"/>
        <v>0</v>
      </c>
      <c r="I32" s="50">
        <f t="shared" si="6"/>
        <v>0</v>
      </c>
      <c r="J32" s="50">
        <f t="shared" si="7"/>
        <v>0</v>
      </c>
      <c r="K32" s="50">
        <f t="shared" si="8"/>
        <v>0</v>
      </c>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5"/>
    </row>
    <row r="33" spans="1:42" ht="21.75" customHeight="1" x14ac:dyDescent="0.25">
      <c r="A33" s="26" t="s">
        <v>165</v>
      </c>
      <c r="B33" s="37" t="s">
        <v>38</v>
      </c>
      <c r="C33" s="40" t="s">
        <v>61</v>
      </c>
      <c r="D33" s="51">
        <f t="shared" si="2"/>
        <v>8892.7272727272721</v>
      </c>
      <c r="E33" s="49">
        <f>'RAW DATA'!F44</f>
        <v>8392.7272727272721</v>
      </c>
      <c r="F33" s="50">
        <f t="shared" si="3"/>
        <v>0</v>
      </c>
      <c r="G33" s="50">
        <f t="shared" si="4"/>
        <v>1</v>
      </c>
      <c r="H33" s="50">
        <f t="shared" si="5"/>
        <v>0</v>
      </c>
      <c r="I33" s="50">
        <f t="shared" si="6"/>
        <v>1</v>
      </c>
      <c r="J33" s="50">
        <f t="shared" si="7"/>
        <v>0</v>
      </c>
      <c r="K33" s="50">
        <f t="shared" si="8"/>
        <v>0</v>
      </c>
      <c r="L33" s="24" t="s">
        <v>90</v>
      </c>
      <c r="M33" s="24" t="s">
        <v>89</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5"/>
    </row>
    <row r="34" spans="1:42" ht="21.75" customHeight="1" x14ac:dyDescent="0.25">
      <c r="A34" s="26" t="s">
        <v>166</v>
      </c>
      <c r="B34" s="40" t="s">
        <v>39</v>
      </c>
      <c r="C34" s="40" t="s">
        <v>59</v>
      </c>
      <c r="D34" s="51">
        <f t="shared" si="2"/>
        <v>0</v>
      </c>
      <c r="E34" s="49">
        <f>'RAW DATA'!F45</f>
        <v>5739.227272727273</v>
      </c>
      <c r="F34" s="50">
        <f t="shared" si="3"/>
        <v>0</v>
      </c>
      <c r="G34" s="50">
        <f t="shared" si="4"/>
        <v>0</v>
      </c>
      <c r="H34" s="50">
        <f t="shared" si="5"/>
        <v>0</v>
      </c>
      <c r="I34" s="50">
        <f t="shared" si="6"/>
        <v>0</v>
      </c>
      <c r="J34" s="50">
        <f t="shared" si="7"/>
        <v>0</v>
      </c>
      <c r="K34" s="50">
        <f t="shared" si="8"/>
        <v>0</v>
      </c>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5"/>
    </row>
    <row r="35" spans="1:42" ht="21.75" customHeight="1" x14ac:dyDescent="0.25">
      <c r="A35" s="26" t="s">
        <v>167</v>
      </c>
      <c r="B35" s="40" t="s">
        <v>40</v>
      </c>
      <c r="C35" s="40" t="s">
        <v>55</v>
      </c>
      <c r="D35" s="51">
        <f t="shared" si="2"/>
        <v>0</v>
      </c>
      <c r="E35" s="49">
        <f>'RAW DATA'!F46</f>
        <v>7061.590909090909</v>
      </c>
      <c r="F35" s="50">
        <f t="shared" si="3"/>
        <v>0</v>
      </c>
      <c r="G35" s="50">
        <f t="shared" si="4"/>
        <v>0</v>
      </c>
      <c r="H35" s="50">
        <f t="shared" si="5"/>
        <v>0</v>
      </c>
      <c r="I35" s="50">
        <f t="shared" si="6"/>
        <v>0</v>
      </c>
      <c r="J35" s="50">
        <f t="shared" si="7"/>
        <v>0</v>
      </c>
      <c r="K35" s="50">
        <f t="shared" si="8"/>
        <v>0</v>
      </c>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5"/>
    </row>
    <row r="36" spans="1:42" ht="21.75" customHeight="1" x14ac:dyDescent="0.25">
      <c r="A36" s="26" t="s">
        <v>168</v>
      </c>
      <c r="B36" s="40" t="s">
        <v>41</v>
      </c>
      <c r="C36" s="40" t="s">
        <v>57</v>
      </c>
      <c r="D36" s="51">
        <f t="shared" si="2"/>
        <v>0</v>
      </c>
      <c r="E36" s="49">
        <f>'RAW DATA'!F47</f>
        <v>6026.545454545455</v>
      </c>
      <c r="F36" s="50">
        <f t="shared" si="3"/>
        <v>0</v>
      </c>
      <c r="G36" s="50">
        <f t="shared" si="4"/>
        <v>0</v>
      </c>
      <c r="H36" s="50">
        <f t="shared" si="5"/>
        <v>0</v>
      </c>
      <c r="I36" s="50">
        <f t="shared" si="6"/>
        <v>0</v>
      </c>
      <c r="J36" s="50">
        <f t="shared" si="7"/>
        <v>0</v>
      </c>
      <c r="K36" s="50">
        <f t="shared" si="8"/>
        <v>0</v>
      </c>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5"/>
    </row>
    <row r="37" spans="1:42" ht="21.75" customHeight="1" x14ac:dyDescent="0.25">
      <c r="A37" s="26" t="s">
        <v>169</v>
      </c>
      <c r="B37" s="40" t="s">
        <v>42</v>
      </c>
      <c r="C37" s="40" t="s">
        <v>57</v>
      </c>
      <c r="D37" s="51">
        <f t="shared" si="2"/>
        <v>0</v>
      </c>
      <c r="E37" s="49">
        <f>'RAW DATA'!F48</f>
        <v>7401.636363636364</v>
      </c>
      <c r="F37" s="50">
        <f t="shared" si="3"/>
        <v>0</v>
      </c>
      <c r="G37" s="50">
        <f t="shared" si="4"/>
        <v>0</v>
      </c>
      <c r="H37" s="50">
        <f t="shared" si="5"/>
        <v>0</v>
      </c>
      <c r="I37" s="50">
        <f t="shared" si="6"/>
        <v>0</v>
      </c>
      <c r="J37" s="50">
        <f t="shared" si="7"/>
        <v>0</v>
      </c>
      <c r="K37" s="50">
        <f t="shared" si="8"/>
        <v>0</v>
      </c>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5"/>
    </row>
    <row r="38" spans="1:42" ht="21.75" customHeight="1" x14ac:dyDescent="0.25">
      <c r="A38" s="26" t="s">
        <v>170</v>
      </c>
      <c r="B38" s="40" t="s">
        <v>43</v>
      </c>
      <c r="C38" s="40" t="s">
        <v>57</v>
      </c>
      <c r="D38" s="51">
        <f t="shared" si="2"/>
        <v>0</v>
      </c>
      <c r="E38" s="49">
        <f>'RAW DATA'!F49</f>
        <v>4124.590909090909</v>
      </c>
      <c r="F38" s="50">
        <f t="shared" si="3"/>
        <v>0</v>
      </c>
      <c r="G38" s="50">
        <f t="shared" si="4"/>
        <v>0</v>
      </c>
      <c r="H38" s="50">
        <f t="shared" si="5"/>
        <v>0</v>
      </c>
      <c r="I38" s="50">
        <f t="shared" si="6"/>
        <v>0</v>
      </c>
      <c r="J38" s="50">
        <f t="shared" si="7"/>
        <v>0</v>
      </c>
      <c r="K38" s="50">
        <f t="shared" si="8"/>
        <v>0</v>
      </c>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5"/>
    </row>
    <row r="39" spans="1:42" ht="21.75" customHeight="1" x14ac:dyDescent="0.25">
      <c r="A39" s="26" t="s">
        <v>171</v>
      </c>
      <c r="B39" s="40" t="s">
        <v>44</v>
      </c>
      <c r="C39" s="40" t="s">
        <v>58</v>
      </c>
      <c r="D39" s="51">
        <f t="shared" si="2"/>
        <v>0</v>
      </c>
      <c r="E39" s="49">
        <f>'RAW DATA'!F50</f>
        <v>7135.909090909091</v>
      </c>
      <c r="F39" s="50">
        <f t="shared" si="3"/>
        <v>0</v>
      </c>
      <c r="G39" s="50">
        <f t="shared" si="4"/>
        <v>0</v>
      </c>
      <c r="H39" s="50">
        <f t="shared" si="5"/>
        <v>0</v>
      </c>
      <c r="I39" s="50">
        <f t="shared" si="6"/>
        <v>0</v>
      </c>
      <c r="J39" s="50">
        <f t="shared" si="7"/>
        <v>0</v>
      </c>
      <c r="K39" s="50">
        <f t="shared" si="8"/>
        <v>0</v>
      </c>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5"/>
    </row>
    <row r="40" spans="1:42" ht="21.75" customHeight="1" x14ac:dyDescent="0.25">
      <c r="A40" s="26" t="s">
        <v>172</v>
      </c>
      <c r="B40" s="40" t="s">
        <v>45</v>
      </c>
      <c r="C40" s="40" t="s">
        <v>57</v>
      </c>
      <c r="D40" s="51">
        <f t="shared" si="2"/>
        <v>0</v>
      </c>
      <c r="E40" s="49">
        <f>'RAW DATA'!F51</f>
        <v>8142.272727272727</v>
      </c>
      <c r="F40" s="50">
        <f t="shared" si="3"/>
        <v>0</v>
      </c>
      <c r="G40" s="50">
        <f t="shared" si="4"/>
        <v>0</v>
      </c>
      <c r="H40" s="50">
        <f t="shared" si="5"/>
        <v>0</v>
      </c>
      <c r="I40" s="50">
        <f t="shared" si="6"/>
        <v>0</v>
      </c>
      <c r="J40" s="50">
        <f t="shared" si="7"/>
        <v>0</v>
      </c>
      <c r="K40" s="50">
        <f t="shared" si="8"/>
        <v>0</v>
      </c>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5"/>
    </row>
    <row r="41" spans="1:42" ht="21.75" customHeight="1" x14ac:dyDescent="0.25">
      <c r="A41" s="26" t="s">
        <v>173</v>
      </c>
      <c r="B41" s="40" t="s">
        <v>46</v>
      </c>
      <c r="C41" s="40" t="s">
        <v>57</v>
      </c>
      <c r="D41" s="51">
        <f t="shared" si="2"/>
        <v>0</v>
      </c>
      <c r="E41" s="49">
        <f>'RAW DATA'!F52</f>
        <v>5451.818181818182</v>
      </c>
      <c r="F41" s="50">
        <f t="shared" si="3"/>
        <v>0</v>
      </c>
      <c r="G41" s="50">
        <f t="shared" si="4"/>
        <v>0</v>
      </c>
      <c r="H41" s="50">
        <f t="shared" si="5"/>
        <v>0</v>
      </c>
      <c r="I41" s="50">
        <f t="shared" si="6"/>
        <v>0</v>
      </c>
      <c r="J41" s="50">
        <f t="shared" si="7"/>
        <v>0</v>
      </c>
      <c r="K41" s="50">
        <f t="shared" si="8"/>
        <v>0</v>
      </c>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5"/>
    </row>
    <row r="42" spans="1:42" ht="21.75" customHeight="1" x14ac:dyDescent="0.25">
      <c r="A42" s="26" t="s">
        <v>174</v>
      </c>
      <c r="B42" s="40" t="s">
        <v>47</v>
      </c>
      <c r="C42" s="40" t="s">
        <v>58</v>
      </c>
      <c r="D42" s="51">
        <f t="shared" si="2"/>
        <v>0</v>
      </c>
      <c r="E42" s="49">
        <f>'RAW DATA'!F53</f>
        <v>5444.454545454545</v>
      </c>
      <c r="F42" s="50">
        <f t="shared" si="3"/>
        <v>0</v>
      </c>
      <c r="G42" s="50">
        <f t="shared" si="4"/>
        <v>0</v>
      </c>
      <c r="H42" s="50">
        <f t="shared" si="5"/>
        <v>0</v>
      </c>
      <c r="I42" s="50">
        <f t="shared" si="6"/>
        <v>0</v>
      </c>
      <c r="J42" s="50">
        <f t="shared" si="7"/>
        <v>0</v>
      </c>
      <c r="K42" s="50">
        <f t="shared" si="8"/>
        <v>0</v>
      </c>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5"/>
    </row>
    <row r="43" spans="1:42" ht="21.75" customHeight="1" x14ac:dyDescent="0.25">
      <c r="A43" s="26" t="s">
        <v>175</v>
      </c>
      <c r="B43" s="40" t="s">
        <v>176</v>
      </c>
      <c r="C43" s="40" t="s">
        <v>56</v>
      </c>
      <c r="D43" s="51">
        <f t="shared" si="2"/>
        <v>0</v>
      </c>
      <c r="E43" s="49">
        <f>'RAW DATA'!F54</f>
        <v>7662.545454545455</v>
      </c>
      <c r="F43" s="50">
        <f t="shared" si="3"/>
        <v>0</v>
      </c>
      <c r="G43" s="50">
        <f t="shared" si="4"/>
        <v>0</v>
      </c>
      <c r="H43" s="50">
        <f t="shared" si="5"/>
        <v>0</v>
      </c>
      <c r="I43" s="50">
        <f t="shared" si="6"/>
        <v>0</v>
      </c>
      <c r="J43" s="50">
        <f t="shared" si="7"/>
        <v>0</v>
      </c>
      <c r="K43" s="50">
        <f t="shared" si="8"/>
        <v>0</v>
      </c>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5"/>
    </row>
    <row r="44" spans="1:42" ht="21.75" customHeight="1" x14ac:dyDescent="0.25">
      <c r="A44" s="26" t="s">
        <v>177</v>
      </c>
      <c r="B44" s="40" t="s">
        <v>48</v>
      </c>
      <c r="C44" s="40" t="s">
        <v>58</v>
      </c>
      <c r="D44" s="51">
        <f t="shared" si="2"/>
        <v>0</v>
      </c>
      <c r="E44" s="49">
        <f>'RAW DATA'!F55</f>
        <v>7867.045454545455</v>
      </c>
      <c r="F44" s="50">
        <f t="shared" si="3"/>
        <v>0</v>
      </c>
      <c r="G44" s="50">
        <f t="shared" si="4"/>
        <v>0</v>
      </c>
      <c r="H44" s="50">
        <f t="shared" si="5"/>
        <v>0</v>
      </c>
      <c r="I44" s="50">
        <f t="shared" si="6"/>
        <v>0</v>
      </c>
      <c r="J44" s="50">
        <f t="shared" si="7"/>
        <v>0</v>
      </c>
      <c r="K44" s="50">
        <f t="shared" si="8"/>
        <v>0</v>
      </c>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5"/>
    </row>
    <row r="45" spans="1:42" ht="21.75" customHeight="1" x14ac:dyDescent="0.25">
      <c r="A45" s="26" t="s">
        <v>178</v>
      </c>
      <c r="B45" s="40" t="s">
        <v>49</v>
      </c>
      <c r="C45" s="40" t="s">
        <v>61</v>
      </c>
      <c r="D45" s="51">
        <f t="shared" si="2"/>
        <v>0</v>
      </c>
      <c r="E45" s="49">
        <f>'RAW DATA'!F56</f>
        <v>3819.9545454545455</v>
      </c>
      <c r="F45" s="50">
        <f t="shared" si="3"/>
        <v>0</v>
      </c>
      <c r="G45" s="50">
        <f t="shared" si="4"/>
        <v>0</v>
      </c>
      <c r="H45" s="50">
        <f t="shared" si="5"/>
        <v>0</v>
      </c>
      <c r="I45" s="50">
        <f t="shared" si="6"/>
        <v>0</v>
      </c>
      <c r="J45" s="50">
        <f t="shared" si="7"/>
        <v>0</v>
      </c>
      <c r="K45" s="50">
        <f t="shared" si="8"/>
        <v>0</v>
      </c>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5"/>
    </row>
    <row r="46" spans="1:42" ht="21.75" customHeight="1" x14ac:dyDescent="0.25">
      <c r="A46" s="26" t="s">
        <v>179</v>
      </c>
      <c r="B46" s="40" t="s">
        <v>50</v>
      </c>
      <c r="C46" s="40" t="s">
        <v>57</v>
      </c>
      <c r="D46" s="51">
        <f t="shared" si="2"/>
        <v>0</v>
      </c>
      <c r="E46" s="49">
        <f>'RAW DATA'!F57</f>
        <v>4858.227272727273</v>
      </c>
      <c r="F46" s="50">
        <f t="shared" si="3"/>
        <v>0</v>
      </c>
      <c r="G46" s="50">
        <f t="shared" si="4"/>
        <v>0</v>
      </c>
      <c r="H46" s="50">
        <f t="shared" si="5"/>
        <v>0</v>
      </c>
      <c r="I46" s="50">
        <f t="shared" si="6"/>
        <v>0</v>
      </c>
      <c r="J46" s="50">
        <f t="shared" si="7"/>
        <v>0</v>
      </c>
      <c r="K46" s="50">
        <f t="shared" si="8"/>
        <v>0</v>
      </c>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5"/>
    </row>
    <row r="47" spans="1:42" ht="21.75" customHeight="1" x14ac:dyDescent="0.25">
      <c r="A47" s="26" t="s">
        <v>180</v>
      </c>
      <c r="B47" s="40" t="s">
        <v>51</v>
      </c>
      <c r="C47" s="40" t="s">
        <v>58</v>
      </c>
      <c r="D47" s="51">
        <f t="shared" si="2"/>
        <v>0</v>
      </c>
      <c r="E47" s="49">
        <f>'RAW DATA'!F58</f>
        <v>4521.5</v>
      </c>
      <c r="F47" s="50">
        <f t="shared" si="3"/>
        <v>0</v>
      </c>
      <c r="G47" s="50">
        <f t="shared" si="4"/>
        <v>0</v>
      </c>
      <c r="H47" s="50">
        <f t="shared" si="5"/>
        <v>0</v>
      </c>
      <c r="I47" s="50">
        <f t="shared" si="6"/>
        <v>0</v>
      </c>
      <c r="J47" s="50">
        <f t="shared" si="7"/>
        <v>0</v>
      </c>
      <c r="K47" s="50">
        <f t="shared" si="8"/>
        <v>0</v>
      </c>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5"/>
    </row>
    <row r="48" spans="1:42" ht="21.75" customHeight="1" x14ac:dyDescent="0.25">
      <c r="A48" s="26" t="s">
        <v>181</v>
      </c>
      <c r="B48" s="40" t="s">
        <v>52</v>
      </c>
      <c r="C48" s="40" t="s">
        <v>57</v>
      </c>
      <c r="D48" s="51">
        <f t="shared" si="2"/>
        <v>0</v>
      </c>
      <c r="E48" s="49">
        <f>'RAW DATA'!F59</f>
        <v>4477.5</v>
      </c>
      <c r="F48" s="50">
        <f t="shared" si="3"/>
        <v>0</v>
      </c>
      <c r="G48" s="50">
        <f t="shared" si="4"/>
        <v>0</v>
      </c>
      <c r="H48" s="50">
        <f t="shared" si="5"/>
        <v>0</v>
      </c>
      <c r="I48" s="50">
        <f t="shared" si="6"/>
        <v>0</v>
      </c>
      <c r="J48" s="50">
        <f t="shared" si="7"/>
        <v>0</v>
      </c>
      <c r="K48" s="50">
        <f t="shared" si="8"/>
        <v>0</v>
      </c>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5"/>
    </row>
    <row r="49" spans="1:42" ht="21.75" customHeight="1" x14ac:dyDescent="0.25">
      <c r="A49" s="26" t="s">
        <v>182</v>
      </c>
      <c r="B49" s="40" t="s">
        <v>53</v>
      </c>
      <c r="C49" s="40" t="s">
        <v>60</v>
      </c>
      <c r="D49" s="51">
        <f t="shared" si="2"/>
        <v>0</v>
      </c>
      <c r="E49" s="49">
        <f>'RAW DATA'!F60</f>
        <v>4209.454545454545</v>
      </c>
      <c r="F49" s="50">
        <f t="shared" si="3"/>
        <v>0</v>
      </c>
      <c r="G49" s="50">
        <f t="shared" si="4"/>
        <v>0</v>
      </c>
      <c r="H49" s="50">
        <f t="shared" si="5"/>
        <v>0</v>
      </c>
      <c r="I49" s="50">
        <f t="shared" si="6"/>
        <v>0</v>
      </c>
      <c r="J49" s="50">
        <f t="shared" si="7"/>
        <v>0</v>
      </c>
      <c r="K49" s="50">
        <f t="shared" si="8"/>
        <v>0</v>
      </c>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5"/>
    </row>
    <row r="50" spans="1:42" ht="21.75" customHeight="1" x14ac:dyDescent="0.25">
      <c r="A50" s="26" t="s">
        <v>183</v>
      </c>
      <c r="B50" s="40" t="s">
        <v>54</v>
      </c>
      <c r="C50" s="40" t="s">
        <v>57</v>
      </c>
      <c r="D50" s="51">
        <f t="shared" si="2"/>
        <v>0</v>
      </c>
      <c r="E50" s="49">
        <f>'RAW DATA'!F61</f>
        <v>0</v>
      </c>
      <c r="F50" s="50">
        <f t="shared" si="3"/>
        <v>0</v>
      </c>
      <c r="G50" s="50">
        <f t="shared" si="4"/>
        <v>0</v>
      </c>
      <c r="H50" s="50">
        <f t="shared" si="5"/>
        <v>0</v>
      </c>
      <c r="I50" s="50">
        <f t="shared" si="6"/>
        <v>0</v>
      </c>
      <c r="J50" s="50">
        <f t="shared" si="7"/>
        <v>0</v>
      </c>
      <c r="K50" s="50">
        <f t="shared" si="8"/>
        <v>0</v>
      </c>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5"/>
    </row>
    <row r="51" spans="1:42" ht="21.75" customHeight="1" thickBot="1" x14ac:dyDescent="0.3">
      <c r="A51" s="28"/>
      <c r="B51" s="41"/>
      <c r="C51" s="41"/>
      <c r="D51" s="51">
        <f t="shared" si="2"/>
        <v>0</v>
      </c>
      <c r="E51" s="49">
        <f>'RAW DATA'!F62</f>
        <v>0</v>
      </c>
      <c r="F51" s="50">
        <f t="shared" si="3"/>
        <v>0</v>
      </c>
      <c r="G51" s="50">
        <f t="shared" si="4"/>
        <v>0</v>
      </c>
      <c r="H51" s="50">
        <f t="shared" si="5"/>
        <v>0</v>
      </c>
      <c r="I51" s="50">
        <f t="shared" si="6"/>
        <v>0</v>
      </c>
      <c r="J51" s="50">
        <f t="shared" si="7"/>
        <v>0</v>
      </c>
      <c r="K51" s="50">
        <f t="shared" si="8"/>
        <v>0</v>
      </c>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30"/>
    </row>
    <row r="52" spans="1:42" ht="21" x14ac:dyDescent="0.25">
      <c r="D52" s="131">
        <f>SUM(D7:D51)</f>
        <v>164473.18181818179</v>
      </c>
    </row>
    <row r="56" spans="1:42" x14ac:dyDescent="0.25">
      <c r="K56" s="15"/>
    </row>
  </sheetData>
  <mergeCells count="12">
    <mergeCell ref="A1:AP1"/>
    <mergeCell ref="G4:G5"/>
    <mergeCell ref="H4:H5"/>
    <mergeCell ref="I4:I5"/>
    <mergeCell ref="J4:J5"/>
    <mergeCell ref="K4:K5"/>
    <mergeCell ref="G2:K2"/>
    <mergeCell ref="M2:P2"/>
    <mergeCell ref="R2:U2"/>
    <mergeCell ref="D4:D5"/>
    <mergeCell ref="E4:E5"/>
    <mergeCell ref="F4:F5"/>
  </mergeCells>
  <conditionalFormatting sqref="A37:C38 A43:C51 A39:A42 D6:AP6 C13 A7:AP7 A4:K4 D13:D51 A8:D12 E8:AP51 A13:A36">
    <cfRule type="expression" dxfId="113" priority="59">
      <formula>$A4&lt;&gt;""</formula>
    </cfRule>
  </conditionalFormatting>
  <conditionalFormatting sqref="A4:K4">
    <cfRule type="expression" dxfId="112" priority="58">
      <formula>$A$4&lt;&gt;""</formula>
    </cfRule>
  </conditionalFormatting>
  <conditionalFormatting sqref="L6:AP51">
    <cfRule type="expression" dxfId="111" priority="55">
      <formula>#REF!="Sat"</formula>
    </cfRule>
    <cfRule type="expression" dxfId="110" priority="56">
      <formula>#REF!="Sat"</formula>
    </cfRule>
    <cfRule type="expression" dxfId="109" priority="57">
      <formula>#REF!="Sat"</formula>
    </cfRule>
  </conditionalFormatting>
  <conditionalFormatting sqref="L6:AP51">
    <cfRule type="containsText" dxfId="108" priority="48" operator="containsText" text="WApp">
      <formula>NOT(ISERROR(SEARCH("WApp",L6)))</formula>
    </cfRule>
    <cfRule type="containsText" dxfId="107" priority="49" operator="containsText" text="AP">
      <formula>NOT(ISERROR(SEARCH("AP",L6)))</formula>
    </cfRule>
    <cfRule type="containsText" dxfId="106" priority="50" operator="containsText" text="P">
      <formula>NOT(ISERROR(SEARCH("P",L6)))</formula>
    </cfRule>
    <cfRule type="containsText" dxfId="105" priority="51" operator="containsText" text="L">
      <formula>NOT(ISERROR(SEARCH("L",L6)))</formula>
    </cfRule>
    <cfRule type="containsText" dxfId="104" priority="52" operator="containsText" text="HL">
      <formula>NOT(ISERROR(SEARCH("HL",L6)))</formula>
    </cfRule>
    <cfRule type="containsText" dxfId="103" priority="53" operator="containsText" text="A">
      <formula>NOT(ISERROR(SEARCH("A",L6)))</formula>
    </cfRule>
    <cfRule type="containsText" dxfId="102" priority="54" operator="containsText" text="P">
      <formula>NOT(ISERROR(SEARCH("P",L6)))</formula>
    </cfRule>
  </conditionalFormatting>
  <conditionalFormatting sqref="B16:B19 C23:C25">
    <cfRule type="expression" dxfId="101" priority="60">
      <formula>$A20&lt;&gt;""</formula>
    </cfRule>
  </conditionalFormatting>
  <conditionalFormatting sqref="C18:C19">
    <cfRule type="expression" dxfId="100" priority="61">
      <formula>$A20&lt;&gt;""</formula>
    </cfRule>
  </conditionalFormatting>
  <conditionalFormatting sqref="C20 C27:C29 C31">
    <cfRule type="expression" dxfId="99" priority="62">
      <formula>$A23&lt;&gt;""</formula>
    </cfRule>
  </conditionalFormatting>
  <conditionalFormatting sqref="C34:C36">
    <cfRule type="expression" dxfId="98" priority="64">
      <formula>$A40&lt;&gt;""</formula>
    </cfRule>
  </conditionalFormatting>
  <conditionalFormatting sqref="A6:C6">
    <cfRule type="expression" dxfId="97" priority="47">
      <formula>$A6&lt;&gt;""</formula>
    </cfRule>
  </conditionalFormatting>
  <conditionalFormatting sqref="B39">
    <cfRule type="expression" dxfId="96" priority="39">
      <formula>$A39&lt;&gt;""</formula>
    </cfRule>
  </conditionalFormatting>
  <conditionalFormatting sqref="B30:B33">
    <cfRule type="expression" dxfId="95" priority="67">
      <formula>$A39&lt;&gt;""</formula>
    </cfRule>
  </conditionalFormatting>
  <conditionalFormatting sqref="B34">
    <cfRule type="expression" dxfId="94" priority="41">
      <formula>$A34&lt;&gt;""</formula>
    </cfRule>
  </conditionalFormatting>
  <conditionalFormatting sqref="B40">
    <cfRule type="expression" dxfId="93" priority="40">
      <formula>$A40&lt;&gt;""</formula>
    </cfRule>
  </conditionalFormatting>
  <conditionalFormatting sqref="B42">
    <cfRule type="expression" dxfId="92" priority="38">
      <formula>$A42&lt;&gt;""</formula>
    </cfRule>
  </conditionalFormatting>
  <conditionalFormatting sqref="B41">
    <cfRule type="expression" dxfId="91" priority="37">
      <formula>$A41&lt;&gt;""</formula>
    </cfRule>
  </conditionalFormatting>
  <conditionalFormatting sqref="C42">
    <cfRule type="expression" dxfId="90" priority="36">
      <formula>$A42&lt;&gt;""</formula>
    </cfRule>
  </conditionalFormatting>
  <conditionalFormatting sqref="C41">
    <cfRule type="expression" dxfId="89" priority="35">
      <formula>$A41&lt;&gt;""</formula>
    </cfRule>
  </conditionalFormatting>
  <conditionalFormatting sqref="C40">
    <cfRule type="expression" dxfId="88" priority="34">
      <formula>$A40&lt;&gt;""</formula>
    </cfRule>
  </conditionalFormatting>
  <conditionalFormatting sqref="B36">
    <cfRule type="expression" dxfId="87" priority="33">
      <formula>$A36&lt;&gt;""</formula>
    </cfRule>
  </conditionalFormatting>
  <conditionalFormatting sqref="B35">
    <cfRule type="expression" dxfId="86" priority="32">
      <formula>$A35&lt;&gt;""</formula>
    </cfRule>
  </conditionalFormatting>
  <conditionalFormatting sqref="B13:B15">
    <cfRule type="expression" dxfId="85" priority="2">
      <formula>$A13&lt;&gt;""</formula>
    </cfRule>
  </conditionalFormatting>
  <conditionalFormatting sqref="B20:B29">
    <cfRule type="expression" dxfId="84" priority="1">
      <formula>$A20&lt;&gt;""</formula>
    </cfRule>
  </conditionalFormatting>
  <conditionalFormatting sqref="C26 C30">
    <cfRule type="expression" dxfId="83" priority="94">
      <formula>#REF!&lt;&gt;""</formula>
    </cfRule>
  </conditionalFormatting>
  <conditionalFormatting sqref="C14">
    <cfRule type="expression" dxfId="82" priority="119">
      <formula>#REF!&lt;&gt;""</formula>
    </cfRule>
  </conditionalFormatting>
  <conditionalFormatting sqref="C15">
    <cfRule type="expression" dxfId="81" priority="120">
      <formula>$A16&lt;&gt;""</formula>
    </cfRule>
  </conditionalFormatting>
  <dataValidations count="1">
    <dataValidation type="list" allowBlank="1" showInputMessage="1" showErrorMessage="1" sqref="L6:AP51">
      <formula1>"P,A,L,AP,Wapp,SMA"</formula1>
    </dataValidation>
  </dataValidations>
  <pageMargins left="0.7" right="0.7" top="0.75" bottom="0.75" header="0.3" footer="0.3"/>
  <pageSetup orientation="portrait" r:id="rId1"/>
  <ignoredErrors>
    <ignoredError sqref="L4:N4 O4:AJ4 AK4:AP4 AD5:AP5 W5:AC5 L5:V5 E7 E8:E12 E20:E29 E37:E52 E30:E33 E34:E36 E13:E15 E16:E19" unlocked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'RAW DATA'!$B$3:$B$14</xm:f>
          </x14:formula1>
          <xm:sqref>M2:P2</xm:sqref>
        </x14:dataValidation>
        <x14:dataValidation type="list" allowBlank="1" showInputMessage="1" showErrorMessage="1">
          <x14:formula1>
            <xm:f>'RAW DATA'!$D$3:$D$14</xm:f>
          </x14:formula1>
          <xm:sqref>R2:U2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47"/>
  <sheetViews>
    <sheetView topLeftCell="B1" zoomScaleNormal="100" workbookViewId="0">
      <pane xSplit="1" ySplit="1" topLeftCell="J2" activePane="bottomRight" state="frozen"/>
      <selection activeCell="B1" sqref="B1"/>
      <selection pane="topRight" activeCell="C1" sqref="C1"/>
      <selection pane="bottomLeft" activeCell="B2" sqref="B2"/>
      <selection pane="bottomRight" activeCell="S12" sqref="S12"/>
    </sheetView>
  </sheetViews>
  <sheetFormatPr defaultRowHeight="15" x14ac:dyDescent="0.25"/>
  <cols>
    <col min="1" max="1" width="11.5703125" hidden="1" customWidth="1"/>
    <col min="2" max="3" width="19.140625" customWidth="1"/>
    <col min="4" max="4" width="15" customWidth="1"/>
    <col min="5" max="5" width="15.5703125" customWidth="1"/>
    <col min="6" max="6" width="19.42578125" style="1" customWidth="1"/>
    <col min="7" max="7" width="26.5703125" style="1" customWidth="1"/>
    <col min="8" max="8" width="28.42578125" style="1" customWidth="1"/>
    <col min="9" max="9" width="24.85546875" style="1" customWidth="1"/>
    <col min="10" max="10" width="16.5703125" style="1" customWidth="1"/>
    <col min="11" max="11" width="14.7109375" style="1" customWidth="1"/>
    <col min="12" max="12" width="14.42578125" style="1" customWidth="1"/>
    <col min="13" max="13" width="24" style="1" customWidth="1"/>
    <col min="14" max="14" width="19.85546875" style="1" customWidth="1"/>
    <col min="15" max="15" width="11.5703125" style="63" customWidth="1"/>
    <col min="16" max="16" width="17.42578125" style="1" customWidth="1"/>
    <col min="17" max="17" width="14.140625" style="1" customWidth="1"/>
    <col min="18" max="18" width="29" customWidth="1"/>
    <col min="19" max="19" width="15.140625" customWidth="1"/>
  </cols>
  <sheetData>
    <row r="1" spans="1:19" s="84" customFormat="1" ht="32.25" thickBot="1" x14ac:dyDescent="0.3">
      <c r="A1" s="59" t="s">
        <v>0</v>
      </c>
      <c r="B1" s="125" t="s">
        <v>1</v>
      </c>
      <c r="C1" s="125" t="s">
        <v>128</v>
      </c>
      <c r="D1" s="125" t="s">
        <v>2</v>
      </c>
      <c r="E1" s="125" t="s">
        <v>3</v>
      </c>
      <c r="F1" s="124" t="s">
        <v>4</v>
      </c>
      <c r="G1" s="123" t="s">
        <v>5</v>
      </c>
      <c r="H1" s="123" t="s">
        <v>6</v>
      </c>
      <c r="I1" s="123" t="s">
        <v>7</v>
      </c>
      <c r="J1" s="123" t="s">
        <v>8</v>
      </c>
      <c r="K1" s="82" t="s">
        <v>267</v>
      </c>
      <c r="L1" s="5" t="s">
        <v>77</v>
      </c>
      <c r="M1" s="6" t="s">
        <v>9</v>
      </c>
      <c r="N1" s="6" t="s">
        <v>10</v>
      </c>
      <c r="O1" s="62" t="s">
        <v>121</v>
      </c>
      <c r="P1" s="83" t="s">
        <v>111</v>
      </c>
      <c r="Q1" s="9" t="s">
        <v>11</v>
      </c>
      <c r="R1" s="121" t="s">
        <v>75</v>
      </c>
      <c r="S1" s="122" t="s">
        <v>76</v>
      </c>
    </row>
    <row r="2" spans="1:19" ht="15.75" thickBot="1" x14ac:dyDescent="0.3">
      <c r="A2" s="55" t="s">
        <v>139</v>
      </c>
      <c r="B2" s="55" t="s">
        <v>12</v>
      </c>
      <c r="C2" s="55" t="str">
        <f>Table1[[#This Row],[Staff ID]]</f>
        <v>AJV0001</v>
      </c>
      <c r="D2" s="55" t="s">
        <v>235</v>
      </c>
      <c r="E2" s="55" t="s">
        <v>62</v>
      </c>
      <c r="F2" s="57">
        <v>117038</v>
      </c>
      <c r="G2" s="90">
        <v>35111</v>
      </c>
      <c r="H2" s="90">
        <v>23407</v>
      </c>
      <c r="I2" s="90">
        <v>13421</v>
      </c>
      <c r="J2" s="90">
        <v>1796</v>
      </c>
      <c r="K2" s="64">
        <f t="shared" ref="K2:K45" si="0">SUM(F2:J2)</f>
        <v>190773</v>
      </c>
      <c r="L2" s="57">
        <f>ATTENDANCE!D7</f>
        <v>25279.636363636364</v>
      </c>
      <c r="M2" s="57">
        <v>9363</v>
      </c>
      <c r="N2" s="57">
        <v>11703</v>
      </c>
      <c r="O2" s="57">
        <v>1703</v>
      </c>
      <c r="P2" s="61">
        <f>SUM(L2:O2)</f>
        <v>48048.636363636368</v>
      </c>
      <c r="Q2" s="65">
        <f>K2-P2</f>
        <v>142724.36363636365</v>
      </c>
      <c r="R2" s="58" t="s">
        <v>184</v>
      </c>
      <c r="S2" s="55" t="s">
        <v>131</v>
      </c>
    </row>
    <row r="3" spans="1:19" s="2" customFormat="1" ht="15.75" thickBot="1" x14ac:dyDescent="0.3">
      <c r="A3" s="55" t="s">
        <v>140</v>
      </c>
      <c r="B3" s="55" t="s">
        <v>13</v>
      </c>
      <c r="C3" s="55" t="str">
        <f>Table1[[#This Row],[Staff ID]]</f>
        <v>AJV0002</v>
      </c>
      <c r="D3" s="55" t="s">
        <v>236</v>
      </c>
      <c r="E3" s="55" t="s">
        <v>63</v>
      </c>
      <c r="F3" s="57">
        <v>107408</v>
      </c>
      <c r="G3" s="90">
        <v>32222</v>
      </c>
      <c r="H3" s="90">
        <v>21481</v>
      </c>
      <c r="I3" s="90">
        <v>14737</v>
      </c>
      <c r="J3" s="90">
        <v>4265</v>
      </c>
      <c r="K3" s="64">
        <f t="shared" si="0"/>
        <v>180113</v>
      </c>
      <c r="L3" s="57">
        <f>ATTENDANCE!D8</f>
        <v>16646.545454545456</v>
      </c>
      <c r="M3" s="57">
        <v>8592</v>
      </c>
      <c r="N3" s="57">
        <v>10740</v>
      </c>
      <c r="O3" s="57">
        <v>1820</v>
      </c>
      <c r="P3" s="61">
        <f t="shared" ref="P3:P45" si="1">SUM(L3:O3)</f>
        <v>37798.545454545456</v>
      </c>
      <c r="Q3" s="65">
        <f t="shared" ref="Q3:Q45" si="2">K3-P3</f>
        <v>142314.45454545453</v>
      </c>
      <c r="R3" s="58" t="s">
        <v>185</v>
      </c>
      <c r="S3" s="55" t="s">
        <v>131</v>
      </c>
    </row>
    <row r="4" spans="1:19" ht="15.75" thickBot="1" x14ac:dyDescent="0.3">
      <c r="A4" s="55" t="s">
        <v>141</v>
      </c>
      <c r="B4" s="55" t="s">
        <v>14</v>
      </c>
      <c r="C4" s="55" t="str">
        <f>Table1[[#This Row],[Staff ID]]</f>
        <v>AJV0003</v>
      </c>
      <c r="D4" s="55" t="s">
        <v>234</v>
      </c>
      <c r="E4" s="55" t="s">
        <v>64</v>
      </c>
      <c r="F4" s="57">
        <v>168010</v>
      </c>
      <c r="G4" s="90">
        <v>50403</v>
      </c>
      <c r="H4" s="90">
        <v>33602</v>
      </c>
      <c r="I4" s="90">
        <v>13140</v>
      </c>
      <c r="J4" s="90">
        <v>5516</v>
      </c>
      <c r="K4" s="64">
        <f t="shared" si="0"/>
        <v>270671</v>
      </c>
      <c r="L4" s="57">
        <f>ATTENDANCE!D9</f>
        <v>10136.818181818182</v>
      </c>
      <c r="M4" s="57">
        <v>13440</v>
      </c>
      <c r="N4" s="57">
        <v>16801</v>
      </c>
      <c r="O4" s="57">
        <v>3507</v>
      </c>
      <c r="P4" s="61">
        <f t="shared" si="1"/>
        <v>43884.818181818184</v>
      </c>
      <c r="Q4" s="65">
        <f t="shared" si="2"/>
        <v>226786.18181818182</v>
      </c>
      <c r="R4" s="58" t="s">
        <v>186</v>
      </c>
      <c r="S4" s="55" t="s">
        <v>131</v>
      </c>
    </row>
    <row r="5" spans="1:19" ht="15.75" thickBot="1" x14ac:dyDescent="0.3">
      <c r="A5" s="55" t="s">
        <v>142</v>
      </c>
      <c r="B5" s="55" t="s">
        <v>15</v>
      </c>
      <c r="C5" s="55" t="str">
        <f>Table1[[#This Row],[Staff ID]]</f>
        <v>AJV0004</v>
      </c>
      <c r="D5" s="55" t="s">
        <v>237</v>
      </c>
      <c r="E5" s="55" t="s">
        <v>65</v>
      </c>
      <c r="F5" s="57">
        <v>105710</v>
      </c>
      <c r="G5" s="90">
        <v>31713</v>
      </c>
      <c r="H5" s="90">
        <v>21142</v>
      </c>
      <c r="I5" s="90">
        <v>6046</v>
      </c>
      <c r="J5" s="90">
        <v>1750</v>
      </c>
      <c r="K5" s="64">
        <f t="shared" si="0"/>
        <v>166361</v>
      </c>
      <c r="L5" s="57">
        <f>ATTENDANCE!D10</f>
        <v>5000</v>
      </c>
      <c r="M5" s="57">
        <v>8456</v>
      </c>
      <c r="N5" s="57">
        <v>10571</v>
      </c>
      <c r="O5" s="57">
        <v>899</v>
      </c>
      <c r="P5" s="61">
        <f t="shared" si="1"/>
        <v>24926</v>
      </c>
      <c r="Q5" s="65">
        <f t="shared" si="2"/>
        <v>141435</v>
      </c>
      <c r="R5" s="58" t="s">
        <v>187</v>
      </c>
      <c r="S5" s="55" t="s">
        <v>131</v>
      </c>
    </row>
    <row r="6" spans="1:19" ht="15.75" thickBot="1" x14ac:dyDescent="0.3">
      <c r="A6" s="55" t="s">
        <v>143</v>
      </c>
      <c r="B6" s="55" t="s">
        <v>16</v>
      </c>
      <c r="C6" s="55" t="str">
        <f>Table1[[#This Row],[Staff ID]]</f>
        <v>AJV0005</v>
      </c>
      <c r="D6" s="55" t="s">
        <v>238</v>
      </c>
      <c r="E6" s="55" t="s">
        <v>66</v>
      </c>
      <c r="F6" s="57">
        <v>92754</v>
      </c>
      <c r="G6" s="90">
        <v>27826</v>
      </c>
      <c r="H6" s="90">
        <v>18550</v>
      </c>
      <c r="I6" s="90">
        <v>12239</v>
      </c>
      <c r="J6" s="90">
        <v>7795</v>
      </c>
      <c r="K6" s="64">
        <f t="shared" si="0"/>
        <v>159164</v>
      </c>
      <c r="L6" s="57">
        <f>ATTENDANCE!D11</f>
        <v>2500</v>
      </c>
      <c r="M6" s="57">
        <v>7420</v>
      </c>
      <c r="N6" s="57">
        <v>9275</v>
      </c>
      <c r="O6" s="57">
        <v>2809</v>
      </c>
      <c r="P6" s="61">
        <f t="shared" si="1"/>
        <v>22004</v>
      </c>
      <c r="Q6" s="65">
        <f t="shared" si="2"/>
        <v>137160</v>
      </c>
      <c r="R6" s="58" t="s">
        <v>188</v>
      </c>
      <c r="S6" s="55" t="s">
        <v>131</v>
      </c>
    </row>
    <row r="7" spans="1:19" ht="15.75" thickBot="1" x14ac:dyDescent="0.3">
      <c r="A7" s="55" t="s">
        <v>144</v>
      </c>
      <c r="B7" s="55" t="s">
        <v>17</v>
      </c>
      <c r="C7" s="55" t="str">
        <f>Table1[[#This Row],[Staff ID]]</f>
        <v>AJV0006</v>
      </c>
      <c r="D7" s="55" t="s">
        <v>237</v>
      </c>
      <c r="E7" s="55" t="s">
        <v>65</v>
      </c>
      <c r="F7" s="57">
        <v>188562</v>
      </c>
      <c r="G7" s="90">
        <v>56568</v>
      </c>
      <c r="H7" s="90">
        <v>37712</v>
      </c>
      <c r="I7" s="90">
        <v>10268</v>
      </c>
      <c r="J7" s="90">
        <v>7648</v>
      </c>
      <c r="K7" s="64">
        <f t="shared" si="0"/>
        <v>300758</v>
      </c>
      <c r="L7" s="57">
        <f>ATTENDANCE!D12</f>
        <v>2500</v>
      </c>
      <c r="M7" s="57">
        <v>15084</v>
      </c>
      <c r="N7" s="57">
        <v>18856</v>
      </c>
      <c r="O7" s="57">
        <v>260</v>
      </c>
      <c r="P7" s="61">
        <f t="shared" si="1"/>
        <v>36700</v>
      </c>
      <c r="Q7" s="65">
        <f t="shared" si="2"/>
        <v>264058</v>
      </c>
      <c r="R7" s="58" t="s">
        <v>189</v>
      </c>
      <c r="S7" s="55" t="s">
        <v>131</v>
      </c>
    </row>
    <row r="8" spans="1:19" ht="15.75" thickBot="1" x14ac:dyDescent="0.3">
      <c r="A8" s="55" t="s">
        <v>145</v>
      </c>
      <c r="B8" s="85" t="s">
        <v>18</v>
      </c>
      <c r="C8" s="85" t="str">
        <f>Table1[[#This Row],[Staff ID]]</f>
        <v>AJV0007</v>
      </c>
      <c r="D8" s="85" t="s">
        <v>246</v>
      </c>
      <c r="E8" s="85" t="s">
        <v>67</v>
      </c>
      <c r="F8" s="86">
        <v>114211</v>
      </c>
      <c r="G8" s="91">
        <v>34263</v>
      </c>
      <c r="H8" s="91">
        <v>22842</v>
      </c>
      <c r="I8" s="91">
        <v>7813</v>
      </c>
      <c r="J8" s="91">
        <v>9569</v>
      </c>
      <c r="K8" s="87">
        <f t="shared" si="0"/>
        <v>188698</v>
      </c>
      <c r="L8" s="57">
        <f>ATTENDANCE!D13</f>
        <v>11882.818181818182</v>
      </c>
      <c r="M8" s="86">
        <v>9136</v>
      </c>
      <c r="N8" s="86">
        <v>11421</v>
      </c>
      <c r="O8" s="86">
        <v>4636</v>
      </c>
      <c r="P8" s="87">
        <f t="shared" si="1"/>
        <v>37075.818181818184</v>
      </c>
      <c r="Q8" s="88">
        <f t="shared" si="2"/>
        <v>151622.18181818182</v>
      </c>
      <c r="R8" s="89" t="s">
        <v>190</v>
      </c>
      <c r="S8" s="85" t="s">
        <v>131</v>
      </c>
    </row>
    <row r="9" spans="1:19" ht="15.75" thickBot="1" x14ac:dyDescent="0.3">
      <c r="A9" s="55" t="s">
        <v>146</v>
      </c>
      <c r="B9" s="55" t="s">
        <v>19</v>
      </c>
      <c r="C9" s="55" t="str">
        <f>Table1[[#This Row],[Staff ID]]</f>
        <v>AJV0008</v>
      </c>
      <c r="D9" s="55" t="s">
        <v>247</v>
      </c>
      <c r="E9" s="55" t="s">
        <v>63</v>
      </c>
      <c r="F9" s="57">
        <v>108465</v>
      </c>
      <c r="G9" s="90">
        <v>32539</v>
      </c>
      <c r="H9" s="90">
        <v>21693</v>
      </c>
      <c r="I9" s="90">
        <v>11725</v>
      </c>
      <c r="J9" s="90">
        <v>2965</v>
      </c>
      <c r="K9" s="64">
        <f t="shared" si="0"/>
        <v>177387</v>
      </c>
      <c r="L9" s="57">
        <f>ATTENDANCE!D14</f>
        <v>1500</v>
      </c>
      <c r="M9" s="57">
        <v>8677</v>
      </c>
      <c r="N9" s="57">
        <v>10846</v>
      </c>
      <c r="O9" s="57">
        <v>925</v>
      </c>
      <c r="P9" s="61">
        <f t="shared" si="1"/>
        <v>21948</v>
      </c>
      <c r="Q9" s="65">
        <f t="shared" si="2"/>
        <v>155439</v>
      </c>
      <c r="R9" s="58" t="s">
        <v>191</v>
      </c>
      <c r="S9" s="55" t="s">
        <v>131</v>
      </c>
    </row>
    <row r="10" spans="1:19" ht="15.75" thickBot="1" x14ac:dyDescent="0.3">
      <c r="A10" s="55" t="s">
        <v>147</v>
      </c>
      <c r="B10" s="55" t="s">
        <v>20</v>
      </c>
      <c r="C10" s="55" t="str">
        <f>Table1[[#This Row],[Staff ID]]</f>
        <v>AJV0009</v>
      </c>
      <c r="D10" s="55" t="s">
        <v>248</v>
      </c>
      <c r="E10" s="55" t="s">
        <v>62</v>
      </c>
      <c r="F10" s="57">
        <v>96893</v>
      </c>
      <c r="G10" s="90">
        <v>29067</v>
      </c>
      <c r="H10" s="90">
        <v>19378</v>
      </c>
      <c r="I10" s="90">
        <v>13749</v>
      </c>
      <c r="J10" s="90">
        <v>665</v>
      </c>
      <c r="K10" s="64">
        <f t="shared" si="0"/>
        <v>159752</v>
      </c>
      <c r="L10" s="57">
        <f>ATTENDANCE!D15</f>
        <v>1500</v>
      </c>
      <c r="M10" s="57">
        <v>7751</v>
      </c>
      <c r="N10" s="57">
        <v>9689</v>
      </c>
      <c r="O10" s="57">
        <v>611</v>
      </c>
      <c r="P10" s="61">
        <f t="shared" si="1"/>
        <v>19551</v>
      </c>
      <c r="Q10" s="65">
        <f t="shared" si="2"/>
        <v>140201</v>
      </c>
      <c r="R10" s="58" t="s">
        <v>192</v>
      </c>
      <c r="S10" s="55" t="s">
        <v>130</v>
      </c>
    </row>
    <row r="11" spans="1:19" ht="15.75" thickBot="1" x14ac:dyDescent="0.3">
      <c r="A11" s="55" t="s">
        <v>148</v>
      </c>
      <c r="B11" s="85" t="s">
        <v>21</v>
      </c>
      <c r="C11" s="85" t="str">
        <f>Table1[[#This Row],[Staff ID]]</f>
        <v>AJV0010</v>
      </c>
      <c r="D11" s="85" t="s">
        <v>249</v>
      </c>
      <c r="E11" s="85" t="s">
        <v>68</v>
      </c>
      <c r="F11" s="86">
        <v>177506</v>
      </c>
      <c r="G11" s="91">
        <v>53251</v>
      </c>
      <c r="H11" s="91">
        <v>35501</v>
      </c>
      <c r="I11" s="91">
        <v>8801</v>
      </c>
      <c r="J11" s="91">
        <v>1387</v>
      </c>
      <c r="K11" s="87">
        <f t="shared" si="0"/>
        <v>276446</v>
      </c>
      <c r="L11" s="57">
        <f>ATTENDANCE!D16</f>
        <v>2000</v>
      </c>
      <c r="M11" s="86">
        <v>14200</v>
      </c>
      <c r="N11" s="86">
        <v>17750</v>
      </c>
      <c r="O11" s="86">
        <v>2962</v>
      </c>
      <c r="P11" s="87">
        <f t="shared" si="1"/>
        <v>36912</v>
      </c>
      <c r="Q11" s="88">
        <f t="shared" si="2"/>
        <v>239534</v>
      </c>
      <c r="R11" s="89" t="s">
        <v>193</v>
      </c>
      <c r="S11" s="85" t="s">
        <v>130</v>
      </c>
    </row>
    <row r="12" spans="1:19" ht="15.75" thickBot="1" x14ac:dyDescent="0.3">
      <c r="A12" s="55" t="s">
        <v>149</v>
      </c>
      <c r="B12" s="55" t="s">
        <v>22</v>
      </c>
      <c r="C12" s="55" t="str">
        <f>Table1[[#This Row],[Staff ID]]</f>
        <v>AJV0011</v>
      </c>
      <c r="D12" s="55" t="s">
        <v>250</v>
      </c>
      <c r="E12" s="55" t="s">
        <v>66</v>
      </c>
      <c r="F12" s="57">
        <v>120291</v>
      </c>
      <c r="G12" s="90">
        <v>36087</v>
      </c>
      <c r="H12" s="90">
        <v>24058</v>
      </c>
      <c r="I12" s="90">
        <v>7528</v>
      </c>
      <c r="J12" s="90">
        <v>6796</v>
      </c>
      <c r="K12" s="64">
        <f t="shared" si="0"/>
        <v>194760</v>
      </c>
      <c r="L12" s="57">
        <f>ATTENDANCE!D17</f>
        <v>6967.772727272727</v>
      </c>
      <c r="M12" s="57">
        <v>9623</v>
      </c>
      <c r="N12" s="57">
        <v>12029</v>
      </c>
      <c r="O12" s="57">
        <v>1511</v>
      </c>
      <c r="P12" s="61">
        <f t="shared" si="1"/>
        <v>30130.772727272728</v>
      </c>
      <c r="Q12" s="65">
        <f t="shared" si="2"/>
        <v>164629.22727272726</v>
      </c>
      <c r="R12" s="58" t="s">
        <v>194</v>
      </c>
      <c r="S12" s="55" t="s">
        <v>131</v>
      </c>
    </row>
    <row r="13" spans="1:19" ht="15.75" thickBot="1" x14ac:dyDescent="0.3">
      <c r="A13" s="55" t="s">
        <v>150</v>
      </c>
      <c r="B13" s="55" t="s">
        <v>23</v>
      </c>
      <c r="C13" s="55" t="str">
        <f>Table1[[#This Row],[Staff ID]]</f>
        <v>AJV0012</v>
      </c>
      <c r="D13" s="55" t="s">
        <v>251</v>
      </c>
      <c r="E13" s="55" t="s">
        <v>63</v>
      </c>
      <c r="F13" s="57">
        <v>164375</v>
      </c>
      <c r="G13" s="90">
        <v>49312</v>
      </c>
      <c r="H13" s="90">
        <v>32875</v>
      </c>
      <c r="I13" s="90">
        <v>12969</v>
      </c>
      <c r="J13" s="90">
        <v>8933</v>
      </c>
      <c r="K13" s="64">
        <f t="shared" si="0"/>
        <v>268464</v>
      </c>
      <c r="L13" s="57">
        <f>ATTENDANCE!D18</f>
        <v>8971.5909090909081</v>
      </c>
      <c r="M13" s="57">
        <v>13150</v>
      </c>
      <c r="N13" s="57">
        <v>16437</v>
      </c>
      <c r="O13" s="57">
        <v>2932</v>
      </c>
      <c r="P13" s="61">
        <f t="shared" si="1"/>
        <v>41490.590909090912</v>
      </c>
      <c r="Q13" s="65">
        <f t="shared" si="2"/>
        <v>226973.40909090909</v>
      </c>
      <c r="R13" s="58" t="s">
        <v>195</v>
      </c>
      <c r="S13" s="55" t="s">
        <v>131</v>
      </c>
    </row>
    <row r="14" spans="1:19" ht="15.75" thickBot="1" x14ac:dyDescent="0.3">
      <c r="A14" s="55" t="s">
        <v>151</v>
      </c>
      <c r="B14" s="55" t="s">
        <v>24</v>
      </c>
      <c r="C14" s="55" t="str">
        <f>Table1[[#This Row],[Staff ID]]</f>
        <v>AJV0013</v>
      </c>
      <c r="D14" s="55" t="s">
        <v>252</v>
      </c>
      <c r="E14" s="55" t="s">
        <v>69</v>
      </c>
      <c r="F14" s="57">
        <v>138348</v>
      </c>
      <c r="G14" s="90">
        <v>41504</v>
      </c>
      <c r="H14" s="90">
        <v>27669</v>
      </c>
      <c r="I14" s="90">
        <v>7012</v>
      </c>
      <c r="J14" s="90">
        <v>3597</v>
      </c>
      <c r="K14" s="64">
        <f t="shared" si="0"/>
        <v>218130</v>
      </c>
      <c r="L14" s="57">
        <f>ATTENDANCE!D19</f>
        <v>9288.5454545454559</v>
      </c>
      <c r="M14" s="57">
        <v>11067</v>
      </c>
      <c r="N14" s="57">
        <v>13834</v>
      </c>
      <c r="O14" s="57">
        <v>1638</v>
      </c>
      <c r="P14" s="61">
        <f t="shared" si="1"/>
        <v>35827.545454545456</v>
      </c>
      <c r="Q14" s="65">
        <f t="shared" si="2"/>
        <v>182302.45454545453</v>
      </c>
      <c r="R14" s="58" t="s">
        <v>196</v>
      </c>
      <c r="S14" s="55" t="s">
        <v>130</v>
      </c>
    </row>
    <row r="15" spans="1:19" ht="15.75" thickBot="1" x14ac:dyDescent="0.3">
      <c r="A15" s="55" t="s">
        <v>152</v>
      </c>
      <c r="B15" s="85" t="s">
        <v>25</v>
      </c>
      <c r="C15" s="85" t="str">
        <f>Table1[[#This Row],[Staff ID]]</f>
        <v>AJV0014</v>
      </c>
      <c r="D15" s="85" t="s">
        <v>239</v>
      </c>
      <c r="E15" s="85" t="s">
        <v>70</v>
      </c>
      <c r="F15" s="86">
        <v>191146</v>
      </c>
      <c r="G15" s="91">
        <v>57343</v>
      </c>
      <c r="H15" s="91">
        <v>38229</v>
      </c>
      <c r="I15" s="91">
        <v>13578</v>
      </c>
      <c r="J15" s="91">
        <v>3662</v>
      </c>
      <c r="K15" s="87">
        <f t="shared" si="0"/>
        <v>303958</v>
      </c>
      <c r="L15" s="57">
        <f>ATTENDANCE!D20</f>
        <v>20376.909090909092</v>
      </c>
      <c r="M15" s="86">
        <v>15291</v>
      </c>
      <c r="N15" s="86">
        <v>19114</v>
      </c>
      <c r="O15" s="86">
        <v>3489</v>
      </c>
      <c r="P15" s="87">
        <f t="shared" si="1"/>
        <v>58270.909090909088</v>
      </c>
      <c r="Q15" s="88">
        <f t="shared" si="2"/>
        <v>245687.09090909091</v>
      </c>
      <c r="R15" s="89" t="s">
        <v>197</v>
      </c>
      <c r="S15" s="85" t="s">
        <v>131</v>
      </c>
    </row>
    <row r="16" spans="1:19" ht="15.75" thickBot="1" x14ac:dyDescent="0.3">
      <c r="A16" s="55" t="s">
        <v>153</v>
      </c>
      <c r="B16" s="55" t="s">
        <v>26</v>
      </c>
      <c r="C16" s="55" t="str">
        <f>Table1[[#This Row],[Staff ID]]</f>
        <v>AJV0015</v>
      </c>
      <c r="D16" s="55" t="s">
        <v>240</v>
      </c>
      <c r="E16" s="55" t="s">
        <v>68</v>
      </c>
      <c r="F16" s="57">
        <v>96019</v>
      </c>
      <c r="G16" s="90">
        <v>28805</v>
      </c>
      <c r="H16" s="90">
        <v>19203</v>
      </c>
      <c r="I16" s="90">
        <v>7830</v>
      </c>
      <c r="J16" s="90">
        <v>7422</v>
      </c>
      <c r="K16" s="64">
        <f t="shared" si="0"/>
        <v>159279</v>
      </c>
      <c r="L16" s="57">
        <f>ATTENDANCE!D21</f>
        <v>12229</v>
      </c>
      <c r="M16" s="57">
        <v>7681</v>
      </c>
      <c r="N16" s="57">
        <v>9601</v>
      </c>
      <c r="O16" s="57">
        <v>3423</v>
      </c>
      <c r="P16" s="61">
        <f t="shared" si="1"/>
        <v>32934</v>
      </c>
      <c r="Q16" s="65">
        <f t="shared" si="2"/>
        <v>126345</v>
      </c>
      <c r="R16" s="58" t="s">
        <v>198</v>
      </c>
      <c r="S16" s="55" t="s">
        <v>131</v>
      </c>
    </row>
    <row r="17" spans="1:19" ht="15.75" thickBot="1" x14ac:dyDescent="0.3">
      <c r="A17" s="55" t="s">
        <v>154</v>
      </c>
      <c r="B17" s="55" t="s">
        <v>27</v>
      </c>
      <c r="C17" s="55" t="str">
        <f>Table1[[#This Row],[Staff ID]]</f>
        <v>AJV0016</v>
      </c>
      <c r="D17" s="55" t="s">
        <v>241</v>
      </c>
      <c r="E17" s="55" t="s">
        <v>62</v>
      </c>
      <c r="F17" s="57">
        <v>108873</v>
      </c>
      <c r="G17" s="90">
        <v>32661</v>
      </c>
      <c r="H17" s="90">
        <v>21774</v>
      </c>
      <c r="I17" s="90">
        <v>7312</v>
      </c>
      <c r="J17" s="90">
        <v>6632</v>
      </c>
      <c r="K17" s="64">
        <f t="shared" si="0"/>
        <v>177252</v>
      </c>
      <c r="L17" s="57">
        <f>ATTENDANCE!D22</f>
        <v>6448.772727272727</v>
      </c>
      <c r="M17" s="57">
        <v>8709</v>
      </c>
      <c r="N17" s="57">
        <v>10887</v>
      </c>
      <c r="O17" s="57">
        <v>3859</v>
      </c>
      <c r="P17" s="61">
        <f t="shared" si="1"/>
        <v>29903.772727272728</v>
      </c>
      <c r="Q17" s="65">
        <f t="shared" si="2"/>
        <v>147348.22727272726</v>
      </c>
      <c r="R17" s="58" t="s">
        <v>199</v>
      </c>
      <c r="S17" s="55" t="s">
        <v>131</v>
      </c>
    </row>
    <row r="18" spans="1:19" ht="15.75" thickBot="1" x14ac:dyDescent="0.3">
      <c r="A18" s="55" t="s">
        <v>155</v>
      </c>
      <c r="B18" s="55" t="s">
        <v>28</v>
      </c>
      <c r="C18" s="55" t="str">
        <f>Table1[[#This Row],[Staff ID]]</f>
        <v>AJV0017</v>
      </c>
      <c r="D18" s="55" t="s">
        <v>242</v>
      </c>
      <c r="E18" s="55" t="s">
        <v>65</v>
      </c>
      <c r="F18" s="57">
        <v>173028</v>
      </c>
      <c r="G18" s="90">
        <v>51908</v>
      </c>
      <c r="H18" s="90">
        <v>34605</v>
      </c>
      <c r="I18" s="90">
        <v>11068</v>
      </c>
      <c r="J18" s="90">
        <v>5557</v>
      </c>
      <c r="K18" s="64">
        <f t="shared" si="0"/>
        <v>276166</v>
      </c>
      <c r="L18" s="57">
        <f>ATTENDANCE!D23</f>
        <v>2500</v>
      </c>
      <c r="M18" s="57">
        <v>13842</v>
      </c>
      <c r="N18" s="57">
        <v>17302</v>
      </c>
      <c r="O18" s="57">
        <v>2511</v>
      </c>
      <c r="P18" s="61">
        <f t="shared" si="1"/>
        <v>36155</v>
      </c>
      <c r="Q18" s="65">
        <f t="shared" si="2"/>
        <v>240011</v>
      </c>
      <c r="R18" s="58" t="s">
        <v>200</v>
      </c>
      <c r="S18" s="55" t="s">
        <v>131</v>
      </c>
    </row>
    <row r="19" spans="1:19" ht="15.75" thickBot="1" x14ac:dyDescent="0.3">
      <c r="A19" s="55" t="s">
        <v>156</v>
      </c>
      <c r="B19" s="55" t="s">
        <v>29</v>
      </c>
      <c r="C19" s="55" t="str">
        <f>Table1[[#This Row],[Staff ID]]</f>
        <v>AJV0018</v>
      </c>
      <c r="D19" s="55" t="s">
        <v>239</v>
      </c>
      <c r="E19" s="55" t="s">
        <v>70</v>
      </c>
      <c r="F19" s="57">
        <v>139745</v>
      </c>
      <c r="G19" s="90">
        <v>41923</v>
      </c>
      <c r="H19" s="90">
        <v>27949</v>
      </c>
      <c r="I19" s="90">
        <v>7016</v>
      </c>
      <c r="J19" s="90">
        <v>3601</v>
      </c>
      <c r="K19" s="64">
        <f t="shared" si="0"/>
        <v>220234</v>
      </c>
      <c r="L19" s="57">
        <f>ATTENDANCE!D24</f>
        <v>9852.0454545454559</v>
      </c>
      <c r="M19" s="57">
        <v>11179</v>
      </c>
      <c r="N19" s="57">
        <v>13974</v>
      </c>
      <c r="O19" s="57">
        <v>1867</v>
      </c>
      <c r="P19" s="61">
        <f t="shared" si="1"/>
        <v>36872.045454545456</v>
      </c>
      <c r="Q19" s="65">
        <f t="shared" si="2"/>
        <v>183361.95454545453</v>
      </c>
      <c r="R19" s="58" t="s">
        <v>201</v>
      </c>
      <c r="S19" s="55" t="s">
        <v>131</v>
      </c>
    </row>
    <row r="20" spans="1:19" ht="15.75" thickBot="1" x14ac:dyDescent="0.3">
      <c r="A20" s="55" t="s">
        <v>157</v>
      </c>
      <c r="B20" s="55" t="s">
        <v>30</v>
      </c>
      <c r="C20" s="55" t="str">
        <f>Table1[[#This Row],[Staff ID]]</f>
        <v>AJV0019</v>
      </c>
      <c r="D20" s="55" t="s">
        <v>243</v>
      </c>
      <c r="E20" s="55" t="s">
        <v>67</v>
      </c>
      <c r="F20" s="57">
        <v>98969</v>
      </c>
      <c r="G20" s="90">
        <v>29690</v>
      </c>
      <c r="H20" s="90">
        <v>19793</v>
      </c>
      <c r="I20" s="90">
        <v>5347</v>
      </c>
      <c r="J20" s="90">
        <v>1827</v>
      </c>
      <c r="K20" s="64">
        <f t="shared" si="0"/>
        <v>155626</v>
      </c>
      <c r="L20" s="57">
        <f>ATTENDANCE!D25</f>
        <v>0</v>
      </c>
      <c r="M20" s="57">
        <v>7917</v>
      </c>
      <c r="N20" s="57">
        <v>9896</v>
      </c>
      <c r="O20" s="57">
        <v>2178</v>
      </c>
      <c r="P20" s="61">
        <f t="shared" si="1"/>
        <v>19991</v>
      </c>
      <c r="Q20" s="65">
        <f t="shared" si="2"/>
        <v>135635</v>
      </c>
      <c r="R20" s="58" t="s">
        <v>202</v>
      </c>
      <c r="S20" s="55" t="s">
        <v>130</v>
      </c>
    </row>
    <row r="21" spans="1:19" ht="15.75" thickBot="1" x14ac:dyDescent="0.3">
      <c r="A21" s="55" t="s">
        <v>158</v>
      </c>
      <c r="B21" s="55" t="s">
        <v>31</v>
      </c>
      <c r="C21" s="55" t="str">
        <f>Table1[[#This Row],[Staff ID]]</f>
        <v>AJV0020</v>
      </c>
      <c r="D21" s="55" t="s">
        <v>241</v>
      </c>
      <c r="E21" s="55" t="s">
        <v>69</v>
      </c>
      <c r="F21" s="57">
        <v>87785</v>
      </c>
      <c r="G21" s="90">
        <v>26335</v>
      </c>
      <c r="H21" s="90">
        <v>17557</v>
      </c>
      <c r="I21" s="90">
        <v>10654</v>
      </c>
      <c r="J21" s="90">
        <v>693</v>
      </c>
      <c r="K21" s="64">
        <f t="shared" si="0"/>
        <v>143024</v>
      </c>
      <c r="L21" s="57">
        <f>ATTENDANCE!D26</f>
        <v>0</v>
      </c>
      <c r="M21" s="57">
        <v>7022</v>
      </c>
      <c r="N21" s="57">
        <v>8778</v>
      </c>
      <c r="O21" s="57">
        <v>129</v>
      </c>
      <c r="P21" s="61">
        <f t="shared" si="1"/>
        <v>15929</v>
      </c>
      <c r="Q21" s="65">
        <f t="shared" si="2"/>
        <v>127095</v>
      </c>
      <c r="R21" s="58" t="s">
        <v>203</v>
      </c>
      <c r="S21" s="55" t="s">
        <v>131</v>
      </c>
    </row>
    <row r="22" spans="1:19" ht="15.75" thickBot="1" x14ac:dyDescent="0.3">
      <c r="A22" s="55" t="s">
        <v>159</v>
      </c>
      <c r="B22" s="55" t="s">
        <v>32</v>
      </c>
      <c r="C22" s="55" t="str">
        <f>Table1[[#This Row],[Staff ID]]</f>
        <v>AJV0021</v>
      </c>
      <c r="D22" s="55" t="s">
        <v>244</v>
      </c>
      <c r="E22" s="55" t="s">
        <v>65</v>
      </c>
      <c r="F22" s="57">
        <v>85202</v>
      </c>
      <c r="G22" s="90">
        <v>25560</v>
      </c>
      <c r="H22" s="90">
        <v>17040</v>
      </c>
      <c r="I22" s="90">
        <v>9832</v>
      </c>
      <c r="J22" s="90">
        <v>1887</v>
      </c>
      <c r="K22" s="64">
        <f t="shared" si="0"/>
        <v>139521</v>
      </c>
      <c r="L22" s="57">
        <f>ATTENDANCE!D27</f>
        <v>0</v>
      </c>
      <c r="M22" s="57">
        <v>6816</v>
      </c>
      <c r="N22" s="57">
        <v>8520</v>
      </c>
      <c r="O22" s="57">
        <v>4255</v>
      </c>
      <c r="P22" s="61">
        <f t="shared" si="1"/>
        <v>19591</v>
      </c>
      <c r="Q22" s="65">
        <f t="shared" si="2"/>
        <v>119930</v>
      </c>
      <c r="R22" s="58" t="s">
        <v>204</v>
      </c>
      <c r="S22" s="55" t="s">
        <v>131</v>
      </c>
    </row>
    <row r="23" spans="1:19" ht="15.75" thickBot="1" x14ac:dyDescent="0.3">
      <c r="A23" s="55" t="s">
        <v>160</v>
      </c>
      <c r="B23" s="55" t="s">
        <v>33</v>
      </c>
      <c r="C23" s="55" t="str">
        <f>Table1[[#This Row],[Staff ID]]</f>
        <v>AJV0022</v>
      </c>
      <c r="D23" s="55" t="s">
        <v>245</v>
      </c>
      <c r="E23" s="55" t="s">
        <v>71</v>
      </c>
      <c r="F23" s="57">
        <v>104130</v>
      </c>
      <c r="G23" s="90">
        <v>31239</v>
      </c>
      <c r="H23" s="90">
        <v>20826</v>
      </c>
      <c r="I23" s="90">
        <v>10556</v>
      </c>
      <c r="J23" s="90">
        <v>9348</v>
      </c>
      <c r="K23" s="64">
        <f t="shared" si="0"/>
        <v>176099</v>
      </c>
      <c r="L23" s="57">
        <f>ATTENDANCE!D28</f>
        <v>0</v>
      </c>
      <c r="M23" s="57">
        <v>8330</v>
      </c>
      <c r="N23" s="57">
        <v>10413</v>
      </c>
      <c r="O23" s="57">
        <v>515</v>
      </c>
      <c r="P23" s="61">
        <f t="shared" si="1"/>
        <v>19258</v>
      </c>
      <c r="Q23" s="65">
        <f t="shared" si="2"/>
        <v>156841</v>
      </c>
      <c r="R23" s="58" t="s">
        <v>205</v>
      </c>
      <c r="S23" s="55" t="s">
        <v>131</v>
      </c>
    </row>
    <row r="24" spans="1:19" ht="15.75" thickBot="1" x14ac:dyDescent="0.3">
      <c r="A24" s="55" t="s">
        <v>161</v>
      </c>
      <c r="B24" s="55" t="s">
        <v>34</v>
      </c>
      <c r="C24" s="55" t="str">
        <f>Table1[[#This Row],[Staff ID]]</f>
        <v>AJV0023</v>
      </c>
      <c r="D24" s="55" t="s">
        <v>239</v>
      </c>
      <c r="E24" s="55" t="s">
        <v>63</v>
      </c>
      <c r="F24" s="57">
        <v>85362</v>
      </c>
      <c r="G24" s="90">
        <v>25608</v>
      </c>
      <c r="H24" s="90">
        <v>17072</v>
      </c>
      <c r="I24" s="90">
        <v>8592</v>
      </c>
      <c r="J24" s="90">
        <v>5689</v>
      </c>
      <c r="K24" s="64">
        <f t="shared" si="0"/>
        <v>142323</v>
      </c>
      <c r="L24" s="57">
        <f>ATTENDANCE!D29</f>
        <v>0</v>
      </c>
      <c r="M24" s="57">
        <v>6828</v>
      </c>
      <c r="N24" s="57">
        <v>8536</v>
      </c>
      <c r="O24" s="57">
        <v>1608</v>
      </c>
      <c r="P24" s="61">
        <f t="shared" si="1"/>
        <v>16972</v>
      </c>
      <c r="Q24" s="65">
        <f t="shared" si="2"/>
        <v>125351</v>
      </c>
      <c r="R24" s="58" t="s">
        <v>206</v>
      </c>
      <c r="S24" s="55" t="s">
        <v>130</v>
      </c>
    </row>
    <row r="25" spans="1:19" ht="15.75" thickBot="1" x14ac:dyDescent="0.3">
      <c r="A25" s="55" t="s">
        <v>162</v>
      </c>
      <c r="B25" s="85" t="s">
        <v>35</v>
      </c>
      <c r="C25" s="85" t="str">
        <f>Table1[[#This Row],[Staff ID]]</f>
        <v>AJV0024</v>
      </c>
      <c r="D25" s="85" t="s">
        <v>253</v>
      </c>
      <c r="E25" s="85" t="s">
        <v>68</v>
      </c>
      <c r="F25" s="86">
        <v>105867</v>
      </c>
      <c r="G25" s="91">
        <v>31760</v>
      </c>
      <c r="H25" s="91">
        <v>21173</v>
      </c>
      <c r="I25" s="91">
        <v>13325</v>
      </c>
      <c r="J25" s="91">
        <v>9949</v>
      </c>
      <c r="K25" s="87">
        <f t="shared" si="0"/>
        <v>182074</v>
      </c>
      <c r="L25" s="57">
        <f>ATTENDANCE!D30</f>
        <v>0</v>
      </c>
      <c r="M25" s="86">
        <v>8469</v>
      </c>
      <c r="N25" s="86">
        <v>10586</v>
      </c>
      <c r="O25" s="86">
        <v>3800</v>
      </c>
      <c r="P25" s="87">
        <f t="shared" si="1"/>
        <v>22855</v>
      </c>
      <c r="Q25" s="88">
        <f t="shared" si="2"/>
        <v>159219</v>
      </c>
      <c r="R25" s="89" t="s">
        <v>207</v>
      </c>
      <c r="S25" s="85" t="s">
        <v>131</v>
      </c>
    </row>
    <row r="26" spans="1:19" ht="15.75" thickBot="1" x14ac:dyDescent="0.3">
      <c r="A26" s="55" t="s">
        <v>163</v>
      </c>
      <c r="B26" s="55" t="s">
        <v>36</v>
      </c>
      <c r="C26" s="55" t="str">
        <f>Table1[[#This Row],[Staff ID]]</f>
        <v>AJV0025</v>
      </c>
      <c r="D26" s="55" t="s">
        <v>232</v>
      </c>
      <c r="E26" s="55" t="s">
        <v>72</v>
      </c>
      <c r="F26" s="57">
        <v>159035</v>
      </c>
      <c r="G26" s="90">
        <v>47710</v>
      </c>
      <c r="H26" s="90">
        <v>31807</v>
      </c>
      <c r="I26" s="90">
        <v>8279</v>
      </c>
      <c r="J26" s="90">
        <v>6170</v>
      </c>
      <c r="K26" s="64">
        <f t="shared" si="0"/>
        <v>253001</v>
      </c>
      <c r="L26" s="57">
        <f>ATTENDANCE!D31</f>
        <v>0</v>
      </c>
      <c r="M26" s="57">
        <v>12722</v>
      </c>
      <c r="N26" s="57">
        <v>15903</v>
      </c>
      <c r="O26" s="57">
        <v>2275</v>
      </c>
      <c r="P26" s="61">
        <f t="shared" si="1"/>
        <v>30900</v>
      </c>
      <c r="Q26" s="65">
        <f t="shared" si="2"/>
        <v>222101</v>
      </c>
      <c r="R26" s="58" t="s">
        <v>208</v>
      </c>
      <c r="S26" s="55" t="s">
        <v>131</v>
      </c>
    </row>
    <row r="27" spans="1:19" ht="15.75" thickBot="1" x14ac:dyDescent="0.3">
      <c r="A27" s="55" t="s">
        <v>164</v>
      </c>
      <c r="B27" s="55" t="s">
        <v>37</v>
      </c>
      <c r="C27" s="55" t="str">
        <f>Table1[[#This Row],[Staff ID]]</f>
        <v>AJV0026</v>
      </c>
      <c r="D27" s="55" t="s">
        <v>229</v>
      </c>
      <c r="E27" s="55" t="s">
        <v>62</v>
      </c>
      <c r="F27" s="57">
        <v>134516</v>
      </c>
      <c r="G27" s="90">
        <v>40354</v>
      </c>
      <c r="H27" s="90">
        <v>26903</v>
      </c>
      <c r="I27" s="90">
        <v>5034</v>
      </c>
      <c r="J27" s="90">
        <v>8663</v>
      </c>
      <c r="K27" s="64">
        <f t="shared" si="0"/>
        <v>215470</v>
      </c>
      <c r="L27" s="57">
        <f>ATTENDANCE!D32</f>
        <v>0</v>
      </c>
      <c r="M27" s="57">
        <v>10761</v>
      </c>
      <c r="N27" s="57">
        <v>13451</v>
      </c>
      <c r="O27" s="57">
        <v>2165</v>
      </c>
      <c r="P27" s="61">
        <f t="shared" si="1"/>
        <v>26377</v>
      </c>
      <c r="Q27" s="65">
        <f t="shared" si="2"/>
        <v>189093</v>
      </c>
      <c r="R27" s="58" t="s">
        <v>209</v>
      </c>
      <c r="S27" s="55" t="s">
        <v>131</v>
      </c>
    </row>
    <row r="28" spans="1:19" ht="15.75" thickBot="1" x14ac:dyDescent="0.3">
      <c r="A28" s="55" t="s">
        <v>165</v>
      </c>
      <c r="B28" s="55" t="s">
        <v>38</v>
      </c>
      <c r="C28" s="55" t="str">
        <f>Table1[[#This Row],[Staff ID]]</f>
        <v>AJV0027</v>
      </c>
      <c r="D28" s="55" t="s">
        <v>254</v>
      </c>
      <c r="E28" s="55" t="s">
        <v>73</v>
      </c>
      <c r="F28" s="57">
        <v>184640</v>
      </c>
      <c r="G28" s="90">
        <v>55392</v>
      </c>
      <c r="H28" s="90">
        <v>36928</v>
      </c>
      <c r="I28" s="90">
        <v>10868</v>
      </c>
      <c r="J28" s="90">
        <v>5009</v>
      </c>
      <c r="K28" s="64">
        <f t="shared" si="0"/>
        <v>292837</v>
      </c>
      <c r="L28" s="57">
        <f>ATTENDANCE!D33</f>
        <v>8892.7272727272721</v>
      </c>
      <c r="M28" s="57">
        <v>14771</v>
      </c>
      <c r="N28" s="57">
        <v>18464</v>
      </c>
      <c r="O28" s="57">
        <v>4868</v>
      </c>
      <c r="P28" s="61">
        <f t="shared" si="1"/>
        <v>46995.727272727272</v>
      </c>
      <c r="Q28" s="65">
        <f t="shared" si="2"/>
        <v>245841.27272727274</v>
      </c>
      <c r="R28" s="58" t="s">
        <v>210</v>
      </c>
      <c r="S28" s="55" t="s">
        <v>131</v>
      </c>
    </row>
    <row r="29" spans="1:19" ht="15.75" thickBot="1" x14ac:dyDescent="0.3">
      <c r="A29" s="55" t="s">
        <v>166</v>
      </c>
      <c r="B29" s="55" t="s">
        <v>39</v>
      </c>
      <c r="C29" s="55" t="str">
        <f>Table1[[#This Row],[Staff ID]]</f>
        <v>AJV0028</v>
      </c>
      <c r="D29" s="55" t="s">
        <v>233</v>
      </c>
      <c r="E29" s="55" t="s">
        <v>74</v>
      </c>
      <c r="F29" s="57">
        <v>168201</v>
      </c>
      <c r="G29" s="90">
        <v>50460</v>
      </c>
      <c r="H29" s="90">
        <v>33640</v>
      </c>
      <c r="I29" s="90">
        <v>12832</v>
      </c>
      <c r="J29" s="90">
        <v>2552</v>
      </c>
      <c r="K29" s="64">
        <f t="shared" si="0"/>
        <v>267685</v>
      </c>
      <c r="L29" s="57">
        <f>ATTENDANCE!D34</f>
        <v>0</v>
      </c>
      <c r="M29" s="57">
        <v>13456</v>
      </c>
      <c r="N29" s="57">
        <v>16820</v>
      </c>
      <c r="O29" s="57">
        <v>262</v>
      </c>
      <c r="P29" s="61">
        <f t="shared" si="1"/>
        <v>30538</v>
      </c>
      <c r="Q29" s="65">
        <f t="shared" si="2"/>
        <v>237147</v>
      </c>
      <c r="R29" s="58" t="s">
        <v>211</v>
      </c>
      <c r="S29" s="55" t="s">
        <v>130</v>
      </c>
    </row>
    <row r="30" spans="1:19" ht="15.75" thickBot="1" x14ac:dyDescent="0.3">
      <c r="A30" s="55" t="s">
        <v>167</v>
      </c>
      <c r="B30" s="55" t="s">
        <v>40</v>
      </c>
      <c r="C30" s="55" t="str">
        <f>Table1[[#This Row],[Staff ID]]</f>
        <v>AJV0029</v>
      </c>
      <c r="D30" s="55" t="s">
        <v>229</v>
      </c>
      <c r="E30" s="55" t="s">
        <v>62</v>
      </c>
      <c r="F30" s="57">
        <v>126263</v>
      </c>
      <c r="G30" s="90">
        <v>37878</v>
      </c>
      <c r="H30" s="90">
        <v>25252</v>
      </c>
      <c r="I30" s="90">
        <v>13450</v>
      </c>
      <c r="J30" s="90">
        <v>9587</v>
      </c>
      <c r="K30" s="64">
        <f t="shared" si="0"/>
        <v>212430</v>
      </c>
      <c r="L30" s="57">
        <f>ATTENDANCE!D35</f>
        <v>0</v>
      </c>
      <c r="M30" s="57">
        <v>10101</v>
      </c>
      <c r="N30" s="57">
        <v>12626</v>
      </c>
      <c r="O30" s="57">
        <v>3274</v>
      </c>
      <c r="P30" s="61">
        <f t="shared" si="1"/>
        <v>26001</v>
      </c>
      <c r="Q30" s="65">
        <f t="shared" si="2"/>
        <v>186429</v>
      </c>
      <c r="R30" s="58" t="s">
        <v>212</v>
      </c>
      <c r="S30" s="55" t="s">
        <v>131</v>
      </c>
    </row>
    <row r="31" spans="1:19" ht="15.75" thickBot="1" x14ac:dyDescent="0.3">
      <c r="A31" s="55" t="s">
        <v>168</v>
      </c>
      <c r="B31" s="55" t="s">
        <v>41</v>
      </c>
      <c r="C31" s="55" t="str">
        <f>Table1[[#This Row],[Staff ID]]</f>
        <v>AJV0030</v>
      </c>
      <c r="D31" s="55" t="s">
        <v>231</v>
      </c>
      <c r="E31" s="55" t="s">
        <v>64</v>
      </c>
      <c r="F31" s="57">
        <v>155355</v>
      </c>
      <c r="G31" s="90">
        <v>46606</v>
      </c>
      <c r="H31" s="90">
        <v>31071</v>
      </c>
      <c r="I31" s="90">
        <v>5806</v>
      </c>
      <c r="J31" s="90">
        <v>9649</v>
      </c>
      <c r="K31" s="64">
        <f t="shared" si="0"/>
        <v>248487</v>
      </c>
      <c r="L31" s="57">
        <f>ATTENDANCE!D36</f>
        <v>0</v>
      </c>
      <c r="M31" s="57">
        <v>12428</v>
      </c>
      <c r="N31" s="57">
        <v>15535</v>
      </c>
      <c r="O31" s="57">
        <v>2856</v>
      </c>
      <c r="P31" s="61">
        <f t="shared" si="1"/>
        <v>30819</v>
      </c>
      <c r="Q31" s="65">
        <f t="shared" si="2"/>
        <v>217668</v>
      </c>
      <c r="R31" s="58" t="s">
        <v>213</v>
      </c>
      <c r="S31" s="55" t="s">
        <v>131</v>
      </c>
    </row>
    <row r="32" spans="1:19" ht="15.75" thickBot="1" x14ac:dyDescent="0.3">
      <c r="A32" s="55" t="s">
        <v>169</v>
      </c>
      <c r="B32" s="55" t="s">
        <v>42</v>
      </c>
      <c r="C32" s="55" t="str">
        <f>Table1[[#This Row],[Staff ID]]</f>
        <v>AJV0031</v>
      </c>
      <c r="D32" s="55" t="s">
        <v>231</v>
      </c>
      <c r="E32" s="55" t="s">
        <v>64</v>
      </c>
      <c r="F32" s="57">
        <v>132584</v>
      </c>
      <c r="G32" s="90">
        <v>39775</v>
      </c>
      <c r="H32" s="90">
        <v>26516</v>
      </c>
      <c r="I32" s="90">
        <v>5587</v>
      </c>
      <c r="J32" s="90">
        <v>1825</v>
      </c>
      <c r="K32" s="64">
        <f t="shared" si="0"/>
        <v>206287</v>
      </c>
      <c r="L32" s="57">
        <f>ATTENDANCE!D37</f>
        <v>0</v>
      </c>
      <c r="M32" s="57">
        <v>10606</v>
      </c>
      <c r="N32" s="57">
        <v>13258</v>
      </c>
      <c r="O32" s="57">
        <v>2320</v>
      </c>
      <c r="P32" s="61">
        <f t="shared" si="1"/>
        <v>26184</v>
      </c>
      <c r="Q32" s="65">
        <f t="shared" si="2"/>
        <v>180103</v>
      </c>
      <c r="R32" s="58" t="s">
        <v>214</v>
      </c>
      <c r="S32" s="55" t="s">
        <v>131</v>
      </c>
    </row>
    <row r="33" spans="1:19" ht="15.75" thickBot="1" x14ac:dyDescent="0.3">
      <c r="A33" s="55" t="s">
        <v>170</v>
      </c>
      <c r="B33" s="55" t="s">
        <v>43</v>
      </c>
      <c r="C33" s="55" t="str">
        <f>Table1[[#This Row],[Staff ID]]</f>
        <v>AJV0032</v>
      </c>
      <c r="D33" s="55" t="s">
        <v>231</v>
      </c>
      <c r="E33" s="55" t="s">
        <v>64</v>
      </c>
      <c r="F33" s="57">
        <v>162836</v>
      </c>
      <c r="G33" s="90">
        <v>48850</v>
      </c>
      <c r="H33" s="90">
        <v>32567</v>
      </c>
      <c r="I33" s="90">
        <v>5043</v>
      </c>
      <c r="J33" s="90">
        <v>6384</v>
      </c>
      <c r="K33" s="64">
        <f t="shared" si="0"/>
        <v>255680</v>
      </c>
      <c r="L33" s="57">
        <f>ATTENDANCE!D38</f>
        <v>0</v>
      </c>
      <c r="M33" s="57">
        <v>13026</v>
      </c>
      <c r="N33" s="57">
        <v>16283</v>
      </c>
      <c r="O33" s="57">
        <v>855</v>
      </c>
      <c r="P33" s="61">
        <f t="shared" si="1"/>
        <v>30164</v>
      </c>
      <c r="Q33" s="65">
        <f t="shared" si="2"/>
        <v>225516</v>
      </c>
      <c r="R33" s="58" t="s">
        <v>215</v>
      </c>
      <c r="S33" s="55" t="s">
        <v>131</v>
      </c>
    </row>
    <row r="34" spans="1:19" ht="15.75" thickBot="1" x14ac:dyDescent="0.3">
      <c r="A34" s="55" t="s">
        <v>171</v>
      </c>
      <c r="B34" s="55" t="s">
        <v>44</v>
      </c>
      <c r="C34" s="55" t="str">
        <f>Table1[[#This Row],[Staff ID]]</f>
        <v>AJV0033</v>
      </c>
      <c r="D34" s="55" t="s">
        <v>232</v>
      </c>
      <c r="E34" s="55" t="s">
        <v>72</v>
      </c>
      <c r="F34" s="57">
        <v>90741</v>
      </c>
      <c r="G34" s="90">
        <v>27222</v>
      </c>
      <c r="H34" s="90">
        <v>18148</v>
      </c>
      <c r="I34" s="90">
        <v>5703</v>
      </c>
      <c r="J34" s="90">
        <v>6606</v>
      </c>
      <c r="K34" s="64">
        <f t="shared" si="0"/>
        <v>148420</v>
      </c>
      <c r="L34" s="57">
        <f>ATTENDANCE!D39</f>
        <v>0</v>
      </c>
      <c r="M34" s="57">
        <v>7259</v>
      </c>
      <c r="N34" s="57">
        <v>9074</v>
      </c>
      <c r="O34" s="57">
        <v>1750</v>
      </c>
      <c r="P34" s="61">
        <f t="shared" si="1"/>
        <v>18083</v>
      </c>
      <c r="Q34" s="65">
        <f t="shared" si="2"/>
        <v>130337</v>
      </c>
      <c r="R34" s="58" t="s">
        <v>216</v>
      </c>
      <c r="S34" s="55" t="s">
        <v>131</v>
      </c>
    </row>
    <row r="35" spans="1:19" ht="15.75" thickBot="1" x14ac:dyDescent="0.3">
      <c r="A35" s="55" t="s">
        <v>172</v>
      </c>
      <c r="B35" s="55" t="s">
        <v>45</v>
      </c>
      <c r="C35" s="55" t="str">
        <f>Table1[[#This Row],[Staff ID]]</f>
        <v>AJV0034</v>
      </c>
      <c r="D35" s="55" t="s">
        <v>231</v>
      </c>
      <c r="E35" s="55" t="s">
        <v>67</v>
      </c>
      <c r="F35" s="57">
        <v>156990</v>
      </c>
      <c r="G35" s="90">
        <v>47097</v>
      </c>
      <c r="H35" s="90">
        <v>31398</v>
      </c>
      <c r="I35" s="90">
        <v>5426</v>
      </c>
      <c r="J35" s="90">
        <v>9638</v>
      </c>
      <c r="K35" s="64">
        <f t="shared" si="0"/>
        <v>250549</v>
      </c>
      <c r="L35" s="57">
        <f>ATTENDANCE!D40</f>
        <v>0</v>
      </c>
      <c r="M35" s="57">
        <v>12559</v>
      </c>
      <c r="N35" s="57">
        <v>15699</v>
      </c>
      <c r="O35" s="57">
        <v>596</v>
      </c>
      <c r="P35" s="61">
        <f t="shared" si="1"/>
        <v>28854</v>
      </c>
      <c r="Q35" s="65">
        <f t="shared" si="2"/>
        <v>221695</v>
      </c>
      <c r="R35" s="58" t="s">
        <v>217</v>
      </c>
      <c r="S35" s="55" t="s">
        <v>131</v>
      </c>
    </row>
    <row r="36" spans="1:19" ht="15.75" thickBot="1" x14ac:dyDescent="0.3">
      <c r="A36" s="55" t="s">
        <v>173</v>
      </c>
      <c r="B36" s="55" t="s">
        <v>46</v>
      </c>
      <c r="C36" s="55" t="str">
        <f>Table1[[#This Row],[Staff ID]]</f>
        <v>AJV0035</v>
      </c>
      <c r="D36" s="55" t="s">
        <v>231</v>
      </c>
      <c r="E36" s="55" t="s">
        <v>67</v>
      </c>
      <c r="F36" s="57">
        <v>179130</v>
      </c>
      <c r="G36" s="90">
        <v>53739</v>
      </c>
      <c r="H36" s="90">
        <v>35826</v>
      </c>
      <c r="I36" s="90">
        <v>12947</v>
      </c>
      <c r="J36" s="90">
        <v>5371</v>
      </c>
      <c r="K36" s="64">
        <f t="shared" si="0"/>
        <v>287013</v>
      </c>
      <c r="L36" s="57">
        <f>ATTENDANCE!D41</f>
        <v>0</v>
      </c>
      <c r="M36" s="57">
        <v>14330</v>
      </c>
      <c r="N36" s="57">
        <v>17913</v>
      </c>
      <c r="O36" s="57">
        <v>896</v>
      </c>
      <c r="P36" s="61">
        <f t="shared" si="1"/>
        <v>33139</v>
      </c>
      <c r="Q36" s="65">
        <f t="shared" si="2"/>
        <v>253874</v>
      </c>
      <c r="R36" s="58" t="s">
        <v>218</v>
      </c>
      <c r="S36" s="55" t="s">
        <v>131</v>
      </c>
    </row>
    <row r="37" spans="1:19" ht="15.75" thickBot="1" x14ac:dyDescent="0.3">
      <c r="A37" s="55" t="s">
        <v>174</v>
      </c>
      <c r="B37" s="55" t="s">
        <v>47</v>
      </c>
      <c r="C37" s="55" t="str">
        <f>Table1[[#This Row],[Staff ID]]</f>
        <v>AJV0036</v>
      </c>
      <c r="D37" s="55" t="s">
        <v>232</v>
      </c>
      <c r="E37" s="55" t="s">
        <v>72</v>
      </c>
      <c r="F37" s="57">
        <v>119940</v>
      </c>
      <c r="G37" s="90">
        <v>35982</v>
      </c>
      <c r="H37" s="90">
        <v>23988</v>
      </c>
      <c r="I37" s="90">
        <v>8987</v>
      </c>
      <c r="J37" s="90">
        <v>9453</v>
      </c>
      <c r="K37" s="64">
        <f t="shared" si="0"/>
        <v>198350</v>
      </c>
      <c r="L37" s="57">
        <f>ATTENDANCE!D42</f>
        <v>0</v>
      </c>
      <c r="M37" s="57">
        <v>9595</v>
      </c>
      <c r="N37" s="57">
        <v>11994</v>
      </c>
      <c r="O37" s="57">
        <v>4514</v>
      </c>
      <c r="P37" s="61">
        <f t="shared" si="1"/>
        <v>26103</v>
      </c>
      <c r="Q37" s="65">
        <f t="shared" si="2"/>
        <v>172247</v>
      </c>
      <c r="R37" s="58" t="s">
        <v>219</v>
      </c>
      <c r="S37" s="55" t="s">
        <v>131</v>
      </c>
    </row>
    <row r="38" spans="1:19" ht="15.75" thickBot="1" x14ac:dyDescent="0.3">
      <c r="A38" s="55" t="s">
        <v>175</v>
      </c>
      <c r="B38" s="55" t="s">
        <v>220</v>
      </c>
      <c r="C38" s="55" t="str">
        <f>Table1[[#This Row],[Staff ID]]</f>
        <v>AJV0037</v>
      </c>
      <c r="D38" s="55" t="s">
        <v>230</v>
      </c>
      <c r="E38" s="55" t="s">
        <v>63</v>
      </c>
      <c r="F38" s="57">
        <v>119778</v>
      </c>
      <c r="G38" s="90">
        <v>35933</v>
      </c>
      <c r="H38" s="90">
        <v>23955</v>
      </c>
      <c r="I38" s="90">
        <v>8174</v>
      </c>
      <c r="J38" s="90">
        <v>1204</v>
      </c>
      <c r="K38" s="64">
        <f t="shared" si="0"/>
        <v>189044</v>
      </c>
      <c r="L38" s="57">
        <f>ATTENDANCE!D43</f>
        <v>0</v>
      </c>
      <c r="M38" s="57">
        <v>9582</v>
      </c>
      <c r="N38" s="57">
        <v>11977</v>
      </c>
      <c r="O38" s="57">
        <v>2153</v>
      </c>
      <c r="P38" s="61">
        <f t="shared" si="1"/>
        <v>23712</v>
      </c>
      <c r="Q38" s="65">
        <f t="shared" si="2"/>
        <v>165332</v>
      </c>
      <c r="R38" s="58" t="s">
        <v>221</v>
      </c>
      <c r="S38" s="55" t="s">
        <v>131</v>
      </c>
    </row>
    <row r="39" spans="1:19" ht="15.75" thickBot="1" x14ac:dyDescent="0.3">
      <c r="A39" s="55" t="s">
        <v>177</v>
      </c>
      <c r="B39" s="55" t="s">
        <v>48</v>
      </c>
      <c r="C39" s="55" t="str">
        <f>Table1[[#This Row],[Staff ID]]</f>
        <v>AJV0038</v>
      </c>
      <c r="D39" s="55" t="s">
        <v>232</v>
      </c>
      <c r="E39" s="55" t="s">
        <v>72</v>
      </c>
      <c r="F39" s="57">
        <v>168576</v>
      </c>
      <c r="G39" s="90">
        <v>50572</v>
      </c>
      <c r="H39" s="90">
        <v>33715</v>
      </c>
      <c r="I39" s="90">
        <v>14113</v>
      </c>
      <c r="J39" s="90">
        <v>6177</v>
      </c>
      <c r="K39" s="64">
        <f t="shared" si="0"/>
        <v>273153</v>
      </c>
      <c r="L39" s="57">
        <f>ATTENDANCE!D44</f>
        <v>0</v>
      </c>
      <c r="M39" s="57">
        <v>13486</v>
      </c>
      <c r="N39" s="57">
        <v>16857</v>
      </c>
      <c r="O39" s="57">
        <v>335</v>
      </c>
      <c r="P39" s="61">
        <f t="shared" si="1"/>
        <v>30678</v>
      </c>
      <c r="Q39" s="65">
        <f t="shared" si="2"/>
        <v>242475</v>
      </c>
      <c r="R39" s="58" t="s">
        <v>222</v>
      </c>
      <c r="S39" s="55" t="s">
        <v>131</v>
      </c>
    </row>
    <row r="40" spans="1:19" ht="15.75" thickBot="1" x14ac:dyDescent="0.3">
      <c r="A40" s="55" t="s">
        <v>178</v>
      </c>
      <c r="B40" s="55" t="s">
        <v>49</v>
      </c>
      <c r="C40" s="55" t="str">
        <f>Table1[[#This Row],[Staff ID]]</f>
        <v>AJV0039</v>
      </c>
      <c r="D40" s="55" t="s">
        <v>254</v>
      </c>
      <c r="E40" s="55" t="s">
        <v>71</v>
      </c>
      <c r="F40" s="57">
        <v>173075</v>
      </c>
      <c r="G40" s="90">
        <v>51922</v>
      </c>
      <c r="H40" s="90">
        <v>34615</v>
      </c>
      <c r="I40" s="90">
        <v>6601</v>
      </c>
      <c r="J40" s="90">
        <v>1870</v>
      </c>
      <c r="K40" s="64">
        <f t="shared" si="0"/>
        <v>268083</v>
      </c>
      <c r="L40" s="57">
        <f>ATTENDANCE!D45</f>
        <v>0</v>
      </c>
      <c r="M40" s="57">
        <v>13846</v>
      </c>
      <c r="N40" s="57">
        <v>17307</v>
      </c>
      <c r="O40" s="57">
        <v>1044</v>
      </c>
      <c r="P40" s="61">
        <f t="shared" si="1"/>
        <v>32197</v>
      </c>
      <c r="Q40" s="65">
        <f t="shared" si="2"/>
        <v>235886</v>
      </c>
      <c r="R40" s="58" t="s">
        <v>223</v>
      </c>
      <c r="S40" s="55" t="s">
        <v>131</v>
      </c>
    </row>
    <row r="41" spans="1:19" ht="15.75" thickBot="1" x14ac:dyDescent="0.3">
      <c r="A41" s="55" t="s">
        <v>179</v>
      </c>
      <c r="B41" s="55" t="s">
        <v>50</v>
      </c>
      <c r="C41" s="55" t="str">
        <f>Table1[[#This Row],[Staff ID]]</f>
        <v>AJV0040</v>
      </c>
      <c r="D41" s="55" t="s">
        <v>231</v>
      </c>
      <c r="E41" s="55" t="s">
        <v>67</v>
      </c>
      <c r="F41" s="57">
        <v>84039</v>
      </c>
      <c r="G41" s="90">
        <v>25211</v>
      </c>
      <c r="H41" s="90">
        <v>16807</v>
      </c>
      <c r="I41" s="90">
        <v>6235</v>
      </c>
      <c r="J41" s="90">
        <v>2102</v>
      </c>
      <c r="K41" s="64">
        <f t="shared" si="0"/>
        <v>134394</v>
      </c>
      <c r="L41" s="57">
        <f>ATTENDANCE!D46</f>
        <v>0</v>
      </c>
      <c r="M41" s="57">
        <v>6723</v>
      </c>
      <c r="N41" s="57">
        <v>8403</v>
      </c>
      <c r="O41" s="57">
        <v>2571</v>
      </c>
      <c r="P41" s="61">
        <f t="shared" si="1"/>
        <v>17697</v>
      </c>
      <c r="Q41" s="65">
        <f t="shared" si="2"/>
        <v>116697</v>
      </c>
      <c r="R41" s="58" t="s">
        <v>224</v>
      </c>
      <c r="S41" s="55" t="s">
        <v>131</v>
      </c>
    </row>
    <row r="42" spans="1:19" ht="15.75" thickBot="1" x14ac:dyDescent="0.3">
      <c r="A42" s="55" t="s">
        <v>180</v>
      </c>
      <c r="B42" s="55" t="s">
        <v>51</v>
      </c>
      <c r="C42" s="55" t="str">
        <f>Table1[[#This Row],[Staff ID]]</f>
        <v>AJV0041</v>
      </c>
      <c r="D42" s="55" t="s">
        <v>232</v>
      </c>
      <c r="E42" s="55" t="s">
        <v>65</v>
      </c>
      <c r="F42" s="57">
        <v>106881</v>
      </c>
      <c r="G42" s="90">
        <v>32064</v>
      </c>
      <c r="H42" s="90">
        <v>21376</v>
      </c>
      <c r="I42" s="90">
        <v>7837</v>
      </c>
      <c r="J42" s="90">
        <v>7190</v>
      </c>
      <c r="K42" s="64">
        <f t="shared" si="0"/>
        <v>175348</v>
      </c>
      <c r="L42" s="57">
        <f>ATTENDANCE!D47</f>
        <v>0</v>
      </c>
      <c r="M42" s="57">
        <v>8550</v>
      </c>
      <c r="N42" s="57">
        <v>10688</v>
      </c>
      <c r="O42" s="57">
        <v>1126</v>
      </c>
      <c r="P42" s="61">
        <f t="shared" si="1"/>
        <v>20364</v>
      </c>
      <c r="Q42" s="65">
        <f t="shared" si="2"/>
        <v>154984</v>
      </c>
      <c r="R42" s="58" t="s">
        <v>225</v>
      </c>
      <c r="S42" s="55" t="s">
        <v>131</v>
      </c>
    </row>
    <row r="43" spans="1:19" ht="15.75" thickBot="1" x14ac:dyDescent="0.3">
      <c r="A43" s="55" t="s">
        <v>181</v>
      </c>
      <c r="B43" s="55" t="s">
        <v>52</v>
      </c>
      <c r="C43" s="55" t="str">
        <f>Table1[[#This Row],[Staff ID]]</f>
        <v>AJV0042</v>
      </c>
      <c r="D43" s="55" t="s">
        <v>231</v>
      </c>
      <c r="E43" s="55" t="s">
        <v>67</v>
      </c>
      <c r="F43" s="57">
        <v>99473</v>
      </c>
      <c r="G43" s="90">
        <v>29841</v>
      </c>
      <c r="H43" s="90">
        <v>19894</v>
      </c>
      <c r="I43" s="90">
        <v>7512</v>
      </c>
      <c r="J43" s="90">
        <v>2487</v>
      </c>
      <c r="K43" s="64">
        <f t="shared" si="0"/>
        <v>159207</v>
      </c>
      <c r="L43" s="57">
        <f>ATTENDANCE!D48</f>
        <v>0</v>
      </c>
      <c r="M43" s="57">
        <v>7957</v>
      </c>
      <c r="N43" s="57">
        <v>9947</v>
      </c>
      <c r="O43" s="57">
        <v>1523</v>
      </c>
      <c r="P43" s="61">
        <f t="shared" si="1"/>
        <v>19427</v>
      </c>
      <c r="Q43" s="65">
        <f t="shared" si="2"/>
        <v>139780</v>
      </c>
      <c r="R43" s="58" t="s">
        <v>226</v>
      </c>
      <c r="S43" s="55" t="s">
        <v>130</v>
      </c>
    </row>
    <row r="44" spans="1:19" ht="15.75" thickBot="1" x14ac:dyDescent="0.3">
      <c r="A44" s="55" t="s">
        <v>182</v>
      </c>
      <c r="B44" s="55" t="s">
        <v>53</v>
      </c>
      <c r="C44" s="55" t="str">
        <f>Table1[[#This Row],[Staff ID]]</f>
        <v>AJV0043</v>
      </c>
      <c r="D44" s="55" t="s">
        <v>253</v>
      </c>
      <c r="E44" s="55" t="s">
        <v>68</v>
      </c>
      <c r="F44" s="57">
        <v>98505</v>
      </c>
      <c r="G44" s="90">
        <v>29551</v>
      </c>
      <c r="H44" s="90">
        <v>19701</v>
      </c>
      <c r="I44" s="90">
        <v>14825</v>
      </c>
      <c r="J44" s="90">
        <v>2364</v>
      </c>
      <c r="K44" s="64">
        <f t="shared" si="0"/>
        <v>164946</v>
      </c>
      <c r="L44" s="57">
        <f>ATTENDANCE!D49</f>
        <v>0</v>
      </c>
      <c r="M44" s="57">
        <v>7880</v>
      </c>
      <c r="N44" s="57">
        <v>9850</v>
      </c>
      <c r="O44" s="57">
        <v>802</v>
      </c>
      <c r="P44" s="61">
        <f t="shared" si="1"/>
        <v>18532</v>
      </c>
      <c r="Q44" s="65">
        <f t="shared" si="2"/>
        <v>146414</v>
      </c>
      <c r="R44" s="58" t="s">
        <v>227</v>
      </c>
      <c r="S44" s="55" t="s">
        <v>131</v>
      </c>
    </row>
    <row r="45" spans="1:19" ht="15.75" thickBot="1" x14ac:dyDescent="0.3">
      <c r="A45" s="55" t="s">
        <v>183</v>
      </c>
      <c r="B45" s="55" t="s">
        <v>54</v>
      </c>
      <c r="C45" s="55" t="str">
        <f>Table1[[#This Row],[Staff ID]]</f>
        <v>AJV0044</v>
      </c>
      <c r="D45" s="55" t="s">
        <v>231</v>
      </c>
      <c r="E45" s="55" t="s">
        <v>64</v>
      </c>
      <c r="F45" s="57">
        <v>92608</v>
      </c>
      <c r="G45" s="90">
        <v>27782</v>
      </c>
      <c r="H45" s="90">
        <v>18521</v>
      </c>
      <c r="I45" s="90">
        <v>8681</v>
      </c>
      <c r="J45" s="90">
        <v>1123</v>
      </c>
      <c r="K45" s="64">
        <f t="shared" si="0"/>
        <v>148715</v>
      </c>
      <c r="L45" s="57">
        <f>ATTENDANCE!D50</f>
        <v>0</v>
      </c>
      <c r="M45" s="57">
        <v>7408</v>
      </c>
      <c r="N45" s="57">
        <v>9260</v>
      </c>
      <c r="O45" s="57">
        <v>1206</v>
      </c>
      <c r="P45" s="61">
        <f t="shared" si="1"/>
        <v>17874</v>
      </c>
      <c r="Q45" s="65">
        <f t="shared" si="2"/>
        <v>130841</v>
      </c>
      <c r="R45" s="58" t="s">
        <v>228</v>
      </c>
      <c r="S45" s="55" t="s">
        <v>131</v>
      </c>
    </row>
    <row r="46" spans="1:19" ht="15.75" thickBot="1" x14ac:dyDescent="0.3">
      <c r="A46" s="55"/>
      <c r="B46" s="55"/>
      <c r="C46" s="55"/>
      <c r="D46" s="55"/>
      <c r="E46" s="57"/>
      <c r="F46" s="57"/>
      <c r="G46" s="60"/>
      <c r="H46" s="60"/>
      <c r="I46" s="60"/>
      <c r="J46" s="60"/>
      <c r="K46" s="64"/>
      <c r="L46" s="57"/>
      <c r="M46" s="57"/>
      <c r="N46" s="57"/>
      <c r="O46" s="57"/>
      <c r="P46" s="61"/>
      <c r="Q46" s="65"/>
      <c r="R46" s="58"/>
      <c r="S46" s="55"/>
    </row>
    <row r="47" spans="1:19" ht="15.75" thickBot="1" x14ac:dyDescent="0.3">
      <c r="A47" s="55"/>
      <c r="B47" s="55"/>
      <c r="C47" s="55"/>
      <c r="D47" s="55"/>
      <c r="E47" s="56"/>
      <c r="F47" s="57"/>
      <c r="G47" s="60"/>
      <c r="H47" s="60"/>
      <c r="I47" s="60"/>
      <c r="J47" s="60"/>
      <c r="K47" s="64"/>
      <c r="L47" s="57"/>
      <c r="M47" s="57"/>
      <c r="N47" s="57"/>
      <c r="O47" s="57"/>
      <c r="P47" s="61"/>
      <c r="Q47" s="65"/>
      <c r="R47" s="58"/>
      <c r="S47" s="55"/>
    </row>
  </sheetData>
  <hyperlinks>
    <hyperlink ref="R2" r:id="rId1" display="brandon.coleman@royallinetech.com"/>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K18"/>
  <sheetViews>
    <sheetView showGridLines="0" workbookViewId="0">
      <selection activeCell="H9" sqref="H9"/>
    </sheetView>
  </sheetViews>
  <sheetFormatPr defaultRowHeight="15" x14ac:dyDescent="0.25"/>
  <cols>
    <col min="1" max="1" width="4" customWidth="1"/>
    <col min="3" max="3" width="24.5703125" customWidth="1"/>
    <col min="4" max="4" width="5.7109375" customWidth="1"/>
    <col min="5" max="5" width="31" customWidth="1"/>
    <col min="6" max="6" width="2" customWidth="1"/>
    <col min="7" max="7" width="0.85546875" customWidth="1"/>
    <col min="8" max="8" width="21.140625" customWidth="1"/>
    <col min="9" max="9" width="9.140625" customWidth="1"/>
    <col min="10" max="10" width="28.7109375" customWidth="1"/>
    <col min="11" max="11" width="5" customWidth="1"/>
    <col min="12" max="12" width="4" customWidth="1"/>
    <col min="14" max="14" width="15.28515625" customWidth="1"/>
    <col min="257" max="257" width="4" customWidth="1"/>
    <col min="259" max="259" width="17.28515625" customWidth="1"/>
    <col min="261" max="261" width="28" customWidth="1"/>
    <col min="262" max="262" width="10.28515625" customWidth="1"/>
    <col min="263" max="263" width="1.7109375" customWidth="1"/>
    <col min="264" max="264" width="16" customWidth="1"/>
    <col min="265" max="265" width="9.140625" customWidth="1"/>
    <col min="267" max="267" width="9.85546875" customWidth="1"/>
    <col min="268" max="268" width="4" customWidth="1"/>
    <col min="270" max="270" width="15.28515625" customWidth="1"/>
    <col min="513" max="513" width="4" customWidth="1"/>
    <col min="515" max="515" width="17.28515625" customWidth="1"/>
    <col min="517" max="517" width="28" customWidth="1"/>
    <col min="518" max="518" width="10.28515625" customWidth="1"/>
    <col min="519" max="519" width="1.7109375" customWidth="1"/>
    <col min="520" max="520" width="16" customWidth="1"/>
    <col min="521" max="521" width="9.140625" customWidth="1"/>
    <col min="523" max="523" width="9.85546875" customWidth="1"/>
    <col min="524" max="524" width="4" customWidth="1"/>
    <col min="526" max="526" width="15.28515625" customWidth="1"/>
    <col min="769" max="769" width="4" customWidth="1"/>
    <col min="771" max="771" width="17.28515625" customWidth="1"/>
    <col min="773" max="773" width="28" customWidth="1"/>
    <col min="774" max="774" width="10.28515625" customWidth="1"/>
    <col min="775" max="775" width="1.7109375" customWidth="1"/>
    <col min="776" max="776" width="16" customWidth="1"/>
    <col min="777" max="777" width="9.140625" customWidth="1"/>
    <col min="779" max="779" width="9.85546875" customWidth="1"/>
    <col min="780" max="780" width="4" customWidth="1"/>
    <col min="782" max="782" width="15.28515625" customWidth="1"/>
    <col min="1025" max="1025" width="4" customWidth="1"/>
    <col min="1027" max="1027" width="17.28515625" customWidth="1"/>
    <col min="1029" max="1029" width="28" customWidth="1"/>
    <col min="1030" max="1030" width="10.28515625" customWidth="1"/>
    <col min="1031" max="1031" width="1.7109375" customWidth="1"/>
    <col min="1032" max="1032" width="16" customWidth="1"/>
    <col min="1033" max="1033" width="9.140625" customWidth="1"/>
    <col min="1035" max="1035" width="9.85546875" customWidth="1"/>
    <col min="1036" max="1036" width="4" customWidth="1"/>
    <col min="1038" max="1038" width="15.28515625" customWidth="1"/>
    <col min="1281" max="1281" width="4" customWidth="1"/>
    <col min="1283" max="1283" width="17.28515625" customWidth="1"/>
    <col min="1285" max="1285" width="28" customWidth="1"/>
    <col min="1286" max="1286" width="10.28515625" customWidth="1"/>
    <col min="1287" max="1287" width="1.7109375" customWidth="1"/>
    <col min="1288" max="1288" width="16" customWidth="1"/>
    <col min="1289" max="1289" width="9.140625" customWidth="1"/>
    <col min="1291" max="1291" width="9.85546875" customWidth="1"/>
    <col min="1292" max="1292" width="4" customWidth="1"/>
    <col min="1294" max="1294" width="15.28515625" customWidth="1"/>
    <col min="1537" max="1537" width="4" customWidth="1"/>
    <col min="1539" max="1539" width="17.28515625" customWidth="1"/>
    <col min="1541" max="1541" width="28" customWidth="1"/>
    <col min="1542" max="1542" width="10.28515625" customWidth="1"/>
    <col min="1543" max="1543" width="1.7109375" customWidth="1"/>
    <col min="1544" max="1544" width="16" customWidth="1"/>
    <col min="1545" max="1545" width="9.140625" customWidth="1"/>
    <col min="1547" max="1547" width="9.85546875" customWidth="1"/>
    <col min="1548" max="1548" width="4" customWidth="1"/>
    <col min="1550" max="1550" width="15.28515625" customWidth="1"/>
    <col min="1793" max="1793" width="4" customWidth="1"/>
    <col min="1795" max="1795" width="17.28515625" customWidth="1"/>
    <col min="1797" max="1797" width="28" customWidth="1"/>
    <col min="1798" max="1798" width="10.28515625" customWidth="1"/>
    <col min="1799" max="1799" width="1.7109375" customWidth="1"/>
    <col min="1800" max="1800" width="16" customWidth="1"/>
    <col min="1801" max="1801" width="9.140625" customWidth="1"/>
    <col min="1803" max="1803" width="9.85546875" customWidth="1"/>
    <col min="1804" max="1804" width="4" customWidth="1"/>
    <col min="1806" max="1806" width="15.28515625" customWidth="1"/>
    <col min="2049" max="2049" width="4" customWidth="1"/>
    <col min="2051" max="2051" width="17.28515625" customWidth="1"/>
    <col min="2053" max="2053" width="28" customWidth="1"/>
    <col min="2054" max="2054" width="10.28515625" customWidth="1"/>
    <col min="2055" max="2055" width="1.7109375" customWidth="1"/>
    <col min="2056" max="2056" width="16" customWidth="1"/>
    <col min="2057" max="2057" width="9.140625" customWidth="1"/>
    <col min="2059" max="2059" width="9.85546875" customWidth="1"/>
    <col min="2060" max="2060" width="4" customWidth="1"/>
    <col min="2062" max="2062" width="15.28515625" customWidth="1"/>
    <col min="2305" max="2305" width="4" customWidth="1"/>
    <col min="2307" max="2307" width="17.28515625" customWidth="1"/>
    <col min="2309" max="2309" width="28" customWidth="1"/>
    <col min="2310" max="2310" width="10.28515625" customWidth="1"/>
    <col min="2311" max="2311" width="1.7109375" customWidth="1"/>
    <col min="2312" max="2312" width="16" customWidth="1"/>
    <col min="2313" max="2313" width="9.140625" customWidth="1"/>
    <col min="2315" max="2315" width="9.85546875" customWidth="1"/>
    <col min="2316" max="2316" width="4" customWidth="1"/>
    <col min="2318" max="2318" width="15.28515625" customWidth="1"/>
    <col min="2561" max="2561" width="4" customWidth="1"/>
    <col min="2563" max="2563" width="17.28515625" customWidth="1"/>
    <col min="2565" max="2565" width="28" customWidth="1"/>
    <col min="2566" max="2566" width="10.28515625" customWidth="1"/>
    <col min="2567" max="2567" width="1.7109375" customWidth="1"/>
    <col min="2568" max="2568" width="16" customWidth="1"/>
    <col min="2569" max="2569" width="9.140625" customWidth="1"/>
    <col min="2571" max="2571" width="9.85546875" customWidth="1"/>
    <col min="2572" max="2572" width="4" customWidth="1"/>
    <col min="2574" max="2574" width="15.28515625" customWidth="1"/>
    <col min="2817" max="2817" width="4" customWidth="1"/>
    <col min="2819" max="2819" width="17.28515625" customWidth="1"/>
    <col min="2821" max="2821" width="28" customWidth="1"/>
    <col min="2822" max="2822" width="10.28515625" customWidth="1"/>
    <col min="2823" max="2823" width="1.7109375" customWidth="1"/>
    <col min="2824" max="2824" width="16" customWidth="1"/>
    <col min="2825" max="2825" width="9.140625" customWidth="1"/>
    <col min="2827" max="2827" width="9.85546875" customWidth="1"/>
    <col min="2828" max="2828" width="4" customWidth="1"/>
    <col min="2830" max="2830" width="15.28515625" customWidth="1"/>
    <col min="3073" max="3073" width="4" customWidth="1"/>
    <col min="3075" max="3075" width="17.28515625" customWidth="1"/>
    <col min="3077" max="3077" width="28" customWidth="1"/>
    <col min="3078" max="3078" width="10.28515625" customWidth="1"/>
    <col min="3079" max="3079" width="1.7109375" customWidth="1"/>
    <col min="3080" max="3080" width="16" customWidth="1"/>
    <col min="3081" max="3081" width="9.140625" customWidth="1"/>
    <col min="3083" max="3083" width="9.85546875" customWidth="1"/>
    <col min="3084" max="3084" width="4" customWidth="1"/>
    <col min="3086" max="3086" width="15.28515625" customWidth="1"/>
    <col min="3329" max="3329" width="4" customWidth="1"/>
    <col min="3331" max="3331" width="17.28515625" customWidth="1"/>
    <col min="3333" max="3333" width="28" customWidth="1"/>
    <col min="3334" max="3334" width="10.28515625" customWidth="1"/>
    <col min="3335" max="3335" width="1.7109375" customWidth="1"/>
    <col min="3336" max="3336" width="16" customWidth="1"/>
    <col min="3337" max="3337" width="9.140625" customWidth="1"/>
    <col min="3339" max="3339" width="9.85546875" customWidth="1"/>
    <col min="3340" max="3340" width="4" customWidth="1"/>
    <col min="3342" max="3342" width="15.28515625" customWidth="1"/>
    <col min="3585" max="3585" width="4" customWidth="1"/>
    <col min="3587" max="3587" width="17.28515625" customWidth="1"/>
    <col min="3589" max="3589" width="28" customWidth="1"/>
    <col min="3590" max="3590" width="10.28515625" customWidth="1"/>
    <col min="3591" max="3591" width="1.7109375" customWidth="1"/>
    <col min="3592" max="3592" width="16" customWidth="1"/>
    <col min="3593" max="3593" width="9.140625" customWidth="1"/>
    <col min="3595" max="3595" width="9.85546875" customWidth="1"/>
    <col min="3596" max="3596" width="4" customWidth="1"/>
    <col min="3598" max="3598" width="15.28515625" customWidth="1"/>
    <col min="3841" max="3841" width="4" customWidth="1"/>
    <col min="3843" max="3843" width="17.28515625" customWidth="1"/>
    <col min="3845" max="3845" width="28" customWidth="1"/>
    <col min="3846" max="3846" width="10.28515625" customWidth="1"/>
    <col min="3847" max="3847" width="1.7109375" customWidth="1"/>
    <col min="3848" max="3848" width="16" customWidth="1"/>
    <col min="3849" max="3849" width="9.140625" customWidth="1"/>
    <col min="3851" max="3851" width="9.85546875" customWidth="1"/>
    <col min="3852" max="3852" width="4" customWidth="1"/>
    <col min="3854" max="3854" width="15.28515625" customWidth="1"/>
    <col min="4097" max="4097" width="4" customWidth="1"/>
    <col min="4099" max="4099" width="17.28515625" customWidth="1"/>
    <col min="4101" max="4101" width="28" customWidth="1"/>
    <col min="4102" max="4102" width="10.28515625" customWidth="1"/>
    <col min="4103" max="4103" width="1.7109375" customWidth="1"/>
    <col min="4104" max="4104" width="16" customWidth="1"/>
    <col min="4105" max="4105" width="9.140625" customWidth="1"/>
    <col min="4107" max="4107" width="9.85546875" customWidth="1"/>
    <col min="4108" max="4108" width="4" customWidth="1"/>
    <col min="4110" max="4110" width="15.28515625" customWidth="1"/>
    <col min="4353" max="4353" width="4" customWidth="1"/>
    <col min="4355" max="4355" width="17.28515625" customWidth="1"/>
    <col min="4357" max="4357" width="28" customWidth="1"/>
    <col min="4358" max="4358" width="10.28515625" customWidth="1"/>
    <col min="4359" max="4359" width="1.7109375" customWidth="1"/>
    <col min="4360" max="4360" width="16" customWidth="1"/>
    <col min="4361" max="4361" width="9.140625" customWidth="1"/>
    <col min="4363" max="4363" width="9.85546875" customWidth="1"/>
    <col min="4364" max="4364" width="4" customWidth="1"/>
    <col min="4366" max="4366" width="15.28515625" customWidth="1"/>
    <col min="4609" max="4609" width="4" customWidth="1"/>
    <col min="4611" max="4611" width="17.28515625" customWidth="1"/>
    <col min="4613" max="4613" width="28" customWidth="1"/>
    <col min="4614" max="4614" width="10.28515625" customWidth="1"/>
    <col min="4615" max="4615" width="1.7109375" customWidth="1"/>
    <col min="4616" max="4616" width="16" customWidth="1"/>
    <col min="4617" max="4617" width="9.140625" customWidth="1"/>
    <col min="4619" max="4619" width="9.85546875" customWidth="1"/>
    <col min="4620" max="4620" width="4" customWidth="1"/>
    <col min="4622" max="4622" width="15.28515625" customWidth="1"/>
    <col min="4865" max="4865" width="4" customWidth="1"/>
    <col min="4867" max="4867" width="17.28515625" customWidth="1"/>
    <col min="4869" max="4869" width="28" customWidth="1"/>
    <col min="4870" max="4870" width="10.28515625" customWidth="1"/>
    <col min="4871" max="4871" width="1.7109375" customWidth="1"/>
    <col min="4872" max="4872" width="16" customWidth="1"/>
    <col min="4873" max="4873" width="9.140625" customWidth="1"/>
    <col min="4875" max="4875" width="9.85546875" customWidth="1"/>
    <col min="4876" max="4876" width="4" customWidth="1"/>
    <col min="4878" max="4878" width="15.28515625" customWidth="1"/>
    <col min="5121" max="5121" width="4" customWidth="1"/>
    <col min="5123" max="5123" width="17.28515625" customWidth="1"/>
    <col min="5125" max="5125" width="28" customWidth="1"/>
    <col min="5126" max="5126" width="10.28515625" customWidth="1"/>
    <col min="5127" max="5127" width="1.7109375" customWidth="1"/>
    <col min="5128" max="5128" width="16" customWidth="1"/>
    <col min="5129" max="5129" width="9.140625" customWidth="1"/>
    <col min="5131" max="5131" width="9.85546875" customWidth="1"/>
    <col min="5132" max="5132" width="4" customWidth="1"/>
    <col min="5134" max="5134" width="15.28515625" customWidth="1"/>
    <col min="5377" max="5377" width="4" customWidth="1"/>
    <col min="5379" max="5379" width="17.28515625" customWidth="1"/>
    <col min="5381" max="5381" width="28" customWidth="1"/>
    <col min="5382" max="5382" width="10.28515625" customWidth="1"/>
    <col min="5383" max="5383" width="1.7109375" customWidth="1"/>
    <col min="5384" max="5384" width="16" customWidth="1"/>
    <col min="5385" max="5385" width="9.140625" customWidth="1"/>
    <col min="5387" max="5387" width="9.85546875" customWidth="1"/>
    <col min="5388" max="5388" width="4" customWidth="1"/>
    <col min="5390" max="5390" width="15.28515625" customWidth="1"/>
    <col min="5633" max="5633" width="4" customWidth="1"/>
    <col min="5635" max="5635" width="17.28515625" customWidth="1"/>
    <col min="5637" max="5637" width="28" customWidth="1"/>
    <col min="5638" max="5638" width="10.28515625" customWidth="1"/>
    <col min="5639" max="5639" width="1.7109375" customWidth="1"/>
    <col min="5640" max="5640" width="16" customWidth="1"/>
    <col min="5641" max="5641" width="9.140625" customWidth="1"/>
    <col min="5643" max="5643" width="9.85546875" customWidth="1"/>
    <col min="5644" max="5644" width="4" customWidth="1"/>
    <col min="5646" max="5646" width="15.28515625" customWidth="1"/>
    <col min="5889" max="5889" width="4" customWidth="1"/>
    <col min="5891" max="5891" width="17.28515625" customWidth="1"/>
    <col min="5893" max="5893" width="28" customWidth="1"/>
    <col min="5894" max="5894" width="10.28515625" customWidth="1"/>
    <col min="5895" max="5895" width="1.7109375" customWidth="1"/>
    <col min="5896" max="5896" width="16" customWidth="1"/>
    <col min="5897" max="5897" width="9.140625" customWidth="1"/>
    <col min="5899" max="5899" width="9.85546875" customWidth="1"/>
    <col min="5900" max="5900" width="4" customWidth="1"/>
    <col min="5902" max="5902" width="15.28515625" customWidth="1"/>
    <col min="6145" max="6145" width="4" customWidth="1"/>
    <col min="6147" max="6147" width="17.28515625" customWidth="1"/>
    <col min="6149" max="6149" width="28" customWidth="1"/>
    <col min="6150" max="6150" width="10.28515625" customWidth="1"/>
    <col min="6151" max="6151" width="1.7109375" customWidth="1"/>
    <col min="6152" max="6152" width="16" customWidth="1"/>
    <col min="6153" max="6153" width="9.140625" customWidth="1"/>
    <col min="6155" max="6155" width="9.85546875" customWidth="1"/>
    <col min="6156" max="6156" width="4" customWidth="1"/>
    <col min="6158" max="6158" width="15.28515625" customWidth="1"/>
    <col min="6401" max="6401" width="4" customWidth="1"/>
    <col min="6403" max="6403" width="17.28515625" customWidth="1"/>
    <col min="6405" max="6405" width="28" customWidth="1"/>
    <col min="6406" max="6406" width="10.28515625" customWidth="1"/>
    <col min="6407" max="6407" width="1.7109375" customWidth="1"/>
    <col min="6408" max="6408" width="16" customWidth="1"/>
    <col min="6409" max="6409" width="9.140625" customWidth="1"/>
    <col min="6411" max="6411" width="9.85546875" customWidth="1"/>
    <col min="6412" max="6412" width="4" customWidth="1"/>
    <col min="6414" max="6414" width="15.28515625" customWidth="1"/>
    <col min="6657" max="6657" width="4" customWidth="1"/>
    <col min="6659" max="6659" width="17.28515625" customWidth="1"/>
    <col min="6661" max="6661" width="28" customWidth="1"/>
    <col min="6662" max="6662" width="10.28515625" customWidth="1"/>
    <col min="6663" max="6663" width="1.7109375" customWidth="1"/>
    <col min="6664" max="6664" width="16" customWidth="1"/>
    <col min="6665" max="6665" width="9.140625" customWidth="1"/>
    <col min="6667" max="6667" width="9.85546875" customWidth="1"/>
    <col min="6668" max="6668" width="4" customWidth="1"/>
    <col min="6670" max="6670" width="15.28515625" customWidth="1"/>
    <col min="6913" max="6913" width="4" customWidth="1"/>
    <col min="6915" max="6915" width="17.28515625" customWidth="1"/>
    <col min="6917" max="6917" width="28" customWidth="1"/>
    <col min="6918" max="6918" width="10.28515625" customWidth="1"/>
    <col min="6919" max="6919" width="1.7109375" customWidth="1"/>
    <col min="6920" max="6920" width="16" customWidth="1"/>
    <col min="6921" max="6921" width="9.140625" customWidth="1"/>
    <col min="6923" max="6923" width="9.85546875" customWidth="1"/>
    <col min="6924" max="6924" width="4" customWidth="1"/>
    <col min="6926" max="6926" width="15.28515625" customWidth="1"/>
    <col min="7169" max="7169" width="4" customWidth="1"/>
    <col min="7171" max="7171" width="17.28515625" customWidth="1"/>
    <col min="7173" max="7173" width="28" customWidth="1"/>
    <col min="7174" max="7174" width="10.28515625" customWidth="1"/>
    <col min="7175" max="7175" width="1.7109375" customWidth="1"/>
    <col min="7176" max="7176" width="16" customWidth="1"/>
    <col min="7177" max="7177" width="9.140625" customWidth="1"/>
    <col min="7179" max="7179" width="9.85546875" customWidth="1"/>
    <col min="7180" max="7180" width="4" customWidth="1"/>
    <col min="7182" max="7182" width="15.28515625" customWidth="1"/>
    <col min="7425" max="7425" width="4" customWidth="1"/>
    <col min="7427" max="7427" width="17.28515625" customWidth="1"/>
    <col min="7429" max="7429" width="28" customWidth="1"/>
    <col min="7430" max="7430" width="10.28515625" customWidth="1"/>
    <col min="7431" max="7431" width="1.7109375" customWidth="1"/>
    <col min="7432" max="7432" width="16" customWidth="1"/>
    <col min="7433" max="7433" width="9.140625" customWidth="1"/>
    <col min="7435" max="7435" width="9.85546875" customWidth="1"/>
    <col min="7436" max="7436" width="4" customWidth="1"/>
    <col min="7438" max="7438" width="15.28515625" customWidth="1"/>
    <col min="7681" max="7681" width="4" customWidth="1"/>
    <col min="7683" max="7683" width="17.28515625" customWidth="1"/>
    <col min="7685" max="7685" width="28" customWidth="1"/>
    <col min="7686" max="7686" width="10.28515625" customWidth="1"/>
    <col min="7687" max="7687" width="1.7109375" customWidth="1"/>
    <col min="7688" max="7688" width="16" customWidth="1"/>
    <col min="7689" max="7689" width="9.140625" customWidth="1"/>
    <col min="7691" max="7691" width="9.85546875" customWidth="1"/>
    <col min="7692" max="7692" width="4" customWidth="1"/>
    <col min="7694" max="7694" width="15.28515625" customWidth="1"/>
    <col min="7937" max="7937" width="4" customWidth="1"/>
    <col min="7939" max="7939" width="17.28515625" customWidth="1"/>
    <col min="7941" max="7941" width="28" customWidth="1"/>
    <col min="7942" max="7942" width="10.28515625" customWidth="1"/>
    <col min="7943" max="7943" width="1.7109375" customWidth="1"/>
    <col min="7944" max="7944" width="16" customWidth="1"/>
    <col min="7945" max="7945" width="9.140625" customWidth="1"/>
    <col min="7947" max="7947" width="9.85546875" customWidth="1"/>
    <col min="7948" max="7948" width="4" customWidth="1"/>
    <col min="7950" max="7950" width="15.28515625" customWidth="1"/>
    <col min="8193" max="8193" width="4" customWidth="1"/>
    <col min="8195" max="8195" width="17.28515625" customWidth="1"/>
    <col min="8197" max="8197" width="28" customWidth="1"/>
    <col min="8198" max="8198" width="10.28515625" customWidth="1"/>
    <col min="8199" max="8199" width="1.7109375" customWidth="1"/>
    <col min="8200" max="8200" width="16" customWidth="1"/>
    <col min="8201" max="8201" width="9.140625" customWidth="1"/>
    <col min="8203" max="8203" width="9.85546875" customWidth="1"/>
    <col min="8204" max="8204" width="4" customWidth="1"/>
    <col min="8206" max="8206" width="15.28515625" customWidth="1"/>
    <col min="8449" max="8449" width="4" customWidth="1"/>
    <col min="8451" max="8451" width="17.28515625" customWidth="1"/>
    <col min="8453" max="8453" width="28" customWidth="1"/>
    <col min="8454" max="8454" width="10.28515625" customWidth="1"/>
    <col min="8455" max="8455" width="1.7109375" customWidth="1"/>
    <col min="8456" max="8456" width="16" customWidth="1"/>
    <col min="8457" max="8457" width="9.140625" customWidth="1"/>
    <col min="8459" max="8459" width="9.85546875" customWidth="1"/>
    <col min="8460" max="8460" width="4" customWidth="1"/>
    <col min="8462" max="8462" width="15.28515625" customWidth="1"/>
    <col min="8705" max="8705" width="4" customWidth="1"/>
    <col min="8707" max="8707" width="17.28515625" customWidth="1"/>
    <col min="8709" max="8709" width="28" customWidth="1"/>
    <col min="8710" max="8710" width="10.28515625" customWidth="1"/>
    <col min="8711" max="8711" width="1.7109375" customWidth="1"/>
    <col min="8712" max="8712" width="16" customWidth="1"/>
    <col min="8713" max="8713" width="9.140625" customWidth="1"/>
    <col min="8715" max="8715" width="9.85546875" customWidth="1"/>
    <col min="8716" max="8716" width="4" customWidth="1"/>
    <col min="8718" max="8718" width="15.28515625" customWidth="1"/>
    <col min="8961" max="8961" width="4" customWidth="1"/>
    <col min="8963" max="8963" width="17.28515625" customWidth="1"/>
    <col min="8965" max="8965" width="28" customWidth="1"/>
    <col min="8966" max="8966" width="10.28515625" customWidth="1"/>
    <col min="8967" max="8967" width="1.7109375" customWidth="1"/>
    <col min="8968" max="8968" width="16" customWidth="1"/>
    <col min="8969" max="8969" width="9.140625" customWidth="1"/>
    <col min="8971" max="8971" width="9.85546875" customWidth="1"/>
    <col min="8972" max="8972" width="4" customWidth="1"/>
    <col min="8974" max="8974" width="15.28515625" customWidth="1"/>
    <col min="9217" max="9217" width="4" customWidth="1"/>
    <col min="9219" max="9219" width="17.28515625" customWidth="1"/>
    <col min="9221" max="9221" width="28" customWidth="1"/>
    <col min="9222" max="9222" width="10.28515625" customWidth="1"/>
    <col min="9223" max="9223" width="1.7109375" customWidth="1"/>
    <col min="9224" max="9224" width="16" customWidth="1"/>
    <col min="9225" max="9225" width="9.140625" customWidth="1"/>
    <col min="9227" max="9227" width="9.85546875" customWidth="1"/>
    <col min="9228" max="9228" width="4" customWidth="1"/>
    <col min="9230" max="9230" width="15.28515625" customWidth="1"/>
    <col min="9473" max="9473" width="4" customWidth="1"/>
    <col min="9475" max="9475" width="17.28515625" customWidth="1"/>
    <col min="9477" max="9477" width="28" customWidth="1"/>
    <col min="9478" max="9478" width="10.28515625" customWidth="1"/>
    <col min="9479" max="9479" width="1.7109375" customWidth="1"/>
    <col min="9480" max="9480" width="16" customWidth="1"/>
    <col min="9481" max="9481" width="9.140625" customWidth="1"/>
    <col min="9483" max="9483" width="9.85546875" customWidth="1"/>
    <col min="9484" max="9484" width="4" customWidth="1"/>
    <col min="9486" max="9486" width="15.28515625" customWidth="1"/>
    <col min="9729" max="9729" width="4" customWidth="1"/>
    <col min="9731" max="9731" width="17.28515625" customWidth="1"/>
    <col min="9733" max="9733" width="28" customWidth="1"/>
    <col min="9734" max="9734" width="10.28515625" customWidth="1"/>
    <col min="9735" max="9735" width="1.7109375" customWidth="1"/>
    <col min="9736" max="9736" width="16" customWidth="1"/>
    <col min="9737" max="9737" width="9.140625" customWidth="1"/>
    <col min="9739" max="9739" width="9.85546875" customWidth="1"/>
    <col min="9740" max="9740" width="4" customWidth="1"/>
    <col min="9742" max="9742" width="15.28515625" customWidth="1"/>
    <col min="9985" max="9985" width="4" customWidth="1"/>
    <col min="9987" max="9987" width="17.28515625" customWidth="1"/>
    <col min="9989" max="9989" width="28" customWidth="1"/>
    <col min="9990" max="9990" width="10.28515625" customWidth="1"/>
    <col min="9991" max="9991" width="1.7109375" customWidth="1"/>
    <col min="9992" max="9992" width="16" customWidth="1"/>
    <col min="9993" max="9993" width="9.140625" customWidth="1"/>
    <col min="9995" max="9995" width="9.85546875" customWidth="1"/>
    <col min="9996" max="9996" width="4" customWidth="1"/>
    <col min="9998" max="9998" width="15.28515625" customWidth="1"/>
    <col min="10241" max="10241" width="4" customWidth="1"/>
    <col min="10243" max="10243" width="17.28515625" customWidth="1"/>
    <col min="10245" max="10245" width="28" customWidth="1"/>
    <col min="10246" max="10246" width="10.28515625" customWidth="1"/>
    <col min="10247" max="10247" width="1.7109375" customWidth="1"/>
    <col min="10248" max="10248" width="16" customWidth="1"/>
    <col min="10249" max="10249" width="9.140625" customWidth="1"/>
    <col min="10251" max="10251" width="9.85546875" customWidth="1"/>
    <col min="10252" max="10252" width="4" customWidth="1"/>
    <col min="10254" max="10254" width="15.28515625" customWidth="1"/>
    <col min="10497" max="10497" width="4" customWidth="1"/>
    <col min="10499" max="10499" width="17.28515625" customWidth="1"/>
    <col min="10501" max="10501" width="28" customWidth="1"/>
    <col min="10502" max="10502" width="10.28515625" customWidth="1"/>
    <col min="10503" max="10503" width="1.7109375" customWidth="1"/>
    <col min="10504" max="10504" width="16" customWidth="1"/>
    <col min="10505" max="10505" width="9.140625" customWidth="1"/>
    <col min="10507" max="10507" width="9.85546875" customWidth="1"/>
    <col min="10508" max="10508" width="4" customWidth="1"/>
    <col min="10510" max="10510" width="15.28515625" customWidth="1"/>
    <col min="10753" max="10753" width="4" customWidth="1"/>
    <col min="10755" max="10755" width="17.28515625" customWidth="1"/>
    <col min="10757" max="10757" width="28" customWidth="1"/>
    <col min="10758" max="10758" width="10.28515625" customWidth="1"/>
    <col min="10759" max="10759" width="1.7109375" customWidth="1"/>
    <col min="10760" max="10760" width="16" customWidth="1"/>
    <col min="10761" max="10761" width="9.140625" customWidth="1"/>
    <col min="10763" max="10763" width="9.85546875" customWidth="1"/>
    <col min="10764" max="10764" width="4" customWidth="1"/>
    <col min="10766" max="10766" width="15.28515625" customWidth="1"/>
    <col min="11009" max="11009" width="4" customWidth="1"/>
    <col min="11011" max="11011" width="17.28515625" customWidth="1"/>
    <col min="11013" max="11013" width="28" customWidth="1"/>
    <col min="11014" max="11014" width="10.28515625" customWidth="1"/>
    <col min="11015" max="11015" width="1.7109375" customWidth="1"/>
    <col min="11016" max="11016" width="16" customWidth="1"/>
    <col min="11017" max="11017" width="9.140625" customWidth="1"/>
    <col min="11019" max="11019" width="9.85546875" customWidth="1"/>
    <col min="11020" max="11020" width="4" customWidth="1"/>
    <col min="11022" max="11022" width="15.28515625" customWidth="1"/>
    <col min="11265" max="11265" width="4" customWidth="1"/>
    <col min="11267" max="11267" width="17.28515625" customWidth="1"/>
    <col min="11269" max="11269" width="28" customWidth="1"/>
    <col min="11270" max="11270" width="10.28515625" customWidth="1"/>
    <col min="11271" max="11271" width="1.7109375" customWidth="1"/>
    <col min="11272" max="11272" width="16" customWidth="1"/>
    <col min="11273" max="11273" width="9.140625" customWidth="1"/>
    <col min="11275" max="11275" width="9.85546875" customWidth="1"/>
    <col min="11276" max="11276" width="4" customWidth="1"/>
    <col min="11278" max="11278" width="15.28515625" customWidth="1"/>
    <col min="11521" max="11521" width="4" customWidth="1"/>
    <col min="11523" max="11523" width="17.28515625" customWidth="1"/>
    <col min="11525" max="11525" width="28" customWidth="1"/>
    <col min="11526" max="11526" width="10.28515625" customWidth="1"/>
    <col min="11527" max="11527" width="1.7109375" customWidth="1"/>
    <col min="11528" max="11528" width="16" customWidth="1"/>
    <col min="11529" max="11529" width="9.140625" customWidth="1"/>
    <col min="11531" max="11531" width="9.85546875" customWidth="1"/>
    <col min="11532" max="11532" width="4" customWidth="1"/>
    <col min="11534" max="11534" width="15.28515625" customWidth="1"/>
    <col min="11777" max="11777" width="4" customWidth="1"/>
    <col min="11779" max="11779" width="17.28515625" customWidth="1"/>
    <col min="11781" max="11781" width="28" customWidth="1"/>
    <col min="11782" max="11782" width="10.28515625" customWidth="1"/>
    <col min="11783" max="11783" width="1.7109375" customWidth="1"/>
    <col min="11784" max="11784" width="16" customWidth="1"/>
    <col min="11785" max="11785" width="9.140625" customWidth="1"/>
    <col min="11787" max="11787" width="9.85546875" customWidth="1"/>
    <col min="11788" max="11788" width="4" customWidth="1"/>
    <col min="11790" max="11790" width="15.28515625" customWidth="1"/>
    <col min="12033" max="12033" width="4" customWidth="1"/>
    <col min="12035" max="12035" width="17.28515625" customWidth="1"/>
    <col min="12037" max="12037" width="28" customWidth="1"/>
    <col min="12038" max="12038" width="10.28515625" customWidth="1"/>
    <col min="12039" max="12039" width="1.7109375" customWidth="1"/>
    <col min="12040" max="12040" width="16" customWidth="1"/>
    <col min="12041" max="12041" width="9.140625" customWidth="1"/>
    <col min="12043" max="12043" width="9.85546875" customWidth="1"/>
    <col min="12044" max="12044" width="4" customWidth="1"/>
    <col min="12046" max="12046" width="15.28515625" customWidth="1"/>
    <col min="12289" max="12289" width="4" customWidth="1"/>
    <col min="12291" max="12291" width="17.28515625" customWidth="1"/>
    <col min="12293" max="12293" width="28" customWidth="1"/>
    <col min="12294" max="12294" width="10.28515625" customWidth="1"/>
    <col min="12295" max="12295" width="1.7109375" customWidth="1"/>
    <col min="12296" max="12296" width="16" customWidth="1"/>
    <col min="12297" max="12297" width="9.140625" customWidth="1"/>
    <col min="12299" max="12299" width="9.85546875" customWidth="1"/>
    <col min="12300" max="12300" width="4" customWidth="1"/>
    <col min="12302" max="12302" width="15.28515625" customWidth="1"/>
    <col min="12545" max="12545" width="4" customWidth="1"/>
    <col min="12547" max="12547" width="17.28515625" customWidth="1"/>
    <col min="12549" max="12549" width="28" customWidth="1"/>
    <col min="12550" max="12550" width="10.28515625" customWidth="1"/>
    <col min="12551" max="12551" width="1.7109375" customWidth="1"/>
    <col min="12552" max="12552" width="16" customWidth="1"/>
    <col min="12553" max="12553" width="9.140625" customWidth="1"/>
    <col min="12555" max="12555" width="9.85546875" customWidth="1"/>
    <col min="12556" max="12556" width="4" customWidth="1"/>
    <col min="12558" max="12558" width="15.28515625" customWidth="1"/>
    <col min="12801" max="12801" width="4" customWidth="1"/>
    <col min="12803" max="12803" width="17.28515625" customWidth="1"/>
    <col min="12805" max="12805" width="28" customWidth="1"/>
    <col min="12806" max="12806" width="10.28515625" customWidth="1"/>
    <col min="12807" max="12807" width="1.7109375" customWidth="1"/>
    <col min="12808" max="12808" width="16" customWidth="1"/>
    <col min="12809" max="12809" width="9.140625" customWidth="1"/>
    <col min="12811" max="12811" width="9.85546875" customWidth="1"/>
    <col min="12812" max="12812" width="4" customWidth="1"/>
    <col min="12814" max="12814" width="15.28515625" customWidth="1"/>
    <col min="13057" max="13057" width="4" customWidth="1"/>
    <col min="13059" max="13059" width="17.28515625" customWidth="1"/>
    <col min="13061" max="13061" width="28" customWidth="1"/>
    <col min="13062" max="13062" width="10.28515625" customWidth="1"/>
    <col min="13063" max="13063" width="1.7109375" customWidth="1"/>
    <col min="13064" max="13064" width="16" customWidth="1"/>
    <col min="13065" max="13065" width="9.140625" customWidth="1"/>
    <col min="13067" max="13067" width="9.85546875" customWidth="1"/>
    <col min="13068" max="13068" width="4" customWidth="1"/>
    <col min="13070" max="13070" width="15.28515625" customWidth="1"/>
    <col min="13313" max="13313" width="4" customWidth="1"/>
    <col min="13315" max="13315" width="17.28515625" customWidth="1"/>
    <col min="13317" max="13317" width="28" customWidth="1"/>
    <col min="13318" max="13318" width="10.28515625" customWidth="1"/>
    <col min="13319" max="13319" width="1.7109375" customWidth="1"/>
    <col min="13320" max="13320" width="16" customWidth="1"/>
    <col min="13321" max="13321" width="9.140625" customWidth="1"/>
    <col min="13323" max="13323" width="9.85546875" customWidth="1"/>
    <col min="13324" max="13324" width="4" customWidth="1"/>
    <col min="13326" max="13326" width="15.28515625" customWidth="1"/>
    <col min="13569" max="13569" width="4" customWidth="1"/>
    <col min="13571" max="13571" width="17.28515625" customWidth="1"/>
    <col min="13573" max="13573" width="28" customWidth="1"/>
    <col min="13574" max="13574" width="10.28515625" customWidth="1"/>
    <col min="13575" max="13575" width="1.7109375" customWidth="1"/>
    <col min="13576" max="13576" width="16" customWidth="1"/>
    <col min="13577" max="13577" width="9.140625" customWidth="1"/>
    <col min="13579" max="13579" width="9.85546875" customWidth="1"/>
    <col min="13580" max="13580" width="4" customWidth="1"/>
    <col min="13582" max="13582" width="15.28515625" customWidth="1"/>
    <col min="13825" max="13825" width="4" customWidth="1"/>
    <col min="13827" max="13827" width="17.28515625" customWidth="1"/>
    <col min="13829" max="13829" width="28" customWidth="1"/>
    <col min="13830" max="13830" width="10.28515625" customWidth="1"/>
    <col min="13831" max="13831" width="1.7109375" customWidth="1"/>
    <col min="13832" max="13832" width="16" customWidth="1"/>
    <col min="13833" max="13833" width="9.140625" customWidth="1"/>
    <col min="13835" max="13835" width="9.85546875" customWidth="1"/>
    <col min="13836" max="13836" width="4" customWidth="1"/>
    <col min="13838" max="13838" width="15.28515625" customWidth="1"/>
    <col min="14081" max="14081" width="4" customWidth="1"/>
    <col min="14083" max="14083" width="17.28515625" customWidth="1"/>
    <col min="14085" max="14085" width="28" customWidth="1"/>
    <col min="14086" max="14086" width="10.28515625" customWidth="1"/>
    <col min="14087" max="14087" width="1.7109375" customWidth="1"/>
    <col min="14088" max="14088" width="16" customWidth="1"/>
    <col min="14089" max="14089" width="9.140625" customWidth="1"/>
    <col min="14091" max="14091" width="9.85546875" customWidth="1"/>
    <col min="14092" max="14092" width="4" customWidth="1"/>
    <col min="14094" max="14094" width="15.28515625" customWidth="1"/>
    <col min="14337" max="14337" width="4" customWidth="1"/>
    <col min="14339" max="14339" width="17.28515625" customWidth="1"/>
    <col min="14341" max="14341" width="28" customWidth="1"/>
    <col min="14342" max="14342" width="10.28515625" customWidth="1"/>
    <col min="14343" max="14343" width="1.7109375" customWidth="1"/>
    <col min="14344" max="14344" width="16" customWidth="1"/>
    <col min="14345" max="14345" width="9.140625" customWidth="1"/>
    <col min="14347" max="14347" width="9.85546875" customWidth="1"/>
    <col min="14348" max="14348" width="4" customWidth="1"/>
    <col min="14350" max="14350" width="15.28515625" customWidth="1"/>
    <col min="14593" max="14593" width="4" customWidth="1"/>
    <col min="14595" max="14595" width="17.28515625" customWidth="1"/>
    <col min="14597" max="14597" width="28" customWidth="1"/>
    <col min="14598" max="14598" width="10.28515625" customWidth="1"/>
    <col min="14599" max="14599" width="1.7109375" customWidth="1"/>
    <col min="14600" max="14600" width="16" customWidth="1"/>
    <col min="14601" max="14601" width="9.140625" customWidth="1"/>
    <col min="14603" max="14603" width="9.85546875" customWidth="1"/>
    <col min="14604" max="14604" width="4" customWidth="1"/>
    <col min="14606" max="14606" width="15.28515625" customWidth="1"/>
    <col min="14849" max="14849" width="4" customWidth="1"/>
    <col min="14851" max="14851" width="17.28515625" customWidth="1"/>
    <col min="14853" max="14853" width="28" customWidth="1"/>
    <col min="14854" max="14854" width="10.28515625" customWidth="1"/>
    <col min="14855" max="14855" width="1.7109375" customWidth="1"/>
    <col min="14856" max="14856" width="16" customWidth="1"/>
    <col min="14857" max="14857" width="9.140625" customWidth="1"/>
    <col min="14859" max="14859" width="9.85546875" customWidth="1"/>
    <col min="14860" max="14860" width="4" customWidth="1"/>
    <col min="14862" max="14862" width="15.28515625" customWidth="1"/>
    <col min="15105" max="15105" width="4" customWidth="1"/>
    <col min="15107" max="15107" width="17.28515625" customWidth="1"/>
    <col min="15109" max="15109" width="28" customWidth="1"/>
    <col min="15110" max="15110" width="10.28515625" customWidth="1"/>
    <col min="15111" max="15111" width="1.7109375" customWidth="1"/>
    <col min="15112" max="15112" width="16" customWidth="1"/>
    <col min="15113" max="15113" width="9.140625" customWidth="1"/>
    <col min="15115" max="15115" width="9.85546875" customWidth="1"/>
    <col min="15116" max="15116" width="4" customWidth="1"/>
    <col min="15118" max="15118" width="15.28515625" customWidth="1"/>
    <col min="15361" max="15361" width="4" customWidth="1"/>
    <col min="15363" max="15363" width="17.28515625" customWidth="1"/>
    <col min="15365" max="15365" width="28" customWidth="1"/>
    <col min="15366" max="15366" width="10.28515625" customWidth="1"/>
    <col min="15367" max="15367" width="1.7109375" customWidth="1"/>
    <col min="15368" max="15368" width="16" customWidth="1"/>
    <col min="15369" max="15369" width="9.140625" customWidth="1"/>
    <col min="15371" max="15371" width="9.85546875" customWidth="1"/>
    <col min="15372" max="15372" width="4" customWidth="1"/>
    <col min="15374" max="15374" width="15.28515625" customWidth="1"/>
    <col min="15617" max="15617" width="4" customWidth="1"/>
    <col min="15619" max="15619" width="17.28515625" customWidth="1"/>
    <col min="15621" max="15621" width="28" customWidth="1"/>
    <col min="15622" max="15622" width="10.28515625" customWidth="1"/>
    <col min="15623" max="15623" width="1.7109375" customWidth="1"/>
    <col min="15624" max="15624" width="16" customWidth="1"/>
    <col min="15625" max="15625" width="9.140625" customWidth="1"/>
    <col min="15627" max="15627" width="9.85546875" customWidth="1"/>
    <col min="15628" max="15628" width="4" customWidth="1"/>
    <col min="15630" max="15630" width="15.28515625" customWidth="1"/>
    <col min="15873" max="15873" width="4" customWidth="1"/>
    <col min="15875" max="15875" width="17.28515625" customWidth="1"/>
    <col min="15877" max="15877" width="28" customWidth="1"/>
    <col min="15878" max="15878" width="10.28515625" customWidth="1"/>
    <col min="15879" max="15879" width="1.7109375" customWidth="1"/>
    <col min="15880" max="15880" width="16" customWidth="1"/>
    <col min="15881" max="15881" width="9.140625" customWidth="1"/>
    <col min="15883" max="15883" width="9.85546875" customWidth="1"/>
    <col min="15884" max="15884" width="4" customWidth="1"/>
    <col min="15886" max="15886" width="15.28515625" customWidth="1"/>
    <col min="16129" max="16129" width="4" customWidth="1"/>
    <col min="16131" max="16131" width="17.28515625" customWidth="1"/>
    <col min="16133" max="16133" width="28" customWidth="1"/>
    <col min="16134" max="16134" width="10.28515625" customWidth="1"/>
    <col min="16135" max="16135" width="1.7109375" customWidth="1"/>
    <col min="16136" max="16136" width="16" customWidth="1"/>
    <col min="16137" max="16137" width="9.140625" customWidth="1"/>
    <col min="16139" max="16139" width="9.85546875" customWidth="1"/>
    <col min="16140" max="16140" width="4" customWidth="1"/>
    <col min="16142" max="16142" width="15.28515625" customWidth="1"/>
  </cols>
  <sheetData>
    <row r="1" spans="2:11" ht="15.75" thickBot="1" x14ac:dyDescent="0.3"/>
    <row r="2" spans="2:11" x14ac:dyDescent="0.25">
      <c r="B2" s="66"/>
      <c r="C2" s="67"/>
      <c r="D2" s="67"/>
      <c r="E2" s="67"/>
      <c r="F2" s="67"/>
      <c r="G2" s="67"/>
      <c r="H2" s="67"/>
      <c r="I2" s="67"/>
      <c r="J2" s="67"/>
      <c r="K2" s="68"/>
    </row>
    <row r="3" spans="2:11" ht="22.5" x14ac:dyDescent="0.25">
      <c r="B3" s="69"/>
      <c r="C3" s="71"/>
      <c r="D3" s="81"/>
      <c r="E3" s="161" t="s">
        <v>132</v>
      </c>
      <c r="F3" s="161"/>
      <c r="G3" s="161"/>
      <c r="H3" s="161"/>
      <c r="I3" s="161"/>
      <c r="J3" s="161"/>
      <c r="K3" s="70"/>
    </row>
    <row r="4" spans="2:11" x14ac:dyDescent="0.25">
      <c r="B4" s="69"/>
      <c r="C4" s="71"/>
      <c r="D4" s="72"/>
      <c r="E4" s="72"/>
      <c r="F4" s="71"/>
      <c r="G4" s="71"/>
      <c r="H4" s="71"/>
      <c r="I4" s="71"/>
      <c r="J4" s="71"/>
      <c r="K4" s="70"/>
    </row>
    <row r="5" spans="2:11" ht="21" thickBot="1" x14ac:dyDescent="0.3">
      <c r="B5" s="69"/>
      <c r="C5" s="71"/>
      <c r="D5" s="71"/>
      <c r="E5" s="71"/>
      <c r="F5" s="71"/>
      <c r="G5" s="71"/>
      <c r="H5" s="95" t="s">
        <v>112</v>
      </c>
      <c r="I5" s="71"/>
      <c r="J5" s="96" t="s">
        <v>113</v>
      </c>
      <c r="K5" s="70"/>
    </row>
    <row r="6" spans="2:11" ht="27" thickBot="1" x14ac:dyDescent="0.45">
      <c r="B6" s="69"/>
      <c r="C6" s="92" t="s">
        <v>81</v>
      </c>
      <c r="D6" s="162" t="s">
        <v>27</v>
      </c>
      <c r="E6" s="163"/>
      <c r="F6" s="79"/>
      <c r="G6" s="79"/>
      <c r="H6" s="92" t="s">
        <v>75</v>
      </c>
      <c r="I6" s="164" t="str">
        <f>VLOOKUP(D6,SALARY!$B$1:$S$45,17,0)</f>
        <v>nicole.dds@ajvtech.com</v>
      </c>
      <c r="J6" s="165"/>
      <c r="K6" s="70"/>
    </row>
    <row r="7" spans="2:11" ht="27.75" thickTop="1" thickBot="1" x14ac:dyDescent="0.45">
      <c r="B7" s="69"/>
      <c r="C7" s="92" t="s">
        <v>115</v>
      </c>
      <c r="D7" s="162" t="str">
        <f>VLOOKUP(D6,SALARY!$B$1:$S$45,4,0)</f>
        <v>Recruiter</v>
      </c>
      <c r="E7" s="163"/>
      <c r="F7" s="80"/>
      <c r="G7" s="80"/>
      <c r="H7" s="92" t="s">
        <v>122</v>
      </c>
      <c r="I7" s="162" t="str">
        <f>VLOOKUP(D6,SALARY!$B$1:$S$45,3,0)</f>
        <v>HR - KOGI</v>
      </c>
      <c r="J7" s="163"/>
      <c r="K7" s="70"/>
    </row>
    <row r="8" spans="2:11" ht="27.75" thickTop="1" thickBot="1" x14ac:dyDescent="0.3">
      <c r="B8" s="69"/>
      <c r="C8" s="92" t="s">
        <v>117</v>
      </c>
      <c r="D8" s="157">
        <f>VLOOKUP(D6,SALARY!$B$1:$S$45,5,0)</f>
        <v>108873</v>
      </c>
      <c r="E8" s="158"/>
      <c r="F8" s="71"/>
      <c r="G8" s="73"/>
      <c r="H8" s="92"/>
      <c r="I8" s="77"/>
      <c r="J8" s="78"/>
      <c r="K8" s="70"/>
    </row>
    <row r="9" spans="2:11" ht="27.75" thickTop="1" thickBot="1" x14ac:dyDescent="0.3">
      <c r="B9" s="69"/>
      <c r="C9" s="92" t="s">
        <v>125</v>
      </c>
      <c r="D9" s="157">
        <f>VLOOKUP(D6,SALARY!$B$1:$S$45,6,0)</f>
        <v>32661</v>
      </c>
      <c r="E9" s="158"/>
      <c r="F9" s="71"/>
      <c r="G9" s="73"/>
      <c r="H9" s="92" t="s">
        <v>116</v>
      </c>
      <c r="I9" s="157">
        <f>VLOOKUP(D6,SALARY!$B$1:$S$45,11,0)</f>
        <v>6448.772727272727</v>
      </c>
      <c r="J9" s="158"/>
      <c r="K9" s="70"/>
    </row>
    <row r="10" spans="2:11" ht="27.75" thickTop="1" thickBot="1" x14ac:dyDescent="0.3">
      <c r="B10" s="69"/>
      <c r="C10" s="92" t="s">
        <v>126</v>
      </c>
      <c r="D10" s="157">
        <f>VLOOKUP(D6,SALARY!$B$1:$S$45,7,0)</f>
        <v>21774</v>
      </c>
      <c r="E10" s="158"/>
      <c r="F10" s="71"/>
      <c r="G10" s="73"/>
      <c r="H10" s="92" t="s">
        <v>123</v>
      </c>
      <c r="I10" s="157">
        <f>VLOOKUP(D6,SALARY!$B$1:$S$45,12,0)</f>
        <v>8709</v>
      </c>
      <c r="J10" s="158"/>
      <c r="K10" s="70"/>
    </row>
    <row r="11" spans="2:11" ht="27.75" thickTop="1" thickBot="1" x14ac:dyDescent="0.3">
      <c r="B11" s="69"/>
      <c r="C11" s="92" t="s">
        <v>127</v>
      </c>
      <c r="D11" s="157">
        <f>VLOOKUP(D6,SALARY!$B$1:$S$45,8,0)</f>
        <v>7312</v>
      </c>
      <c r="E11" s="158"/>
      <c r="F11" s="71"/>
      <c r="G11" s="73"/>
      <c r="H11" s="92" t="s">
        <v>124</v>
      </c>
      <c r="I11" s="157">
        <f>VLOOKUP(D6,SALARY!$B$1:$S$45,13,0)</f>
        <v>10887</v>
      </c>
      <c r="J11" s="158"/>
      <c r="K11" s="70"/>
    </row>
    <row r="12" spans="2:11" ht="27.75" thickTop="1" thickBot="1" x14ac:dyDescent="0.3">
      <c r="B12" s="69"/>
      <c r="C12" s="92" t="s">
        <v>129</v>
      </c>
      <c r="D12" s="157">
        <f>VLOOKUP(D6,SALARY!$B$1:$S$45,9,0)</f>
        <v>6632</v>
      </c>
      <c r="E12" s="158"/>
      <c r="F12" s="71"/>
      <c r="G12" s="73"/>
      <c r="H12" s="92" t="s">
        <v>114</v>
      </c>
      <c r="I12" s="157">
        <f>VLOOKUP(D6,SALARY!$B$1:$S$45,14,0)</f>
        <v>3859</v>
      </c>
      <c r="J12" s="158"/>
      <c r="K12" s="70"/>
    </row>
    <row r="13" spans="2:11" ht="27.75" thickTop="1" thickBot="1" x14ac:dyDescent="0.3">
      <c r="B13" s="69"/>
      <c r="C13" s="92" t="s">
        <v>255</v>
      </c>
      <c r="D13" s="157">
        <f>VLOOKUP(D6,SALARY!$B$1:$S$45,10,0)</f>
        <v>177252</v>
      </c>
      <c r="E13" s="158"/>
      <c r="F13" s="71"/>
      <c r="G13" s="73"/>
      <c r="H13" s="92" t="s">
        <v>118</v>
      </c>
      <c r="I13" s="157">
        <f>VLOOKUP(D6,SALARY!$B$1:$S$45,15,0)</f>
        <v>29903.772727272728</v>
      </c>
      <c r="J13" s="158"/>
      <c r="K13" s="70"/>
    </row>
    <row r="14" spans="2:11" ht="16.5" thickTop="1" thickBot="1" x14ac:dyDescent="0.3">
      <c r="B14" s="69"/>
      <c r="C14" s="71"/>
      <c r="D14" s="71"/>
      <c r="E14" s="71"/>
      <c r="F14" s="71"/>
      <c r="G14" s="71"/>
      <c r="H14" s="93"/>
      <c r="I14" s="71"/>
      <c r="J14" s="71"/>
      <c r="K14" s="70"/>
    </row>
    <row r="15" spans="2:11" ht="27" thickBot="1" x14ac:dyDescent="0.3">
      <c r="B15" s="69"/>
      <c r="C15" s="97" t="s">
        <v>119</v>
      </c>
      <c r="D15" s="159">
        <f>VLOOKUP(D6,SALARY!$B$1:$S$45,16,0)</f>
        <v>147348.22727272726</v>
      </c>
      <c r="E15" s="160"/>
      <c r="F15" s="71"/>
      <c r="G15" s="71"/>
      <c r="H15" s="92" t="s">
        <v>80</v>
      </c>
      <c r="I15" s="157" t="str">
        <f>VLOOKUP(D6,SALARY!$B$1:$S$45,2,0)</f>
        <v>AJV0016</v>
      </c>
      <c r="J15" s="158"/>
      <c r="K15" s="68"/>
    </row>
    <row r="16" spans="2:11" ht="23.25" thickBot="1" x14ac:dyDescent="0.35">
      <c r="B16" s="69"/>
      <c r="C16" s="98" t="s">
        <v>76</v>
      </c>
      <c r="D16" s="153" t="str">
        <f>VLOOKUP(D6,SALARY!$B$1:$S$45,18,0)</f>
        <v>Salary Approved</v>
      </c>
      <c r="E16" s="154"/>
      <c r="F16" s="154"/>
      <c r="G16" s="154"/>
      <c r="H16" s="154"/>
      <c r="I16" s="154"/>
      <c r="J16" s="154"/>
      <c r="K16" s="155"/>
    </row>
    <row r="17" spans="2:11" x14ac:dyDescent="0.25">
      <c r="B17" s="69"/>
      <c r="C17" s="71"/>
      <c r="D17" s="71"/>
      <c r="E17" s="71"/>
      <c r="F17" s="71"/>
      <c r="G17" s="71"/>
      <c r="H17" s="71"/>
      <c r="I17" s="71"/>
      <c r="J17" s="71"/>
      <c r="K17" s="70"/>
    </row>
    <row r="18" spans="2:11" ht="18.75" thickBot="1" x14ac:dyDescent="0.3">
      <c r="B18" s="74"/>
      <c r="C18" s="156" t="s">
        <v>120</v>
      </c>
      <c r="D18" s="156"/>
      <c r="E18" s="75"/>
      <c r="F18" s="75"/>
      <c r="G18" s="75"/>
      <c r="H18" s="75"/>
      <c r="I18" s="75"/>
      <c r="J18" s="75"/>
      <c r="K18" s="76"/>
    </row>
  </sheetData>
  <mergeCells count="20">
    <mergeCell ref="D8:E8"/>
    <mergeCell ref="E3:J3"/>
    <mergeCell ref="D6:E6"/>
    <mergeCell ref="I6:J6"/>
    <mergeCell ref="D7:E7"/>
    <mergeCell ref="I7:J7"/>
    <mergeCell ref="D9:E9"/>
    <mergeCell ref="I9:J9"/>
    <mergeCell ref="D10:E10"/>
    <mergeCell ref="I10:J10"/>
    <mergeCell ref="D11:E11"/>
    <mergeCell ref="I11:J11"/>
    <mergeCell ref="D16:K16"/>
    <mergeCell ref="C18:D18"/>
    <mergeCell ref="I15:J15"/>
    <mergeCell ref="D12:E12"/>
    <mergeCell ref="I12:J12"/>
    <mergeCell ref="D13:E13"/>
    <mergeCell ref="I13:J13"/>
    <mergeCell ref="D15:E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SALARY!$B$2:$B$45</xm:f>
          </x14:formula1>
          <xm:sqref>D6:E6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Y48"/>
  <sheetViews>
    <sheetView topLeftCell="I18" zoomScaleNormal="100" workbookViewId="0">
      <selection activeCell="O43" sqref="O43"/>
    </sheetView>
  </sheetViews>
  <sheetFormatPr defaultRowHeight="15" x14ac:dyDescent="0.25"/>
  <cols>
    <col min="3" max="3" width="15.42578125" customWidth="1"/>
    <col min="4" max="4" width="21.42578125" style="1" customWidth="1"/>
    <col min="5" max="5" width="9.85546875" customWidth="1"/>
    <col min="6" max="6" width="15.42578125" customWidth="1"/>
    <col min="7" max="7" width="20" style="1" customWidth="1"/>
    <col min="9" max="9" width="15.42578125" customWidth="1"/>
    <col min="10" max="10" width="22.28515625" style="1" customWidth="1"/>
    <col min="12" max="12" width="15.42578125" customWidth="1"/>
    <col min="13" max="13" width="18.42578125" style="1" customWidth="1"/>
    <col min="15" max="15" width="15.42578125" customWidth="1"/>
    <col min="16" max="16" width="28.140625" style="1" customWidth="1"/>
    <col min="18" max="18" width="15.42578125" customWidth="1"/>
    <col min="19" max="19" width="23.85546875" style="1" bestFit="1" customWidth="1"/>
    <col min="21" max="21" width="22.28515625" customWidth="1"/>
    <col min="22" max="22" width="15.140625" style="1" bestFit="1" customWidth="1"/>
    <col min="23" max="23" width="29.7109375" style="1" bestFit="1" customWidth="1"/>
    <col min="24" max="24" width="19.5703125" style="1" bestFit="1" customWidth="1"/>
    <col min="25" max="25" width="27.140625" style="1" bestFit="1" customWidth="1"/>
  </cols>
  <sheetData>
    <row r="1" spans="3:25" x14ac:dyDescent="0.25">
      <c r="C1">
        <v>1</v>
      </c>
      <c r="F1">
        <v>2</v>
      </c>
      <c r="I1">
        <v>3</v>
      </c>
      <c r="L1">
        <v>4</v>
      </c>
      <c r="O1">
        <v>5</v>
      </c>
      <c r="R1">
        <v>6</v>
      </c>
      <c r="U1">
        <v>7</v>
      </c>
    </row>
    <row r="3" spans="3:25" x14ac:dyDescent="0.25">
      <c r="C3" s="126" t="s">
        <v>3</v>
      </c>
      <c r="D3" s="94" t="s">
        <v>256</v>
      </c>
      <c r="F3" s="126" t="s">
        <v>3</v>
      </c>
      <c r="G3" s="94" t="s">
        <v>262</v>
      </c>
      <c r="I3" s="126" t="s">
        <v>3</v>
      </c>
      <c r="J3" s="94" t="s">
        <v>263</v>
      </c>
      <c r="L3" s="126" t="s">
        <v>3</v>
      </c>
      <c r="M3" s="94" t="s">
        <v>261</v>
      </c>
      <c r="O3" s="126" t="s">
        <v>3</v>
      </c>
      <c r="P3" s="94" t="s">
        <v>264</v>
      </c>
      <c r="R3" s="126" t="s">
        <v>3</v>
      </c>
      <c r="S3" s="94" t="s">
        <v>265</v>
      </c>
      <c r="U3" s="126" t="s">
        <v>3</v>
      </c>
      <c r="V3" s="94" t="s">
        <v>266</v>
      </c>
      <c r="W3" s="94" t="s">
        <v>257</v>
      </c>
      <c r="X3" s="94" t="s">
        <v>259</v>
      </c>
      <c r="Y3" s="94" t="s">
        <v>258</v>
      </c>
    </row>
    <row r="4" spans="3:25" x14ac:dyDescent="0.25">
      <c r="C4" s="127" t="s">
        <v>71</v>
      </c>
      <c r="D4" s="130">
        <v>277205</v>
      </c>
      <c r="F4" s="127" t="s">
        <v>71</v>
      </c>
      <c r="G4" s="130">
        <v>444182</v>
      </c>
      <c r="I4" s="127" t="s">
        <v>71</v>
      </c>
      <c r="J4" s="130">
        <v>51455</v>
      </c>
      <c r="L4" s="127" t="s">
        <v>71</v>
      </c>
      <c r="M4" s="130">
        <v>444182</v>
      </c>
      <c r="O4" s="127" t="s">
        <v>71</v>
      </c>
      <c r="P4" s="130">
        <v>22176</v>
      </c>
      <c r="R4" s="127" t="s">
        <v>71</v>
      </c>
      <c r="S4" s="130">
        <v>27720</v>
      </c>
      <c r="U4" s="127" t="s">
        <v>71</v>
      </c>
      <c r="V4" s="130">
        <v>1559</v>
      </c>
      <c r="W4" s="130">
        <v>55441</v>
      </c>
      <c r="X4" s="130">
        <v>11218</v>
      </c>
      <c r="Y4" s="130">
        <v>17157</v>
      </c>
    </row>
    <row r="5" spans="3:25" x14ac:dyDescent="0.25">
      <c r="C5" s="127" t="s">
        <v>67</v>
      </c>
      <c r="D5" s="130">
        <v>732812</v>
      </c>
      <c r="F5" s="127" t="s">
        <v>67</v>
      </c>
      <c r="G5" s="130">
        <v>1175487</v>
      </c>
      <c r="I5" s="127" t="s">
        <v>67</v>
      </c>
      <c r="J5" s="130">
        <v>155683.81818181818</v>
      </c>
      <c r="L5" s="127" t="s">
        <v>67</v>
      </c>
      <c r="M5" s="130">
        <v>1175487</v>
      </c>
      <c r="O5" s="127" t="s">
        <v>67</v>
      </c>
      <c r="P5" s="130">
        <v>58622</v>
      </c>
      <c r="R5" s="127" t="s">
        <v>67</v>
      </c>
      <c r="S5" s="130">
        <v>73279</v>
      </c>
      <c r="U5" s="128" t="s">
        <v>245</v>
      </c>
      <c r="V5" s="130">
        <v>515</v>
      </c>
      <c r="W5" s="130">
        <v>20826</v>
      </c>
      <c r="X5" s="130">
        <v>9348</v>
      </c>
      <c r="Y5" s="130">
        <v>10556</v>
      </c>
    </row>
    <row r="6" spans="3:25" x14ac:dyDescent="0.25">
      <c r="C6" s="127" t="s">
        <v>73</v>
      </c>
      <c r="D6" s="130">
        <v>184640</v>
      </c>
      <c r="F6" s="127" t="s">
        <v>73</v>
      </c>
      <c r="G6" s="130">
        <v>292837</v>
      </c>
      <c r="I6" s="127" t="s">
        <v>73</v>
      </c>
      <c r="J6" s="130">
        <v>38103</v>
      </c>
      <c r="L6" s="127" t="s">
        <v>73</v>
      </c>
      <c r="M6" s="130">
        <v>292837</v>
      </c>
      <c r="O6" s="127" t="s">
        <v>73</v>
      </c>
      <c r="P6" s="130">
        <v>14771</v>
      </c>
      <c r="R6" s="127" t="s">
        <v>73</v>
      </c>
      <c r="S6" s="130">
        <v>18464</v>
      </c>
      <c r="U6" s="128" t="s">
        <v>254</v>
      </c>
      <c r="V6" s="130">
        <v>1044</v>
      </c>
      <c r="W6" s="130">
        <v>34615</v>
      </c>
      <c r="X6" s="130">
        <v>1870</v>
      </c>
      <c r="Y6" s="130">
        <v>6601</v>
      </c>
    </row>
    <row r="7" spans="3:25" x14ac:dyDescent="0.25">
      <c r="C7" s="127" t="s">
        <v>72</v>
      </c>
      <c r="D7" s="130">
        <v>538292</v>
      </c>
      <c r="F7" s="127" t="s">
        <v>72</v>
      </c>
      <c r="G7" s="130">
        <v>872924</v>
      </c>
      <c r="I7" s="127" t="s">
        <v>72</v>
      </c>
      <c r="J7" s="130">
        <v>105764</v>
      </c>
      <c r="L7" s="127" t="s">
        <v>72</v>
      </c>
      <c r="M7" s="130">
        <v>872924</v>
      </c>
      <c r="O7" s="127" t="s">
        <v>72</v>
      </c>
      <c r="P7" s="130">
        <v>43062</v>
      </c>
      <c r="R7" s="127" t="s">
        <v>72</v>
      </c>
      <c r="S7" s="130">
        <v>53828</v>
      </c>
      <c r="U7" s="127" t="s">
        <v>67</v>
      </c>
      <c r="V7" s="130">
        <v>12400</v>
      </c>
      <c r="W7" s="130">
        <v>146560</v>
      </c>
      <c r="X7" s="130">
        <v>30994</v>
      </c>
      <c r="Y7" s="130">
        <v>45280</v>
      </c>
    </row>
    <row r="8" spans="3:25" x14ac:dyDescent="0.25">
      <c r="C8" s="127" t="s">
        <v>74</v>
      </c>
      <c r="D8" s="130">
        <v>168201</v>
      </c>
      <c r="F8" s="127" t="s">
        <v>74</v>
      </c>
      <c r="G8" s="130">
        <v>267685</v>
      </c>
      <c r="I8" s="127" t="s">
        <v>74</v>
      </c>
      <c r="J8" s="130">
        <v>30538</v>
      </c>
      <c r="L8" s="127" t="s">
        <v>74</v>
      </c>
      <c r="M8" s="130">
        <v>267685</v>
      </c>
      <c r="O8" s="127" t="s">
        <v>74</v>
      </c>
      <c r="P8" s="130">
        <v>13456</v>
      </c>
      <c r="R8" s="127" t="s">
        <v>74</v>
      </c>
      <c r="S8" s="130">
        <v>16820</v>
      </c>
      <c r="U8" s="128" t="s">
        <v>246</v>
      </c>
      <c r="V8" s="130">
        <v>4636</v>
      </c>
      <c r="W8" s="130">
        <v>22842</v>
      </c>
      <c r="X8" s="130">
        <v>9569</v>
      </c>
      <c r="Y8" s="130">
        <v>7813</v>
      </c>
    </row>
    <row r="9" spans="3:25" x14ac:dyDescent="0.25">
      <c r="C9" s="127" t="s">
        <v>69</v>
      </c>
      <c r="D9" s="130">
        <v>226133</v>
      </c>
      <c r="F9" s="127" t="s">
        <v>69</v>
      </c>
      <c r="G9" s="130">
        <v>361154</v>
      </c>
      <c r="I9" s="127" t="s">
        <v>69</v>
      </c>
      <c r="J9" s="130">
        <v>42468</v>
      </c>
      <c r="L9" s="127" t="s">
        <v>69</v>
      </c>
      <c r="M9" s="130">
        <v>361154</v>
      </c>
      <c r="O9" s="127" t="s">
        <v>69</v>
      </c>
      <c r="P9" s="130">
        <v>18089</v>
      </c>
      <c r="R9" s="127" t="s">
        <v>69</v>
      </c>
      <c r="S9" s="130">
        <v>22612</v>
      </c>
      <c r="U9" s="128" t="s">
        <v>243</v>
      </c>
      <c r="V9" s="130">
        <v>2178</v>
      </c>
      <c r="W9" s="130">
        <v>19793</v>
      </c>
      <c r="X9" s="130">
        <v>1827</v>
      </c>
      <c r="Y9" s="130">
        <v>5347</v>
      </c>
    </row>
    <row r="10" spans="3:25" x14ac:dyDescent="0.25">
      <c r="C10" s="127" t="s">
        <v>62</v>
      </c>
      <c r="D10" s="130">
        <v>583583</v>
      </c>
      <c r="F10" s="127" t="s">
        <v>62</v>
      </c>
      <c r="G10" s="130">
        <v>955677</v>
      </c>
      <c r="I10" s="127" t="s">
        <v>62</v>
      </c>
      <c r="J10" s="130">
        <v>131792.81818181818</v>
      </c>
      <c r="L10" s="127" t="s">
        <v>62</v>
      </c>
      <c r="M10" s="130">
        <v>955677</v>
      </c>
      <c r="O10" s="127" t="s">
        <v>62</v>
      </c>
      <c r="P10" s="130">
        <v>46685</v>
      </c>
      <c r="R10" s="127" t="s">
        <v>62</v>
      </c>
      <c r="S10" s="130">
        <v>58356</v>
      </c>
      <c r="U10" s="128" t="s">
        <v>231</v>
      </c>
      <c r="V10" s="130">
        <v>5586</v>
      </c>
      <c r="W10" s="130">
        <v>103925</v>
      </c>
      <c r="X10" s="130">
        <v>19598</v>
      </c>
      <c r="Y10" s="130">
        <v>32120</v>
      </c>
    </row>
    <row r="11" spans="3:25" x14ac:dyDescent="0.25">
      <c r="C11" s="127" t="s">
        <v>63</v>
      </c>
      <c r="D11" s="130">
        <v>585388</v>
      </c>
      <c r="F11" s="127" t="s">
        <v>63</v>
      </c>
      <c r="G11" s="130">
        <v>957331</v>
      </c>
      <c r="I11" s="127" t="s">
        <v>63</v>
      </c>
      <c r="J11" s="130">
        <v>128067.36363636363</v>
      </c>
      <c r="L11" s="127" t="s">
        <v>63</v>
      </c>
      <c r="M11" s="130">
        <v>957331</v>
      </c>
      <c r="O11" s="127" t="s">
        <v>63</v>
      </c>
      <c r="P11" s="130">
        <v>46829</v>
      </c>
      <c r="R11" s="127" t="s">
        <v>63</v>
      </c>
      <c r="S11" s="130">
        <v>58536</v>
      </c>
      <c r="U11" s="127" t="s">
        <v>73</v>
      </c>
      <c r="V11" s="130">
        <v>4868</v>
      </c>
      <c r="W11" s="130">
        <v>36928</v>
      </c>
      <c r="X11" s="130">
        <v>5009</v>
      </c>
      <c r="Y11" s="130">
        <v>10868</v>
      </c>
    </row>
    <row r="12" spans="3:25" x14ac:dyDescent="0.25">
      <c r="C12" s="127" t="s">
        <v>70</v>
      </c>
      <c r="D12" s="130">
        <v>330891</v>
      </c>
      <c r="F12" s="127" t="s">
        <v>70</v>
      </c>
      <c r="G12" s="130">
        <v>524192</v>
      </c>
      <c r="I12" s="127" t="s">
        <v>70</v>
      </c>
      <c r="J12" s="130">
        <v>64914</v>
      </c>
      <c r="L12" s="127" t="s">
        <v>70</v>
      </c>
      <c r="M12" s="130">
        <v>524192</v>
      </c>
      <c r="O12" s="127" t="s">
        <v>70</v>
      </c>
      <c r="P12" s="130">
        <v>26470</v>
      </c>
      <c r="R12" s="127" t="s">
        <v>70</v>
      </c>
      <c r="S12" s="130">
        <v>33088</v>
      </c>
      <c r="U12" s="128" t="s">
        <v>254</v>
      </c>
      <c r="V12" s="130">
        <v>4868</v>
      </c>
      <c r="W12" s="130">
        <v>36928</v>
      </c>
      <c r="X12" s="130">
        <v>5009</v>
      </c>
      <c r="Y12" s="130">
        <v>10868</v>
      </c>
    </row>
    <row r="13" spans="3:25" x14ac:dyDescent="0.25">
      <c r="C13" s="127" t="s">
        <v>64</v>
      </c>
      <c r="D13" s="130">
        <v>711393</v>
      </c>
      <c r="F13" s="127" t="s">
        <v>64</v>
      </c>
      <c r="G13" s="130">
        <v>1129840</v>
      </c>
      <c r="I13" s="127" t="s">
        <v>64</v>
      </c>
      <c r="J13" s="130">
        <v>148425.81818181818</v>
      </c>
      <c r="L13" s="127" t="s">
        <v>64</v>
      </c>
      <c r="M13" s="130">
        <v>1129840</v>
      </c>
      <c r="O13" s="127" t="s">
        <v>64</v>
      </c>
      <c r="P13" s="130">
        <v>56908</v>
      </c>
      <c r="R13" s="127" t="s">
        <v>64</v>
      </c>
      <c r="S13" s="130">
        <v>71137</v>
      </c>
      <c r="U13" s="127" t="s">
        <v>72</v>
      </c>
      <c r="V13" s="130">
        <v>8874</v>
      </c>
      <c r="W13" s="130">
        <v>107658</v>
      </c>
      <c r="X13" s="130">
        <v>28406</v>
      </c>
      <c r="Y13" s="130">
        <v>37082</v>
      </c>
    </row>
    <row r="14" spans="3:25" x14ac:dyDescent="0.25">
      <c r="C14" s="127" t="s">
        <v>66</v>
      </c>
      <c r="D14" s="130">
        <v>213045</v>
      </c>
      <c r="F14" s="127" t="s">
        <v>66</v>
      </c>
      <c r="G14" s="130">
        <v>353924</v>
      </c>
      <c r="I14" s="127" t="s">
        <v>66</v>
      </c>
      <c r="J14" s="130">
        <v>44167</v>
      </c>
      <c r="L14" s="127" t="s">
        <v>66</v>
      </c>
      <c r="M14" s="130">
        <v>353924</v>
      </c>
      <c r="O14" s="127" t="s">
        <v>66</v>
      </c>
      <c r="P14" s="130">
        <v>17043</v>
      </c>
      <c r="R14" s="127" t="s">
        <v>66</v>
      </c>
      <c r="S14" s="130">
        <v>21304</v>
      </c>
      <c r="U14" s="128" t="s">
        <v>232</v>
      </c>
      <c r="V14" s="130">
        <v>8874</v>
      </c>
      <c r="W14" s="130">
        <v>107658</v>
      </c>
      <c r="X14" s="130">
        <v>28406</v>
      </c>
      <c r="Y14" s="130">
        <v>37082</v>
      </c>
    </row>
    <row r="15" spans="3:25" x14ac:dyDescent="0.25">
      <c r="C15" s="127" t="s">
        <v>65</v>
      </c>
      <c r="D15" s="130">
        <v>659383</v>
      </c>
      <c r="F15" s="127" t="s">
        <v>65</v>
      </c>
      <c r="G15" s="130">
        <v>1058154</v>
      </c>
      <c r="I15" s="127" t="s">
        <v>65</v>
      </c>
      <c r="J15" s="130">
        <v>133736</v>
      </c>
      <c r="L15" s="127" t="s">
        <v>65</v>
      </c>
      <c r="M15" s="130">
        <v>1058154</v>
      </c>
      <c r="O15" s="127" t="s">
        <v>65</v>
      </c>
      <c r="P15" s="130">
        <v>52748</v>
      </c>
      <c r="R15" s="127" t="s">
        <v>65</v>
      </c>
      <c r="S15" s="130">
        <v>65937</v>
      </c>
      <c r="U15" s="127" t="s">
        <v>74</v>
      </c>
      <c r="V15" s="130">
        <v>262</v>
      </c>
      <c r="W15" s="130">
        <v>33640</v>
      </c>
      <c r="X15" s="130">
        <v>2552</v>
      </c>
      <c r="Y15" s="130">
        <v>12832</v>
      </c>
    </row>
    <row r="16" spans="3:25" x14ac:dyDescent="0.25">
      <c r="C16" s="127" t="s">
        <v>68</v>
      </c>
      <c r="D16" s="130">
        <v>477897</v>
      </c>
      <c r="F16" s="127" t="s">
        <v>68</v>
      </c>
      <c r="G16" s="130">
        <v>782745</v>
      </c>
      <c r="I16" s="127" t="s">
        <v>68</v>
      </c>
      <c r="J16" s="130">
        <v>98004</v>
      </c>
      <c r="L16" s="127" t="s">
        <v>68</v>
      </c>
      <c r="M16" s="130">
        <v>782745</v>
      </c>
      <c r="O16" s="127" t="s">
        <v>68</v>
      </c>
      <c r="P16" s="130">
        <v>38230</v>
      </c>
      <c r="R16" s="127" t="s">
        <v>68</v>
      </c>
      <c r="S16" s="130">
        <v>47787</v>
      </c>
      <c r="U16" s="128" t="s">
        <v>233</v>
      </c>
      <c r="V16" s="130">
        <v>262</v>
      </c>
      <c r="W16" s="130">
        <v>33640</v>
      </c>
      <c r="X16" s="130">
        <v>2552</v>
      </c>
      <c r="Y16" s="130">
        <v>12832</v>
      </c>
    </row>
    <row r="17" spans="3:25" x14ac:dyDescent="0.25">
      <c r="C17" s="127" t="s">
        <v>260</v>
      </c>
      <c r="D17" s="130">
        <v>5688863</v>
      </c>
      <c r="F17" s="127" t="s">
        <v>260</v>
      </c>
      <c r="G17" s="130">
        <v>9176132</v>
      </c>
      <c r="I17" s="127" t="s">
        <v>260</v>
      </c>
      <c r="J17" s="130">
        <v>1173118.8181818181</v>
      </c>
      <c r="L17" s="127" t="s">
        <v>260</v>
      </c>
      <c r="M17" s="130">
        <v>9176132</v>
      </c>
      <c r="O17" s="127" t="s">
        <v>260</v>
      </c>
      <c r="P17" s="130">
        <v>455089</v>
      </c>
      <c r="R17" s="127" t="s">
        <v>260</v>
      </c>
      <c r="S17" s="130">
        <v>568868</v>
      </c>
      <c r="U17" s="127" t="s">
        <v>69</v>
      </c>
      <c r="V17" s="130">
        <v>1767</v>
      </c>
      <c r="W17" s="130">
        <v>45226</v>
      </c>
      <c r="X17" s="130">
        <v>4290</v>
      </c>
      <c r="Y17" s="130">
        <v>17666</v>
      </c>
    </row>
    <row r="18" spans="3:25" x14ac:dyDescent="0.25">
      <c r="U18" s="128" t="s">
        <v>241</v>
      </c>
      <c r="V18" s="130">
        <v>129</v>
      </c>
      <c r="W18" s="130">
        <v>17557</v>
      </c>
      <c r="X18" s="130">
        <v>693</v>
      </c>
      <c r="Y18" s="130">
        <v>10654</v>
      </c>
    </row>
    <row r="19" spans="3:25" x14ac:dyDescent="0.25">
      <c r="U19" s="128" t="s">
        <v>252</v>
      </c>
      <c r="V19" s="130">
        <v>1638</v>
      </c>
      <c r="W19" s="130">
        <v>27669</v>
      </c>
      <c r="X19" s="130">
        <v>3597</v>
      </c>
      <c r="Y19" s="130">
        <v>7012</v>
      </c>
    </row>
    <row r="20" spans="3:25" x14ac:dyDescent="0.25">
      <c r="U20" s="127" t="s">
        <v>62</v>
      </c>
      <c r="V20" s="130">
        <v>11612</v>
      </c>
      <c r="W20" s="130">
        <v>116714</v>
      </c>
      <c r="X20" s="130">
        <v>27343</v>
      </c>
      <c r="Y20" s="130">
        <v>52966</v>
      </c>
    </row>
    <row r="21" spans="3:25" x14ac:dyDescent="0.25">
      <c r="U21" s="128" t="s">
        <v>248</v>
      </c>
      <c r="V21" s="130">
        <v>611</v>
      </c>
      <c r="W21" s="130">
        <v>19378</v>
      </c>
      <c r="X21" s="130">
        <v>665</v>
      </c>
      <c r="Y21" s="130">
        <v>13749</v>
      </c>
    </row>
    <row r="22" spans="3:25" x14ac:dyDescent="0.25">
      <c r="U22" s="128" t="s">
        <v>235</v>
      </c>
      <c r="V22" s="130">
        <v>1703</v>
      </c>
      <c r="W22" s="130">
        <v>23407</v>
      </c>
      <c r="X22" s="130">
        <v>1796</v>
      </c>
      <c r="Y22" s="130">
        <v>13421</v>
      </c>
    </row>
    <row r="23" spans="3:25" x14ac:dyDescent="0.25">
      <c r="U23" s="128" t="s">
        <v>241</v>
      </c>
      <c r="V23" s="130">
        <v>3859</v>
      </c>
      <c r="W23" s="130">
        <v>21774</v>
      </c>
      <c r="X23" s="130">
        <v>6632</v>
      </c>
      <c r="Y23" s="130">
        <v>7312</v>
      </c>
    </row>
    <row r="24" spans="3:25" x14ac:dyDescent="0.25">
      <c r="U24" s="128" t="s">
        <v>229</v>
      </c>
      <c r="V24" s="130">
        <v>5439</v>
      </c>
      <c r="W24" s="130">
        <v>52155</v>
      </c>
      <c r="X24" s="130">
        <v>18250</v>
      </c>
      <c r="Y24" s="130">
        <v>18484</v>
      </c>
    </row>
    <row r="25" spans="3:25" x14ac:dyDescent="0.25">
      <c r="U25" s="127" t="s">
        <v>63</v>
      </c>
      <c r="V25" s="130">
        <v>9438</v>
      </c>
      <c r="W25" s="130">
        <v>117076</v>
      </c>
      <c r="X25" s="130">
        <v>23056</v>
      </c>
      <c r="Y25" s="130">
        <v>56197</v>
      </c>
    </row>
    <row r="26" spans="3:25" x14ac:dyDescent="0.25">
      <c r="U26" s="128" t="s">
        <v>247</v>
      </c>
      <c r="V26" s="130">
        <v>925</v>
      </c>
      <c r="W26" s="130">
        <v>21693</v>
      </c>
      <c r="X26" s="130">
        <v>2965</v>
      </c>
      <c r="Y26" s="130">
        <v>11725</v>
      </c>
    </row>
    <row r="27" spans="3:25" x14ac:dyDescent="0.25">
      <c r="U27" s="128" t="s">
        <v>236</v>
      </c>
      <c r="V27" s="130">
        <v>1820</v>
      </c>
      <c r="W27" s="130">
        <v>21481</v>
      </c>
      <c r="X27" s="130">
        <v>4265</v>
      </c>
      <c r="Y27" s="130">
        <v>14737</v>
      </c>
    </row>
    <row r="28" spans="3:25" x14ac:dyDescent="0.25">
      <c r="U28" s="128" t="s">
        <v>239</v>
      </c>
      <c r="V28" s="130">
        <v>1608</v>
      </c>
      <c r="W28" s="130">
        <v>17072</v>
      </c>
      <c r="X28" s="130">
        <v>5689</v>
      </c>
      <c r="Y28" s="130">
        <v>8592</v>
      </c>
    </row>
    <row r="29" spans="3:25" x14ac:dyDescent="0.25">
      <c r="U29" s="128" t="s">
        <v>230</v>
      </c>
      <c r="V29" s="130">
        <v>2153</v>
      </c>
      <c r="W29" s="130">
        <v>23955</v>
      </c>
      <c r="X29" s="130">
        <v>1204</v>
      </c>
      <c r="Y29" s="130">
        <v>8174</v>
      </c>
    </row>
    <row r="30" spans="3:25" x14ac:dyDescent="0.25">
      <c r="U30" s="128" t="s">
        <v>251</v>
      </c>
      <c r="V30" s="130">
        <v>2932</v>
      </c>
      <c r="W30" s="130">
        <v>32875</v>
      </c>
      <c r="X30" s="130">
        <v>8933</v>
      </c>
      <c r="Y30" s="130">
        <v>12969</v>
      </c>
    </row>
    <row r="31" spans="3:25" x14ac:dyDescent="0.25">
      <c r="U31" s="127" t="s">
        <v>70</v>
      </c>
      <c r="V31" s="130">
        <v>5356</v>
      </c>
      <c r="W31" s="130">
        <v>66178</v>
      </c>
      <c r="X31" s="130">
        <v>7263</v>
      </c>
      <c r="Y31" s="130">
        <v>20594</v>
      </c>
    </row>
    <row r="32" spans="3:25" x14ac:dyDescent="0.25">
      <c r="U32" s="128" t="s">
        <v>239</v>
      </c>
      <c r="V32" s="130">
        <v>5356</v>
      </c>
      <c r="W32" s="130">
        <v>66178</v>
      </c>
      <c r="X32" s="130">
        <v>7263</v>
      </c>
      <c r="Y32" s="130">
        <v>20594</v>
      </c>
    </row>
    <row r="33" spans="21:25" x14ac:dyDescent="0.25">
      <c r="U33" s="127" t="s">
        <v>64</v>
      </c>
      <c r="V33" s="130">
        <v>10744</v>
      </c>
      <c r="W33" s="130">
        <v>142277</v>
      </c>
      <c r="X33" s="130">
        <v>24497</v>
      </c>
      <c r="Y33" s="130">
        <v>38257</v>
      </c>
    </row>
    <row r="34" spans="21:25" x14ac:dyDescent="0.25">
      <c r="U34" s="128" t="s">
        <v>234</v>
      </c>
      <c r="V34" s="130">
        <v>3507</v>
      </c>
      <c r="W34" s="130">
        <v>33602</v>
      </c>
      <c r="X34" s="130">
        <v>5516</v>
      </c>
      <c r="Y34" s="130">
        <v>13140</v>
      </c>
    </row>
    <row r="35" spans="21:25" x14ac:dyDescent="0.25">
      <c r="U35" s="128" t="s">
        <v>231</v>
      </c>
      <c r="V35" s="130">
        <v>7237</v>
      </c>
      <c r="W35" s="130">
        <v>108675</v>
      </c>
      <c r="X35" s="130">
        <v>18981</v>
      </c>
      <c r="Y35" s="130">
        <v>25117</v>
      </c>
    </row>
    <row r="36" spans="21:25" x14ac:dyDescent="0.25">
      <c r="U36" s="127" t="s">
        <v>66</v>
      </c>
      <c r="V36" s="130">
        <v>4320</v>
      </c>
      <c r="W36" s="130">
        <v>42608</v>
      </c>
      <c r="X36" s="130">
        <v>14591</v>
      </c>
      <c r="Y36" s="130">
        <v>19767</v>
      </c>
    </row>
    <row r="37" spans="21:25" x14ac:dyDescent="0.25">
      <c r="U37" s="128" t="s">
        <v>238</v>
      </c>
      <c r="V37" s="130">
        <v>2809</v>
      </c>
      <c r="W37" s="130">
        <v>18550</v>
      </c>
      <c r="X37" s="130">
        <v>7795</v>
      </c>
      <c r="Y37" s="130">
        <v>12239</v>
      </c>
    </row>
    <row r="38" spans="21:25" x14ac:dyDescent="0.25">
      <c r="U38" s="128" t="s">
        <v>250</v>
      </c>
      <c r="V38" s="130">
        <v>1511</v>
      </c>
      <c r="W38" s="130">
        <v>24058</v>
      </c>
      <c r="X38" s="130">
        <v>6796</v>
      </c>
      <c r="Y38" s="130">
        <v>7528</v>
      </c>
    </row>
    <row r="39" spans="21:25" x14ac:dyDescent="0.25">
      <c r="U39" s="127" t="s">
        <v>65</v>
      </c>
      <c r="V39" s="130">
        <v>9051</v>
      </c>
      <c r="W39" s="130">
        <v>131875</v>
      </c>
      <c r="X39" s="130">
        <v>24032</v>
      </c>
      <c r="Y39" s="130">
        <v>45051</v>
      </c>
    </row>
    <row r="40" spans="21:25" x14ac:dyDescent="0.25">
      <c r="U40" s="128" t="s">
        <v>237</v>
      </c>
      <c r="V40" s="130">
        <v>1159</v>
      </c>
      <c r="W40" s="130">
        <v>58854</v>
      </c>
      <c r="X40" s="130">
        <v>9398</v>
      </c>
      <c r="Y40" s="130">
        <v>16314</v>
      </c>
    </row>
    <row r="41" spans="21:25" x14ac:dyDescent="0.25">
      <c r="U41" s="128" t="s">
        <v>242</v>
      </c>
      <c r="V41" s="130">
        <v>2511</v>
      </c>
      <c r="W41" s="130">
        <v>34605</v>
      </c>
      <c r="X41" s="130">
        <v>5557</v>
      </c>
      <c r="Y41" s="130">
        <v>11068</v>
      </c>
    </row>
    <row r="42" spans="21:25" x14ac:dyDescent="0.25">
      <c r="U42" s="128" t="s">
        <v>232</v>
      </c>
      <c r="V42" s="130">
        <v>1126</v>
      </c>
      <c r="W42" s="130">
        <v>21376</v>
      </c>
      <c r="X42" s="130">
        <v>7190</v>
      </c>
      <c r="Y42" s="130">
        <v>7837</v>
      </c>
    </row>
    <row r="43" spans="21:25" x14ac:dyDescent="0.25">
      <c r="U43" s="128" t="s">
        <v>244</v>
      </c>
      <c r="V43" s="130">
        <v>4255</v>
      </c>
      <c r="W43" s="130">
        <v>17040</v>
      </c>
      <c r="X43" s="130">
        <v>1887</v>
      </c>
      <c r="Y43" s="130">
        <v>9832</v>
      </c>
    </row>
    <row r="44" spans="21:25" x14ac:dyDescent="0.25">
      <c r="U44" s="127" t="s">
        <v>68</v>
      </c>
      <c r="V44" s="130">
        <v>10987</v>
      </c>
      <c r="W44" s="130">
        <v>95578</v>
      </c>
      <c r="X44" s="130">
        <v>21122</v>
      </c>
      <c r="Y44" s="130">
        <v>44781</v>
      </c>
    </row>
    <row r="45" spans="21:25" x14ac:dyDescent="0.25">
      <c r="U45" s="128" t="s">
        <v>240</v>
      </c>
      <c r="V45" s="130">
        <v>3423</v>
      </c>
      <c r="W45" s="130">
        <v>19203</v>
      </c>
      <c r="X45" s="130">
        <v>7422</v>
      </c>
      <c r="Y45" s="130">
        <v>7830</v>
      </c>
    </row>
    <row r="46" spans="21:25" x14ac:dyDescent="0.25">
      <c r="U46" s="128" t="s">
        <v>253</v>
      </c>
      <c r="V46" s="130">
        <v>4602</v>
      </c>
      <c r="W46" s="130">
        <v>40874</v>
      </c>
      <c r="X46" s="130">
        <v>12313</v>
      </c>
      <c r="Y46" s="130">
        <v>28150</v>
      </c>
    </row>
    <row r="47" spans="21:25" x14ac:dyDescent="0.25">
      <c r="U47" s="128" t="s">
        <v>249</v>
      </c>
      <c r="V47" s="130">
        <v>2962</v>
      </c>
      <c r="W47" s="130">
        <v>35501</v>
      </c>
      <c r="X47" s="130">
        <v>1387</v>
      </c>
      <c r="Y47" s="130">
        <v>8801</v>
      </c>
    </row>
    <row r="48" spans="21:25" x14ac:dyDescent="0.25">
      <c r="U48" s="127" t="s">
        <v>260</v>
      </c>
      <c r="V48" s="130">
        <v>91238</v>
      </c>
      <c r="W48" s="130">
        <v>1137759</v>
      </c>
      <c r="X48" s="130">
        <v>224373</v>
      </c>
      <c r="Y48" s="130">
        <v>418498</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9:L81"/>
  <sheetViews>
    <sheetView showGridLines="0" showRowColHeaders="0" zoomScaleNormal="100" workbookViewId="0"/>
  </sheetViews>
  <sheetFormatPr defaultRowHeight="15" x14ac:dyDescent="0.25"/>
  <sheetData>
    <row r="79" spans="6:12" ht="21" x14ac:dyDescent="0.35">
      <c r="F79" s="134" t="s">
        <v>269</v>
      </c>
      <c r="G79" s="132"/>
      <c r="L79" s="129"/>
    </row>
    <row r="80" spans="6:12" ht="21" x14ac:dyDescent="0.35">
      <c r="F80" s="134" t="s">
        <v>270</v>
      </c>
      <c r="G80" s="133"/>
    </row>
    <row r="81" spans="6:7" ht="21" x14ac:dyDescent="0.35">
      <c r="F81" s="134" t="s">
        <v>271</v>
      </c>
      <c r="G81" s="132"/>
    </row>
  </sheetData>
  <pageMargins left="0.25" right="0.25" top="0.75" bottom="0.75" header="0.3" footer="0.3"/>
  <pageSetup paperSize="9" fitToWidth="0" fitToHeight="0"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63"/>
  <sheetViews>
    <sheetView zoomScale="106" zoomScaleNormal="106" workbookViewId="0"/>
  </sheetViews>
  <sheetFormatPr defaultRowHeight="15" x14ac:dyDescent="0.25"/>
  <cols>
    <col min="2" max="2" width="24.28515625" bestFit="1" customWidth="1"/>
    <col min="4" max="4" width="15.42578125" bestFit="1" customWidth="1"/>
    <col min="5" max="5" width="16.7109375" bestFit="1" customWidth="1"/>
    <col min="6" max="6" width="22.7109375" bestFit="1" customWidth="1"/>
    <col min="7" max="7" width="10.5703125" style="36" bestFit="1" customWidth="1"/>
    <col min="10" max="10" width="38.28515625" customWidth="1"/>
    <col min="11" max="11" width="13.85546875" customWidth="1"/>
  </cols>
  <sheetData>
    <row r="1" spans="2:10" ht="15.75" thickBot="1" x14ac:dyDescent="0.3"/>
    <row r="2" spans="2:10" ht="15.75" thickBot="1" x14ac:dyDescent="0.3">
      <c r="B2" s="115" t="s">
        <v>135</v>
      </c>
      <c r="C2" s="116"/>
      <c r="D2" s="117" t="s">
        <v>134</v>
      </c>
      <c r="E2" s="118"/>
      <c r="F2" s="119" t="s">
        <v>133</v>
      </c>
      <c r="G2" s="120" t="s">
        <v>136</v>
      </c>
    </row>
    <row r="3" spans="2:10" ht="21" customHeight="1" x14ac:dyDescent="0.4">
      <c r="B3" s="103" t="s">
        <v>95</v>
      </c>
      <c r="C3" s="108"/>
      <c r="D3" s="109">
        <v>2025</v>
      </c>
      <c r="F3" s="103" t="s">
        <v>96</v>
      </c>
      <c r="G3" s="104">
        <v>1000</v>
      </c>
      <c r="J3" s="135" t="s">
        <v>269</v>
      </c>
    </row>
    <row r="4" spans="2:10" ht="21" customHeight="1" x14ac:dyDescent="0.4">
      <c r="B4" s="99" t="s">
        <v>97</v>
      </c>
      <c r="C4" s="94"/>
      <c r="D4" s="105">
        <v>2026</v>
      </c>
      <c r="F4" s="99" t="s">
        <v>98</v>
      </c>
      <c r="G4" s="100">
        <v>500</v>
      </c>
      <c r="J4" s="135" t="s">
        <v>270</v>
      </c>
    </row>
    <row r="5" spans="2:10" ht="21" customHeight="1" x14ac:dyDescent="0.4">
      <c r="B5" s="99" t="s">
        <v>99</v>
      </c>
      <c r="C5" s="94"/>
      <c r="D5" s="105">
        <v>2027</v>
      </c>
      <c r="F5" s="99" t="s">
        <v>100</v>
      </c>
      <c r="G5" s="100"/>
      <c r="J5" s="135" t="s">
        <v>271</v>
      </c>
    </row>
    <row r="6" spans="2:10" ht="15.75" thickBot="1" x14ac:dyDescent="0.3">
      <c r="B6" s="99" t="s">
        <v>101</v>
      </c>
      <c r="C6" s="94"/>
      <c r="D6" s="105">
        <v>2028</v>
      </c>
      <c r="F6" s="101" t="s">
        <v>109</v>
      </c>
      <c r="G6" s="102">
        <v>500</v>
      </c>
    </row>
    <row r="7" spans="2:10" x14ac:dyDescent="0.25">
      <c r="B7" s="99" t="s">
        <v>102</v>
      </c>
      <c r="C7" s="94"/>
      <c r="D7" s="105">
        <v>2029</v>
      </c>
    </row>
    <row r="8" spans="2:10" x14ac:dyDescent="0.25">
      <c r="B8" s="99" t="s">
        <v>103</v>
      </c>
      <c r="C8" s="94"/>
      <c r="D8" s="105">
        <v>2030</v>
      </c>
    </row>
    <row r="9" spans="2:10" x14ac:dyDescent="0.25">
      <c r="B9" s="99" t="s">
        <v>104</v>
      </c>
      <c r="C9" s="94"/>
      <c r="D9" s="105">
        <v>2031</v>
      </c>
    </row>
    <row r="10" spans="2:10" x14ac:dyDescent="0.25">
      <c r="B10" s="99" t="s">
        <v>79</v>
      </c>
      <c r="C10" s="94"/>
      <c r="D10" s="105">
        <v>2032</v>
      </c>
    </row>
    <row r="11" spans="2:10" x14ac:dyDescent="0.25">
      <c r="B11" s="99" t="s">
        <v>105</v>
      </c>
      <c r="C11" s="94"/>
      <c r="D11" s="105">
        <v>2033</v>
      </c>
    </row>
    <row r="12" spans="2:10" x14ac:dyDescent="0.25">
      <c r="B12" s="99" t="s">
        <v>106</v>
      </c>
      <c r="C12" s="94"/>
      <c r="D12" s="105">
        <v>2034</v>
      </c>
    </row>
    <row r="13" spans="2:10" x14ac:dyDescent="0.25">
      <c r="B13" s="99" t="s">
        <v>107</v>
      </c>
      <c r="C13" s="94"/>
      <c r="D13" s="105">
        <v>2035</v>
      </c>
    </row>
    <row r="14" spans="2:10" ht="15.75" thickBot="1" x14ac:dyDescent="0.3">
      <c r="B14" s="101" t="s">
        <v>108</v>
      </c>
      <c r="C14" s="106"/>
      <c r="D14" s="107">
        <v>2036</v>
      </c>
    </row>
    <row r="16" spans="2:10" ht="15.75" thickBot="1" x14ac:dyDescent="0.3"/>
    <row r="17" spans="1:6" ht="30.75" thickBot="1" x14ac:dyDescent="0.3">
      <c r="A17" s="110" t="s">
        <v>0</v>
      </c>
      <c r="B17" s="111" t="s">
        <v>1</v>
      </c>
      <c r="C17" s="112" t="s">
        <v>2</v>
      </c>
      <c r="D17" s="113" t="s">
        <v>3</v>
      </c>
      <c r="E17" s="114" t="str">
        <f>SALARY!F1</f>
        <v>Basic Salary (₦)</v>
      </c>
      <c r="F17" s="111" t="s">
        <v>137</v>
      </c>
    </row>
    <row r="18" spans="1:6" x14ac:dyDescent="0.25">
      <c r="A18" s="4" t="s">
        <v>139</v>
      </c>
      <c r="B18" s="10" t="s">
        <v>12</v>
      </c>
      <c r="C18" s="7" t="s">
        <v>55</v>
      </c>
      <c r="D18" s="4" t="s">
        <v>62</v>
      </c>
      <c r="E18" s="52">
        <f>SALARY!F2</f>
        <v>117038</v>
      </c>
      <c r="F18" s="53">
        <f>E18/22</f>
        <v>5319.909090909091</v>
      </c>
    </row>
    <row r="19" spans="1:6" x14ac:dyDescent="0.25">
      <c r="A19" s="3" t="s">
        <v>140</v>
      </c>
      <c r="B19" s="11" t="s">
        <v>13</v>
      </c>
      <c r="C19" s="8" t="s">
        <v>56</v>
      </c>
      <c r="D19" s="3" t="s">
        <v>63</v>
      </c>
      <c r="E19" s="52">
        <f>SALARY!F3</f>
        <v>107408</v>
      </c>
      <c r="F19" s="53">
        <f t="shared" ref="F19:F63" si="0">E19/22</f>
        <v>4882.181818181818</v>
      </c>
    </row>
    <row r="20" spans="1:6" x14ac:dyDescent="0.25">
      <c r="A20" s="3" t="s">
        <v>141</v>
      </c>
      <c r="B20" s="11" t="s">
        <v>14</v>
      </c>
      <c r="C20" s="8" t="s">
        <v>57</v>
      </c>
      <c r="D20" s="3" t="s">
        <v>64</v>
      </c>
      <c r="E20" s="52">
        <f>SALARY!F4</f>
        <v>168010</v>
      </c>
      <c r="F20" s="53">
        <f t="shared" si="0"/>
        <v>7636.818181818182</v>
      </c>
    </row>
    <row r="21" spans="1:6" x14ac:dyDescent="0.25">
      <c r="A21" s="3" t="s">
        <v>142</v>
      </c>
      <c r="B21" s="11" t="s">
        <v>15</v>
      </c>
      <c r="C21" s="8" t="s">
        <v>58</v>
      </c>
      <c r="D21" s="3" t="s">
        <v>65</v>
      </c>
      <c r="E21" s="52">
        <f>SALARY!F5</f>
        <v>105710</v>
      </c>
      <c r="F21" s="53">
        <f t="shared" si="0"/>
        <v>4805</v>
      </c>
    </row>
    <row r="22" spans="1:6" x14ac:dyDescent="0.25">
      <c r="A22" s="3" t="s">
        <v>143</v>
      </c>
      <c r="B22" s="11" t="s">
        <v>16</v>
      </c>
      <c r="C22" s="8" t="s">
        <v>59</v>
      </c>
      <c r="D22" s="3" t="s">
        <v>66</v>
      </c>
      <c r="E22" s="52">
        <f>SALARY!F6</f>
        <v>92754</v>
      </c>
      <c r="F22" s="53">
        <f t="shared" si="0"/>
        <v>4216.090909090909</v>
      </c>
    </row>
    <row r="23" spans="1:6" x14ac:dyDescent="0.25">
      <c r="A23" s="3" t="s">
        <v>144</v>
      </c>
      <c r="B23" s="11" t="s">
        <v>17</v>
      </c>
      <c r="C23" s="8" t="s">
        <v>58</v>
      </c>
      <c r="D23" s="3" t="s">
        <v>65</v>
      </c>
      <c r="E23" s="52">
        <f>SALARY!F7</f>
        <v>188562</v>
      </c>
      <c r="F23" s="53">
        <f t="shared" si="0"/>
        <v>8571</v>
      </c>
    </row>
    <row r="24" spans="1:6" x14ac:dyDescent="0.25">
      <c r="A24" s="3" t="s">
        <v>145</v>
      </c>
      <c r="B24" s="11" t="s">
        <v>18</v>
      </c>
      <c r="C24" s="8" t="s">
        <v>57</v>
      </c>
      <c r="D24" s="3" t="s">
        <v>67</v>
      </c>
      <c r="E24" s="52">
        <f>SALARY!F8</f>
        <v>114211</v>
      </c>
      <c r="F24" s="53">
        <f t="shared" si="0"/>
        <v>5191.409090909091</v>
      </c>
    </row>
    <row r="25" spans="1:6" x14ac:dyDescent="0.25">
      <c r="A25" s="3" t="s">
        <v>146</v>
      </c>
      <c r="B25" s="11" t="s">
        <v>19</v>
      </c>
      <c r="C25" s="8" t="s">
        <v>56</v>
      </c>
      <c r="D25" s="3" t="s">
        <v>63</v>
      </c>
      <c r="E25" s="52">
        <f>SALARY!F9</f>
        <v>108465</v>
      </c>
      <c r="F25" s="53">
        <f t="shared" si="0"/>
        <v>4930.227272727273</v>
      </c>
    </row>
    <row r="26" spans="1:6" x14ac:dyDescent="0.25">
      <c r="A26" s="3" t="s">
        <v>147</v>
      </c>
      <c r="B26" s="11" t="s">
        <v>20</v>
      </c>
      <c r="C26" s="8" t="s">
        <v>55</v>
      </c>
      <c r="D26" s="3" t="s">
        <v>62</v>
      </c>
      <c r="E26" s="52">
        <f>SALARY!F10</f>
        <v>96893</v>
      </c>
      <c r="F26" s="53">
        <f t="shared" si="0"/>
        <v>4404.227272727273</v>
      </c>
    </row>
    <row r="27" spans="1:6" x14ac:dyDescent="0.25">
      <c r="A27" s="3" t="s">
        <v>148</v>
      </c>
      <c r="B27" s="11" t="s">
        <v>21</v>
      </c>
      <c r="C27" s="8" t="s">
        <v>60</v>
      </c>
      <c r="D27" s="3" t="s">
        <v>68</v>
      </c>
      <c r="E27" s="52">
        <f>SALARY!F11</f>
        <v>177506</v>
      </c>
      <c r="F27" s="53">
        <f t="shared" si="0"/>
        <v>8068.454545454545</v>
      </c>
    </row>
    <row r="28" spans="1:6" x14ac:dyDescent="0.25">
      <c r="A28" s="3" t="s">
        <v>149</v>
      </c>
      <c r="B28" s="11" t="s">
        <v>22</v>
      </c>
      <c r="C28" s="8" t="s">
        <v>59</v>
      </c>
      <c r="D28" s="3" t="s">
        <v>66</v>
      </c>
      <c r="E28" s="52">
        <f>SALARY!F12</f>
        <v>120291</v>
      </c>
      <c r="F28" s="53">
        <f t="shared" si="0"/>
        <v>5467.772727272727</v>
      </c>
    </row>
    <row r="29" spans="1:6" x14ac:dyDescent="0.25">
      <c r="A29" s="3" t="s">
        <v>150</v>
      </c>
      <c r="B29" s="11" t="s">
        <v>23</v>
      </c>
      <c r="C29" s="8" t="s">
        <v>56</v>
      </c>
      <c r="D29" s="3" t="s">
        <v>63</v>
      </c>
      <c r="E29" s="52">
        <f>SALARY!F13</f>
        <v>164375</v>
      </c>
      <c r="F29" s="53">
        <f t="shared" si="0"/>
        <v>7471.590909090909</v>
      </c>
    </row>
    <row r="30" spans="1:6" x14ac:dyDescent="0.25">
      <c r="A30" s="3" t="s">
        <v>151</v>
      </c>
      <c r="B30" s="11" t="s">
        <v>24</v>
      </c>
      <c r="C30" s="8" t="s">
        <v>55</v>
      </c>
      <c r="D30" s="3" t="s">
        <v>69</v>
      </c>
      <c r="E30" s="52">
        <f>SALARY!F14</f>
        <v>138348</v>
      </c>
      <c r="F30" s="53">
        <f t="shared" si="0"/>
        <v>6288.545454545455</v>
      </c>
    </row>
    <row r="31" spans="1:6" x14ac:dyDescent="0.25">
      <c r="A31" s="3" t="s">
        <v>152</v>
      </c>
      <c r="B31" s="11" t="s">
        <v>25</v>
      </c>
      <c r="C31" s="8" t="s">
        <v>56</v>
      </c>
      <c r="D31" s="3" t="s">
        <v>70</v>
      </c>
      <c r="E31" s="52">
        <f>SALARY!F15</f>
        <v>191146</v>
      </c>
      <c r="F31" s="53">
        <f t="shared" si="0"/>
        <v>8688.454545454546</v>
      </c>
    </row>
    <row r="32" spans="1:6" x14ac:dyDescent="0.25">
      <c r="A32" s="3" t="s">
        <v>153</v>
      </c>
      <c r="B32" s="11" t="s">
        <v>26</v>
      </c>
      <c r="C32" s="8" t="s">
        <v>60</v>
      </c>
      <c r="D32" s="3" t="s">
        <v>68</v>
      </c>
      <c r="E32" s="52">
        <f>SALARY!F16</f>
        <v>96019</v>
      </c>
      <c r="F32" s="53">
        <f t="shared" si="0"/>
        <v>4364.5</v>
      </c>
    </row>
    <row r="33" spans="1:6" x14ac:dyDescent="0.25">
      <c r="A33" s="3" t="s">
        <v>154</v>
      </c>
      <c r="B33" s="11" t="s">
        <v>27</v>
      </c>
      <c r="C33" s="8" t="s">
        <v>55</v>
      </c>
      <c r="D33" s="3" t="s">
        <v>62</v>
      </c>
      <c r="E33" s="52">
        <f>SALARY!F17</f>
        <v>108873</v>
      </c>
      <c r="F33" s="53">
        <f t="shared" si="0"/>
        <v>4948.772727272727</v>
      </c>
    </row>
    <row r="34" spans="1:6" x14ac:dyDescent="0.25">
      <c r="A34" s="3" t="s">
        <v>155</v>
      </c>
      <c r="B34" s="11" t="s">
        <v>28</v>
      </c>
      <c r="C34" s="8" t="s">
        <v>58</v>
      </c>
      <c r="D34" s="3" t="s">
        <v>65</v>
      </c>
      <c r="E34" s="52">
        <f>SALARY!F18</f>
        <v>173028</v>
      </c>
      <c r="F34" s="53">
        <f t="shared" si="0"/>
        <v>7864.909090909091</v>
      </c>
    </row>
    <row r="35" spans="1:6" x14ac:dyDescent="0.25">
      <c r="A35" s="3" t="s">
        <v>156</v>
      </c>
      <c r="B35" s="11" t="s">
        <v>29</v>
      </c>
      <c r="C35" s="8" t="s">
        <v>56</v>
      </c>
      <c r="D35" s="3" t="s">
        <v>70</v>
      </c>
      <c r="E35" s="52">
        <f>SALARY!F19</f>
        <v>139745</v>
      </c>
      <c r="F35" s="53">
        <f t="shared" si="0"/>
        <v>6352.045454545455</v>
      </c>
    </row>
    <row r="36" spans="1:6" x14ac:dyDescent="0.25">
      <c r="A36" s="3" t="s">
        <v>157</v>
      </c>
      <c r="B36" s="11" t="s">
        <v>30</v>
      </c>
      <c r="C36" s="8" t="s">
        <v>57</v>
      </c>
      <c r="D36" s="3" t="s">
        <v>67</v>
      </c>
      <c r="E36" s="52">
        <f>SALARY!F20</f>
        <v>98969</v>
      </c>
      <c r="F36" s="53">
        <f t="shared" si="0"/>
        <v>4498.590909090909</v>
      </c>
    </row>
    <row r="37" spans="1:6" x14ac:dyDescent="0.25">
      <c r="A37" s="3" t="s">
        <v>158</v>
      </c>
      <c r="B37" s="11" t="s">
        <v>31</v>
      </c>
      <c r="C37" s="8" t="s">
        <v>55</v>
      </c>
      <c r="D37" s="3" t="s">
        <v>69</v>
      </c>
      <c r="E37" s="52">
        <f>SALARY!F21</f>
        <v>87785</v>
      </c>
      <c r="F37" s="53">
        <f t="shared" si="0"/>
        <v>3990.2272727272725</v>
      </c>
    </row>
    <row r="38" spans="1:6" x14ac:dyDescent="0.25">
      <c r="A38" s="3" t="s">
        <v>159</v>
      </c>
      <c r="B38" s="11" t="s">
        <v>32</v>
      </c>
      <c r="C38" s="8" t="s">
        <v>58</v>
      </c>
      <c r="D38" s="3" t="s">
        <v>65</v>
      </c>
      <c r="E38" s="52">
        <f>SALARY!F22</f>
        <v>85202</v>
      </c>
      <c r="F38" s="53">
        <f t="shared" si="0"/>
        <v>3872.818181818182</v>
      </c>
    </row>
    <row r="39" spans="1:6" x14ac:dyDescent="0.25">
      <c r="A39" s="3" t="s">
        <v>160</v>
      </c>
      <c r="B39" s="11" t="s">
        <v>33</v>
      </c>
      <c r="C39" s="8" t="s">
        <v>61</v>
      </c>
      <c r="D39" s="3" t="s">
        <v>71</v>
      </c>
      <c r="E39" s="52">
        <f>SALARY!F23</f>
        <v>104130</v>
      </c>
      <c r="F39" s="53">
        <f t="shared" si="0"/>
        <v>4733.181818181818</v>
      </c>
    </row>
    <row r="40" spans="1:6" x14ac:dyDescent="0.25">
      <c r="A40" s="3" t="s">
        <v>161</v>
      </c>
      <c r="B40" s="11" t="s">
        <v>34</v>
      </c>
      <c r="C40" s="8" t="s">
        <v>56</v>
      </c>
      <c r="D40" s="3" t="s">
        <v>63</v>
      </c>
      <c r="E40" s="52">
        <f>SALARY!F24</f>
        <v>85362</v>
      </c>
      <c r="F40" s="53">
        <f t="shared" si="0"/>
        <v>3880.090909090909</v>
      </c>
    </row>
    <row r="41" spans="1:6" x14ac:dyDescent="0.25">
      <c r="A41" s="3" t="s">
        <v>162</v>
      </c>
      <c r="B41" s="11" t="s">
        <v>35</v>
      </c>
      <c r="C41" s="8" t="s">
        <v>60</v>
      </c>
      <c r="D41" s="3" t="s">
        <v>68</v>
      </c>
      <c r="E41" s="52">
        <f>SALARY!F25</f>
        <v>105867</v>
      </c>
      <c r="F41" s="53">
        <f t="shared" si="0"/>
        <v>4812.136363636364</v>
      </c>
    </row>
    <row r="42" spans="1:6" x14ac:dyDescent="0.25">
      <c r="A42" s="3" t="s">
        <v>163</v>
      </c>
      <c r="B42" s="11" t="s">
        <v>36</v>
      </c>
      <c r="C42" s="8" t="s">
        <v>58</v>
      </c>
      <c r="D42" s="3" t="s">
        <v>72</v>
      </c>
      <c r="E42" s="52">
        <f>SALARY!F26</f>
        <v>159035</v>
      </c>
      <c r="F42" s="53">
        <f t="shared" si="0"/>
        <v>7228.863636363636</v>
      </c>
    </row>
    <row r="43" spans="1:6" x14ac:dyDescent="0.25">
      <c r="A43" s="3" t="s">
        <v>164</v>
      </c>
      <c r="B43" s="11" t="s">
        <v>37</v>
      </c>
      <c r="C43" s="8" t="s">
        <v>55</v>
      </c>
      <c r="D43" s="3" t="s">
        <v>62</v>
      </c>
      <c r="E43" s="52">
        <f>SALARY!F27</f>
        <v>134516</v>
      </c>
      <c r="F43" s="53">
        <f t="shared" si="0"/>
        <v>6114.363636363636</v>
      </c>
    </row>
    <row r="44" spans="1:6" x14ac:dyDescent="0.25">
      <c r="A44" s="3" t="s">
        <v>165</v>
      </c>
      <c r="B44" s="11" t="s">
        <v>38</v>
      </c>
      <c r="C44" s="8" t="s">
        <v>61</v>
      </c>
      <c r="D44" s="3" t="s">
        <v>73</v>
      </c>
      <c r="E44" s="52">
        <f>SALARY!F28</f>
        <v>184640</v>
      </c>
      <c r="F44" s="53">
        <f t="shared" si="0"/>
        <v>8392.7272727272721</v>
      </c>
    </row>
    <row r="45" spans="1:6" x14ac:dyDescent="0.25">
      <c r="A45" s="3" t="s">
        <v>166</v>
      </c>
      <c r="B45" s="11" t="s">
        <v>39</v>
      </c>
      <c r="C45" s="8" t="s">
        <v>59</v>
      </c>
      <c r="D45" s="3" t="s">
        <v>74</v>
      </c>
      <c r="E45" s="52">
        <f>SALARY!F30</f>
        <v>126263</v>
      </c>
      <c r="F45" s="53">
        <f t="shared" si="0"/>
        <v>5739.227272727273</v>
      </c>
    </row>
    <row r="46" spans="1:6" x14ac:dyDescent="0.25">
      <c r="A46" s="3" t="s">
        <v>167</v>
      </c>
      <c r="B46" s="11" t="s">
        <v>40</v>
      </c>
      <c r="C46" s="8" t="s">
        <v>55</v>
      </c>
      <c r="D46" s="3" t="s">
        <v>62</v>
      </c>
      <c r="E46" s="52">
        <f>SALARY!F31</f>
        <v>155355</v>
      </c>
      <c r="F46" s="53">
        <f t="shared" si="0"/>
        <v>7061.590909090909</v>
      </c>
    </row>
    <row r="47" spans="1:6" x14ac:dyDescent="0.25">
      <c r="A47" s="3" t="s">
        <v>168</v>
      </c>
      <c r="B47" s="11" t="s">
        <v>41</v>
      </c>
      <c r="C47" s="8" t="s">
        <v>57</v>
      </c>
      <c r="D47" s="3" t="s">
        <v>64</v>
      </c>
      <c r="E47" s="52">
        <f>SALARY!F32</f>
        <v>132584</v>
      </c>
      <c r="F47" s="53">
        <f t="shared" si="0"/>
        <v>6026.545454545455</v>
      </c>
    </row>
    <row r="48" spans="1:6" x14ac:dyDescent="0.25">
      <c r="A48" s="3" t="s">
        <v>169</v>
      </c>
      <c r="B48" s="11" t="s">
        <v>42</v>
      </c>
      <c r="C48" s="8" t="s">
        <v>57</v>
      </c>
      <c r="D48" s="3" t="s">
        <v>64</v>
      </c>
      <c r="E48" s="52">
        <f>SALARY!F33</f>
        <v>162836</v>
      </c>
      <c r="F48" s="53">
        <f t="shared" si="0"/>
        <v>7401.636363636364</v>
      </c>
    </row>
    <row r="49" spans="1:6" x14ac:dyDescent="0.25">
      <c r="A49" s="3" t="s">
        <v>170</v>
      </c>
      <c r="B49" s="11" t="s">
        <v>43</v>
      </c>
      <c r="C49" s="8" t="s">
        <v>57</v>
      </c>
      <c r="D49" s="3" t="s">
        <v>64</v>
      </c>
      <c r="E49" s="52">
        <f>SALARY!F34</f>
        <v>90741</v>
      </c>
      <c r="F49" s="53">
        <f t="shared" si="0"/>
        <v>4124.590909090909</v>
      </c>
    </row>
    <row r="50" spans="1:6" x14ac:dyDescent="0.25">
      <c r="A50" s="3" t="s">
        <v>171</v>
      </c>
      <c r="B50" s="11" t="s">
        <v>44</v>
      </c>
      <c r="C50" s="8" t="s">
        <v>58</v>
      </c>
      <c r="D50" s="3" t="s">
        <v>72</v>
      </c>
      <c r="E50" s="52">
        <f>SALARY!F35</f>
        <v>156990</v>
      </c>
      <c r="F50" s="53">
        <f t="shared" si="0"/>
        <v>7135.909090909091</v>
      </c>
    </row>
    <row r="51" spans="1:6" x14ac:dyDescent="0.25">
      <c r="A51" s="3" t="s">
        <v>172</v>
      </c>
      <c r="B51" s="11" t="s">
        <v>45</v>
      </c>
      <c r="C51" s="8" t="s">
        <v>57</v>
      </c>
      <c r="D51" s="3" t="s">
        <v>67</v>
      </c>
      <c r="E51" s="52">
        <f>SALARY!F36</f>
        <v>179130</v>
      </c>
      <c r="F51" s="53">
        <f t="shared" si="0"/>
        <v>8142.272727272727</v>
      </c>
    </row>
    <row r="52" spans="1:6" x14ac:dyDescent="0.25">
      <c r="A52" s="3" t="s">
        <v>173</v>
      </c>
      <c r="B52" s="11" t="s">
        <v>46</v>
      </c>
      <c r="C52" s="8" t="s">
        <v>57</v>
      </c>
      <c r="D52" s="3" t="s">
        <v>67</v>
      </c>
      <c r="E52" s="52">
        <f>SALARY!F37</f>
        <v>119940</v>
      </c>
      <c r="F52" s="53">
        <f t="shared" si="0"/>
        <v>5451.818181818182</v>
      </c>
    </row>
    <row r="53" spans="1:6" x14ac:dyDescent="0.25">
      <c r="A53" s="3" t="s">
        <v>174</v>
      </c>
      <c r="B53" s="11" t="s">
        <v>47</v>
      </c>
      <c r="C53" s="8" t="s">
        <v>58</v>
      </c>
      <c r="D53" s="3" t="s">
        <v>72</v>
      </c>
      <c r="E53" s="52">
        <f>SALARY!F38</f>
        <v>119778</v>
      </c>
      <c r="F53" s="53">
        <f t="shared" si="0"/>
        <v>5444.454545454545</v>
      </c>
    </row>
    <row r="54" spans="1:6" x14ac:dyDescent="0.25">
      <c r="A54" s="3" t="s">
        <v>175</v>
      </c>
      <c r="B54" s="11" t="s">
        <v>176</v>
      </c>
      <c r="C54" s="8" t="s">
        <v>56</v>
      </c>
      <c r="D54" s="3" t="s">
        <v>63</v>
      </c>
      <c r="E54" s="52">
        <f>SALARY!F39</f>
        <v>168576</v>
      </c>
      <c r="F54" s="53">
        <f t="shared" si="0"/>
        <v>7662.545454545455</v>
      </c>
    </row>
    <row r="55" spans="1:6" x14ac:dyDescent="0.25">
      <c r="A55" s="3" t="s">
        <v>177</v>
      </c>
      <c r="B55" s="11" t="s">
        <v>48</v>
      </c>
      <c r="C55" s="8" t="s">
        <v>58</v>
      </c>
      <c r="D55" s="3" t="s">
        <v>72</v>
      </c>
      <c r="E55" s="52">
        <f>SALARY!F40</f>
        <v>173075</v>
      </c>
      <c r="F55" s="53">
        <f t="shared" si="0"/>
        <v>7867.045454545455</v>
      </c>
    </row>
    <row r="56" spans="1:6" x14ac:dyDescent="0.25">
      <c r="A56" s="3" t="s">
        <v>178</v>
      </c>
      <c r="B56" s="11" t="s">
        <v>49</v>
      </c>
      <c r="C56" s="8" t="s">
        <v>61</v>
      </c>
      <c r="D56" s="3" t="s">
        <v>71</v>
      </c>
      <c r="E56" s="52">
        <f>SALARY!F41</f>
        <v>84039</v>
      </c>
      <c r="F56" s="53">
        <f t="shared" si="0"/>
        <v>3819.9545454545455</v>
      </c>
    </row>
    <row r="57" spans="1:6" x14ac:dyDescent="0.25">
      <c r="A57" s="3" t="s">
        <v>179</v>
      </c>
      <c r="B57" s="11" t="s">
        <v>50</v>
      </c>
      <c r="C57" s="8" t="s">
        <v>57</v>
      </c>
      <c r="D57" s="3" t="s">
        <v>67</v>
      </c>
      <c r="E57" s="52">
        <f>SALARY!F42</f>
        <v>106881</v>
      </c>
      <c r="F57" s="53">
        <f t="shared" si="0"/>
        <v>4858.227272727273</v>
      </c>
    </row>
    <row r="58" spans="1:6" x14ac:dyDescent="0.25">
      <c r="A58" s="3" t="s">
        <v>180</v>
      </c>
      <c r="B58" s="11" t="s">
        <v>51</v>
      </c>
      <c r="C58" s="8" t="s">
        <v>58</v>
      </c>
      <c r="D58" s="3" t="s">
        <v>65</v>
      </c>
      <c r="E58" s="52">
        <f>SALARY!F43</f>
        <v>99473</v>
      </c>
      <c r="F58" s="53">
        <f t="shared" si="0"/>
        <v>4521.5</v>
      </c>
    </row>
    <row r="59" spans="1:6" x14ac:dyDescent="0.25">
      <c r="A59" s="3" t="s">
        <v>181</v>
      </c>
      <c r="B59" s="11" t="s">
        <v>52</v>
      </c>
      <c r="C59" s="8" t="s">
        <v>57</v>
      </c>
      <c r="D59" s="3" t="s">
        <v>67</v>
      </c>
      <c r="E59" s="52">
        <f>SALARY!F44</f>
        <v>98505</v>
      </c>
      <c r="F59" s="53">
        <f t="shared" si="0"/>
        <v>4477.5</v>
      </c>
    </row>
    <row r="60" spans="1:6" x14ac:dyDescent="0.25">
      <c r="A60" s="3" t="s">
        <v>182</v>
      </c>
      <c r="B60" s="11" t="s">
        <v>53</v>
      </c>
      <c r="C60" s="8" t="s">
        <v>60</v>
      </c>
      <c r="D60" s="3" t="s">
        <v>68</v>
      </c>
      <c r="E60" s="52">
        <f>SALARY!F45</f>
        <v>92608</v>
      </c>
      <c r="F60" s="53">
        <f t="shared" si="0"/>
        <v>4209.454545454545</v>
      </c>
    </row>
    <row r="61" spans="1:6" x14ac:dyDescent="0.25">
      <c r="A61" s="3" t="s">
        <v>183</v>
      </c>
      <c r="B61" s="11" t="s">
        <v>54</v>
      </c>
      <c r="C61" s="8" t="s">
        <v>57</v>
      </c>
      <c r="D61" s="3" t="s">
        <v>64</v>
      </c>
      <c r="E61" s="52">
        <f>SALARY!F46</f>
        <v>0</v>
      </c>
      <c r="F61" s="53">
        <f t="shared" si="0"/>
        <v>0</v>
      </c>
    </row>
    <row r="62" spans="1:6" x14ac:dyDescent="0.25">
      <c r="A62" s="3"/>
      <c r="B62" s="11"/>
      <c r="C62" s="8"/>
      <c r="D62" s="3"/>
      <c r="E62" s="52">
        <f>SALARY!F47</f>
        <v>0</v>
      </c>
      <c r="F62" s="53">
        <f t="shared" si="0"/>
        <v>0</v>
      </c>
    </row>
    <row r="63" spans="1:6" ht="15.75" thickBot="1" x14ac:dyDescent="0.3">
      <c r="A63" s="3"/>
      <c r="B63" s="12"/>
      <c r="C63" s="8"/>
      <c r="D63" s="3"/>
      <c r="E63" s="52">
        <f>SALARY!F48</f>
        <v>0</v>
      </c>
      <c r="F63" s="54">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ATTENDANCE</vt:lpstr>
      <vt:lpstr>SALARY</vt:lpstr>
      <vt:lpstr>PaySLIP</vt:lpstr>
      <vt:lpstr>PivotTable</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PC</dc:creator>
  <cp:lastModifiedBy>HO PC</cp:lastModifiedBy>
  <dcterms:created xsi:type="dcterms:W3CDTF">2025-07-27T19:11:49Z</dcterms:created>
  <dcterms:modified xsi:type="dcterms:W3CDTF">2025-07-31T00:22:36Z</dcterms:modified>
</cp:coreProperties>
</file>