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mc:AlternateContent xmlns:mc="http://schemas.openxmlformats.org/markup-compatibility/2006">
    <mc:Choice Requires="x15">
      <x15ac:absPath xmlns:x15ac="http://schemas.microsoft.com/office/spreadsheetml/2010/11/ac" url="C:\Users\LENOVO\Desktop\imarticus class\Excel\Excel Dashboard\"/>
    </mc:Choice>
  </mc:AlternateContent>
  <xr:revisionPtr revIDLastSave="0" documentId="13_ncr:1_{AF9871AD-8D53-40E7-91F1-62F67E844448}" xr6:coauthVersionLast="47" xr6:coauthVersionMax="47" xr10:uidLastSave="{00000000-0000-0000-0000-000000000000}"/>
  <bookViews>
    <workbookView xWindow="-108" yWindow="-108" windowWidth="23256" windowHeight="12456" activeTab="2" xr2:uid="{408BA6AB-5196-496B-9C80-B057CC378CDA}"/>
  </bookViews>
  <sheets>
    <sheet name="Data" sheetId="1" r:id="rId1"/>
    <sheet name="Pivot Tables" sheetId="4" r:id="rId2"/>
    <sheet name="Dashboard" sheetId="2" r:id="rId3"/>
  </sheets>
  <definedNames>
    <definedName name="Slicer_Department">#N/A</definedName>
    <definedName name="Slicer_Gende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5" i="4" l="1"/>
  <c r="Z16" i="4"/>
  <c r="Z17" i="4"/>
  <c r="Z13" i="4"/>
  <c r="Z14" i="4"/>
  <c r="W17" i="4"/>
  <c r="W16" i="4"/>
  <c r="W15" i="4"/>
  <c r="W14" i="4"/>
  <c r="W13" i="4"/>
  <c r="G17" i="4"/>
  <c r="G16" i="4"/>
  <c r="G15" i="4"/>
  <c r="G14" i="4"/>
  <c r="G13" i="4"/>
  <c r="J15" i="4"/>
  <c r="O14" i="4"/>
  <c r="J14" i="4"/>
  <c r="O13" i="4"/>
  <c r="J13" i="4"/>
  <c r="O12" i="4"/>
  <c r="J23" i="4"/>
  <c r="J22" i="4"/>
  <c r="J17" i="4"/>
  <c r="J16" i="4"/>
  <c r="F15" i="4"/>
  <c r="F14" i="4"/>
  <c r="F13" i="4"/>
  <c r="F17" i="4"/>
  <c r="F16" i="4"/>
  <c r="T17" i="4"/>
  <c r="T16" i="4"/>
  <c r="T15" i="4"/>
  <c r="T14" i="4"/>
  <c r="T13" i="4"/>
  <c r="Z18" i="4" l="1"/>
  <c r="G18" i="4"/>
  <c r="W18" i="4"/>
  <c r="T18" i="4"/>
  <c r="K22" i="4"/>
  <c r="L22" i="4" s="1"/>
  <c r="K23" i="4"/>
  <c r="L23" i="4" s="1"/>
  <c r="P12" i="4"/>
  <c r="Q12" i="4" s="1"/>
  <c r="O15" i="4"/>
  <c r="J18" i="4"/>
  <c r="P13" i="4"/>
  <c r="Q13" i="4" s="1"/>
  <c r="P14" i="4"/>
  <c r="Q14" i="4" s="1"/>
  <c r="F18" i="4"/>
</calcChain>
</file>

<file path=xl/sharedStrings.xml><?xml version="1.0" encoding="utf-8"?>
<sst xmlns="http://schemas.openxmlformats.org/spreadsheetml/2006/main" count="877" uniqueCount="226">
  <si>
    <t>Employee ID</t>
  </si>
  <si>
    <t>Full Name</t>
  </si>
  <si>
    <t>Gender</t>
  </si>
  <si>
    <t>Age</t>
  </si>
  <si>
    <t>Age range</t>
  </si>
  <si>
    <t>Region</t>
  </si>
  <si>
    <t>Job Title</t>
  </si>
  <si>
    <t>Department</t>
  </si>
  <si>
    <t>Manager/Supervisor</t>
  </si>
  <si>
    <t>Date of Hire</t>
  </si>
  <si>
    <t>Employment Status</t>
  </si>
  <si>
    <t>Work Location</t>
  </si>
  <si>
    <t>Salary</t>
  </si>
  <si>
    <t>Pay Grade</t>
  </si>
  <si>
    <t>Bonus/Allowances</t>
  </si>
  <si>
    <t>Insurance Details</t>
  </si>
  <si>
    <t>Leave Taken</t>
  </si>
  <si>
    <t>Performance Rating</t>
  </si>
  <si>
    <t>Training Programs Attended</t>
  </si>
  <si>
    <t>Skills</t>
  </si>
  <si>
    <t>Certifications</t>
  </si>
  <si>
    <t>Lori Nguyen</t>
  </si>
  <si>
    <t>Female</t>
  </si>
  <si>
    <t>18-25</t>
  </si>
  <si>
    <t>East</t>
  </si>
  <si>
    <t>Manager</t>
  </si>
  <si>
    <t>Finance</t>
  </si>
  <si>
    <t>Luis Reynolds</t>
  </si>
  <si>
    <t>2019-03-15</t>
  </si>
  <si>
    <t>Full-Time</t>
  </si>
  <si>
    <t>Head Office</t>
  </si>
  <si>
    <t>C</t>
  </si>
  <si>
    <t>Health</t>
  </si>
  <si>
    <t>Leadership Training</t>
  </si>
  <si>
    <t>Design</t>
  </si>
  <si>
    <t>Certified Professional</t>
  </si>
  <si>
    <t>Gary Garcia</t>
  </si>
  <si>
    <t>Male</t>
  </si>
  <si>
    <t>26-35</t>
  </si>
  <si>
    <t>Central</t>
  </si>
  <si>
    <t>Designer</t>
  </si>
  <si>
    <t>HR</t>
  </si>
  <si>
    <t>Ashley Simmons MD</t>
  </si>
  <si>
    <t>2022-12-20</t>
  </si>
  <si>
    <t>Branch Office</t>
  </si>
  <si>
    <t>B</t>
  </si>
  <si>
    <t>None</t>
  </si>
  <si>
    <t>Excel Workshop</t>
  </si>
  <si>
    <t>Jeremy Nguyen</t>
  </si>
  <si>
    <t>West</t>
  </si>
  <si>
    <t>HR Specialist</t>
  </si>
  <si>
    <t>Marketing</t>
  </si>
  <si>
    <t>Cassandra Duncan</t>
  </si>
  <si>
    <t>2022-08-10</t>
  </si>
  <si>
    <t>Remote</t>
  </si>
  <si>
    <t>D</t>
  </si>
  <si>
    <t>Management</t>
  </si>
  <si>
    <t>Advanced Training</t>
  </si>
  <si>
    <t>Kimberly Jones</t>
  </si>
  <si>
    <t>36-45</t>
  </si>
  <si>
    <t>Operations</t>
  </si>
  <si>
    <t>Janet Harris</t>
  </si>
  <si>
    <t>2024-09-03</t>
  </si>
  <si>
    <t>Contract</t>
  </si>
  <si>
    <t>A</t>
  </si>
  <si>
    <t>Health + Dental</t>
  </si>
  <si>
    <t>Python</t>
  </si>
  <si>
    <t>Anthony Gates</t>
  </si>
  <si>
    <t>56 &lt;</t>
  </si>
  <si>
    <t>Mr. Frank Clay</t>
  </si>
  <si>
    <t>2019-03-14</t>
  </si>
  <si>
    <t>Courtney Foster</t>
  </si>
  <si>
    <t>Developer</t>
  </si>
  <si>
    <t>Dorothy Price</t>
  </si>
  <si>
    <t>2017-01-23</t>
  </si>
  <si>
    <t>Communication</t>
  </si>
  <si>
    <t>Catherine Hall</t>
  </si>
  <si>
    <t>Michele Sexton</t>
  </si>
  <si>
    <t>2024-08-17</t>
  </si>
  <si>
    <t>Deanna Ball</t>
  </si>
  <si>
    <t>South</t>
  </si>
  <si>
    <t>IT</t>
  </si>
  <si>
    <t>Richard Schmidt</t>
  </si>
  <si>
    <t>2014-12-09</t>
  </si>
  <si>
    <t>Candace Nelson</t>
  </si>
  <si>
    <t>Teresa Pearson</t>
  </si>
  <si>
    <t>2021-06-28</t>
  </si>
  <si>
    <t>Mandy Davis</t>
  </si>
  <si>
    <t>Laura Hart</t>
  </si>
  <si>
    <t>2018-05-20</t>
  </si>
  <si>
    <t>Matthew Powell</t>
  </si>
  <si>
    <t>Andrea May</t>
  </si>
  <si>
    <t>2017-02-13</t>
  </si>
  <si>
    <t>Bruce Nelson</t>
  </si>
  <si>
    <t>Casey Martin</t>
  </si>
  <si>
    <t>2024-05-05</t>
  </si>
  <si>
    <t>Excel</t>
  </si>
  <si>
    <t>Dawn Cole</t>
  </si>
  <si>
    <t>46-55</t>
  </si>
  <si>
    <t>Amber Allen</t>
  </si>
  <si>
    <t>2022-04-19</t>
  </si>
  <si>
    <t>Tanner Morse</t>
  </si>
  <si>
    <t>North</t>
  </si>
  <si>
    <t>Adam Johnson</t>
  </si>
  <si>
    <t>2015-11-16</t>
  </si>
  <si>
    <t>Jose Griffin</t>
  </si>
  <si>
    <t>Nicole Dominguez</t>
  </si>
  <si>
    <t>2023-09-09</t>
  </si>
  <si>
    <t>Daniel Hawkins</t>
  </si>
  <si>
    <t>Andrew Best</t>
  </si>
  <si>
    <t>2017-12-12</t>
  </si>
  <si>
    <t>Part-Time</t>
  </si>
  <si>
    <t>Elaine Mcclain</t>
  </si>
  <si>
    <t>Gabrielle Rodriguez</t>
  </si>
  <si>
    <t>2017-03-10</t>
  </si>
  <si>
    <t>Allison Harvey</t>
  </si>
  <si>
    <t>2019-03-04</t>
  </si>
  <si>
    <t>Thomas Kramer</t>
  </si>
  <si>
    <t>Tristan Mejia</t>
  </si>
  <si>
    <t>2022-11-20</t>
  </si>
  <si>
    <t>Kevin Whitaker</t>
  </si>
  <si>
    <t>Analyst</t>
  </si>
  <si>
    <t>Mary Welch</t>
  </si>
  <si>
    <t>2021-03-02</t>
  </si>
  <si>
    <t>Dustin Carter</t>
  </si>
  <si>
    <t>Douglas Miles</t>
  </si>
  <si>
    <t>2021-08-01</t>
  </si>
  <si>
    <t>Nicole Williamson</t>
  </si>
  <si>
    <t>Jessica Fleming</t>
  </si>
  <si>
    <t>2015-08-14</t>
  </si>
  <si>
    <t>Matthew Knight</t>
  </si>
  <si>
    <t>Christine Lee</t>
  </si>
  <si>
    <t>2015-10-21</t>
  </si>
  <si>
    <t>Donna Jones</t>
  </si>
  <si>
    <t>Mario Smith DVM</t>
  </si>
  <si>
    <t>2015-03-14</t>
  </si>
  <si>
    <t>Carolyn Bullock</t>
  </si>
  <si>
    <t>Joseph Francis</t>
  </si>
  <si>
    <t>2024-05-22</t>
  </si>
  <si>
    <t>Wendy Gomez</t>
  </si>
  <si>
    <t>Sarah Young</t>
  </si>
  <si>
    <t>2017-03-19</t>
  </si>
  <si>
    <t>Michael Thomas</t>
  </si>
  <si>
    <t>Aaron Hart</t>
  </si>
  <si>
    <t>2021-09-15</t>
  </si>
  <si>
    <t>Kevin Bell</t>
  </si>
  <si>
    <t>Brian Boyd</t>
  </si>
  <si>
    <t>2022-05-09</t>
  </si>
  <si>
    <t>Richard Landry</t>
  </si>
  <si>
    <t>Steven Krueger</t>
  </si>
  <si>
    <t>2017-06-22</t>
  </si>
  <si>
    <t>George Hurley</t>
  </si>
  <si>
    <t>Debra Williams</t>
  </si>
  <si>
    <t>2020-11-28</t>
  </si>
  <si>
    <t>Mark Lopez</t>
  </si>
  <si>
    <t>Karen Mitchell</t>
  </si>
  <si>
    <t>2015-08-30</t>
  </si>
  <si>
    <t>Robert Williams</t>
  </si>
  <si>
    <t>Joseph Sanders</t>
  </si>
  <si>
    <t>2018-10-27</t>
  </si>
  <si>
    <t>Mary Schmidt</t>
  </si>
  <si>
    <t>Shelly George</t>
  </si>
  <si>
    <t>2018-08-26</t>
  </si>
  <si>
    <t>Mary Martinez</t>
  </si>
  <si>
    <t>Nicole Houston</t>
  </si>
  <si>
    <t>2023-07-24</t>
  </si>
  <si>
    <t>Paul Hall</t>
  </si>
  <si>
    <t>Kristin Shaffer</t>
  </si>
  <si>
    <t>2018-07-09</t>
  </si>
  <si>
    <t>Samantha Foster</t>
  </si>
  <si>
    <t>Joel Aguilar</t>
  </si>
  <si>
    <t>2016-12-21</t>
  </si>
  <si>
    <t>Timothy Aguilar</t>
  </si>
  <si>
    <t>Michael Wade</t>
  </si>
  <si>
    <t>2019-06-27</t>
  </si>
  <si>
    <t>Charles Andrews</t>
  </si>
  <si>
    <t>Jessica Walsh</t>
  </si>
  <si>
    <t>2021-08-27</t>
  </si>
  <si>
    <t>Veronica Nelson</t>
  </si>
  <si>
    <t>Kelly Mack</t>
  </si>
  <si>
    <t>2017-05-28</t>
  </si>
  <si>
    <t>Chris Sanchez</t>
  </si>
  <si>
    <t>John Conley</t>
  </si>
  <si>
    <t>2022-01-30</t>
  </si>
  <si>
    <t>Cassie Galvan</t>
  </si>
  <si>
    <t>Aaron Baker</t>
  </si>
  <si>
    <t>2017-04-20</t>
  </si>
  <si>
    <t>Jessica Jones</t>
  </si>
  <si>
    <t>Christopher Bass</t>
  </si>
  <si>
    <t>2019-07-22</t>
  </si>
  <si>
    <t>Emily Walker</t>
  </si>
  <si>
    <t>Sean Tucker PhD</t>
  </si>
  <si>
    <t>2018-11-29</t>
  </si>
  <si>
    <t>Vickie Lewis</t>
  </si>
  <si>
    <t>Jacob Scott</t>
  </si>
  <si>
    <t>2022-11-14</t>
  </si>
  <si>
    <t>Alexis Clark</t>
  </si>
  <si>
    <t>Joel Park</t>
  </si>
  <si>
    <t>2016-02-23</t>
  </si>
  <si>
    <t>Robert Davis</t>
  </si>
  <si>
    <t>Russell Marshall</t>
  </si>
  <si>
    <t>2018-05-18</t>
  </si>
  <si>
    <t>Daniel Brown MD</t>
  </si>
  <si>
    <t>James Holden</t>
  </si>
  <si>
    <t>2024-03-09</t>
  </si>
  <si>
    <t>Anna Payne</t>
  </si>
  <si>
    <t>Thomas Murphy</t>
  </si>
  <si>
    <t>2024-03-27</t>
  </si>
  <si>
    <t>Rhonda Pena</t>
  </si>
  <si>
    <t>Mark Abbott</t>
  </si>
  <si>
    <t>2019-12-23</t>
  </si>
  <si>
    <t>Nicole Gonzalez</t>
  </si>
  <si>
    <t>Robin Lynch</t>
  </si>
  <si>
    <t>2016-08-25</t>
  </si>
  <si>
    <t>Grand Total</t>
  </si>
  <si>
    <t>Count of Full Name</t>
  </si>
  <si>
    <t>Total</t>
  </si>
  <si>
    <t>Number of employees to employment status</t>
  </si>
  <si>
    <t>Sum of Salary</t>
  </si>
  <si>
    <t>Salaries to departments</t>
  </si>
  <si>
    <t>Age range to gender</t>
  </si>
  <si>
    <t>workplace</t>
  </si>
  <si>
    <t>Values</t>
  </si>
  <si>
    <t>Sum of Leave Taken</t>
  </si>
  <si>
    <t>Departments</t>
  </si>
  <si>
    <t>Average of Performance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</si>
</sst>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 #,##0.00_ ;_ * \-#,##0.00_ ;_ * &quot;-&quot;??_ ;_ @_ "/>
    <numFmt numFmtId="164" formatCode="_ * #,##0_ ;_ * \-#,##0_ ;_ * &quot;-&quot;??_ ;_ @_ "/>
    <numFmt numFmtId="165" formatCode="0.0"/>
  </numFmts>
  <fonts count="9">
    <font>
      <sz val="11"/>
      <color theme="1"/>
      <name val="Aptos Narrow"/>
      <family val="2"/>
      <scheme val="minor"/>
    </font>
    <font>
      <b/>
      <sz val="11"/>
      <color theme="0" tint="-4.9989318521683403E-2"/>
      <name val="Kulim Park"/>
    </font>
    <font>
      <sz val="11"/>
      <color theme="1"/>
      <name val="Kulim Park"/>
    </font>
    <font>
      <sz val="11"/>
      <color theme="0" tint="-4.9989318521683403E-2"/>
      <name val="Kulim Park"/>
    </font>
    <font>
      <sz val="11"/>
      <color theme="1"/>
      <name val="Aptos Narrow"/>
      <family val="2"/>
      <scheme val="minor"/>
    </font>
    <font>
      <sz val="11"/>
      <color theme="0"/>
      <name val="Aptos Narrow"/>
      <family val="2"/>
      <scheme val="minor"/>
    </font>
    <font>
      <sz val="11"/>
      <color theme="0"/>
      <name val="Kulim park"/>
    </font>
    <font>
      <b/>
      <sz val="11"/>
      <color theme="1"/>
      <name val="Aptos Narrow"/>
      <family val="2"/>
      <scheme val="minor"/>
    </font>
    <font>
      <sz val="11"/>
      <color rgb="FFFFFFFF"/>
      <name val="Aptos Narrow"/>
      <family val="2"/>
      <scheme val="minor"/>
    </font>
  </fonts>
  <fills count="4">
    <fill>
      <patternFill patternType="none"/>
    </fill>
    <fill>
      <patternFill patternType="gray125"/>
    </fill>
    <fill>
      <patternFill patternType="solid">
        <fgColor rgb="FF282828"/>
        <bgColor indexed="64"/>
      </patternFill>
    </fill>
    <fill>
      <patternFill patternType="solid">
        <fgColor theme="1"/>
        <bgColor indexed="64"/>
      </patternFill>
    </fill>
  </fills>
  <borders count="2">
    <border>
      <left/>
      <right/>
      <top/>
      <bottom/>
      <diagonal/>
    </border>
    <border>
      <left/>
      <right/>
      <top style="thin">
        <color theme="1" tint="0.499984740745262"/>
      </top>
      <bottom style="thin">
        <color theme="1" tint="0.499984740745262"/>
      </bottom>
      <diagonal/>
    </border>
  </borders>
  <cellStyleXfs count="2">
    <xf numFmtId="0" fontId="0" fillId="0" borderId="0"/>
    <xf numFmtId="43" fontId="4" fillId="0" borderId="0" applyFont="0" applyFill="0" applyBorder="0" applyAlignment="0" applyProtection="0"/>
  </cellStyleXfs>
  <cellXfs count="19">
    <xf numFmtId="0" fontId="0" fillId="0" borderId="0" xfId="0"/>
    <xf numFmtId="0" fontId="1" fillId="2" borderId="0" xfId="0" applyFont="1" applyFill="1" applyAlignment="1">
      <alignment horizontal="center" vertical="center"/>
    </xf>
    <xf numFmtId="0" fontId="2" fillId="0" borderId="0" xfId="0" applyFont="1" applyAlignment="1">
      <alignment horizontal="center" vertical="center"/>
    </xf>
    <xf numFmtId="0" fontId="3" fillId="2" borderId="1" xfId="0" applyFont="1" applyFill="1" applyBorder="1" applyAlignment="1">
      <alignment horizontal="center" vertical="center"/>
    </xf>
    <xf numFmtId="0" fontId="0" fillId="2" borderId="0" xfId="0" applyFill="1"/>
    <xf numFmtId="0" fontId="0" fillId="0" borderId="0" xfId="0" pivotButton="1"/>
    <xf numFmtId="0" fontId="5" fillId="2" borderId="0" xfId="0" applyFont="1" applyFill="1" applyAlignment="1">
      <alignment horizontal="center"/>
    </xf>
    <xf numFmtId="0" fontId="2" fillId="0" borderId="0" xfId="0" applyFont="1"/>
    <xf numFmtId="0" fontId="2" fillId="0" borderId="0" xfId="0" pivotButton="1" applyFont="1"/>
    <xf numFmtId="164" fontId="2" fillId="0" borderId="0" xfId="0" applyNumberFormat="1" applyFont="1"/>
    <xf numFmtId="164" fontId="2" fillId="0" borderId="0" xfId="1" applyNumberFormat="1" applyFont="1"/>
    <xf numFmtId="9" fontId="7" fillId="0" borderId="0" xfId="0" applyNumberFormat="1" applyFont="1"/>
    <xf numFmtId="9" fontId="0" fillId="0" borderId="0" xfId="0" applyNumberFormat="1"/>
    <xf numFmtId="0" fontId="8" fillId="2" borderId="0" xfId="0" applyFont="1" applyFill="1" applyAlignment="1">
      <alignment horizontal="left" vertical="center"/>
    </xf>
    <xf numFmtId="165" fontId="0" fillId="0" borderId="0" xfId="0" applyNumberFormat="1"/>
    <xf numFmtId="0" fontId="5" fillId="3" borderId="0" xfId="0" applyFont="1" applyFill="1" applyAlignment="1">
      <alignment horizontal="center"/>
    </xf>
    <xf numFmtId="0" fontId="6" fillId="2" borderId="0" xfId="0" applyFont="1" applyFill="1" applyAlignment="1">
      <alignment horizontal="center"/>
    </xf>
    <xf numFmtId="0" fontId="2" fillId="2" borderId="0" xfId="0" applyFont="1" applyFill="1" applyAlignment="1">
      <alignment horizontal="center"/>
    </xf>
    <xf numFmtId="0" fontId="0" fillId="3" borderId="0" xfId="0" applyFill="1" applyAlignment="1">
      <alignment horizontal="center"/>
    </xf>
  </cellXfs>
  <cellStyles count="2">
    <cellStyle name="Comma" xfId="1" builtinId="3"/>
    <cellStyle name="Normal" xfId="0" builtinId="0"/>
  </cellStyles>
  <dxfs count="34">
    <dxf>
      <numFmt numFmtId="164" formatCode="_ * #,##0_ ;_ * \-#,##0_ ;_ * &quot;-&quot;??_ ;_ @_ "/>
    </dxf>
    <dxf>
      <font>
        <name val="Kulim park"/>
      </font>
    </dxf>
    <dxf>
      <font>
        <name val="Kulim park"/>
      </font>
    </dxf>
    <dxf>
      <font>
        <name val="Kulim park"/>
      </font>
    </dxf>
    <dxf>
      <font>
        <name val="Kulim park"/>
      </font>
    </dxf>
    <dxf>
      <font>
        <name val="Kulim park"/>
      </font>
    </dxf>
    <dxf>
      <font>
        <name val="Kulim park"/>
      </font>
    </dxf>
    <dxf>
      <numFmt numFmtId="165" formatCode="0.0"/>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outline="0">
        <left/>
        <right/>
        <top style="thin">
          <color theme="1" tint="0.499984740745262"/>
        </top>
        <bottom style="thin">
          <color theme="1" tint="0.499984740745262"/>
        </bottom>
      </border>
    </dxf>
    <dxf>
      <font>
        <strike val="0"/>
        <outline val="0"/>
        <shadow val="0"/>
        <u val="none"/>
        <vertAlign val="baseline"/>
        <sz val="11"/>
        <color theme="0" tint="-4.9989318521683403E-2"/>
        <name val="Kulim Park"/>
        <scheme val="none"/>
      </font>
      <numFmt numFmtId="0" formatCode="General"/>
      <fill>
        <patternFill patternType="solid">
          <fgColor indexed="64"/>
          <bgColor rgb="FF282828"/>
        </patternFill>
      </fill>
      <alignment horizontal="center" vertical="center" textRotation="0" wrapText="0" indent="0" justifyLastLine="0" shrinkToFit="0" readingOrder="0"/>
      <border diagonalUp="0" diagonalDown="0" outline="0">
        <left/>
        <right/>
        <top style="thin">
          <color theme="1" tint="0.499984740745262"/>
        </top>
        <bottom style="thin">
          <color theme="1" tint="0.499984740745262"/>
        </bottom>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dxf>
    <dxf>
      <font>
        <b/>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dxf>
    <dxf>
      <fill>
        <patternFill>
          <fgColor theme="1"/>
        </patternFill>
      </fill>
    </dxf>
    <dxf>
      <font>
        <color theme="0"/>
      </font>
    </dxf>
    <dxf>
      <font>
        <name val="kulim"/>
      </font>
      <fill>
        <patternFill>
          <fgColor rgb="FF1F1F1F"/>
          <bgColor rgb="FF1F1F1F"/>
        </patternFill>
      </fill>
    </dxf>
  </dxfs>
  <tableStyles count="3" defaultTableStyle="TableStyleMedium2" defaultPivotStyle="PivotStyleLight16">
    <tableStyle name="Slicer Style 1" pivot="0" table="0" count="0" xr9:uid="{311C9150-B9E5-482B-9F45-2993BAA9362E}"/>
    <tableStyle name="Slicer Style 2" pivot="0" table="0" count="7" xr9:uid="{1DD1190C-EBCD-41C6-9B97-4F59F050A6AA}">
      <tableStyleElement type="wholeTable" dxfId="33"/>
      <tableStyleElement type="headerRow" dxfId="32"/>
    </tableStyle>
    <tableStyle name="Slicer Style 3" pivot="0" table="0" count="1" xr9:uid="{53B4F8A1-7C58-41D2-BC3D-8668751C9ECE}">
      <tableStyleElement type="wholeTable" dxfId="31"/>
    </tableStyle>
  </tableStyles>
  <colors>
    <mruColors>
      <color rgb="FFE5B244"/>
      <color rgb="FF1F1F1F"/>
      <color rgb="FF000000"/>
      <color rgb="FF979E70"/>
      <color rgb="FF77933C"/>
      <color rgb="FF8FA26C"/>
      <color rgb="FF94BA54"/>
      <color rgb="FF282828"/>
      <color rgb="FFFFFFFF"/>
    </mruColors>
  </colors>
  <extLst>
    <ext xmlns:x14="http://schemas.microsoft.com/office/spreadsheetml/2009/9/main" uri="{46F421CA-312F-682f-3DD2-61675219B42D}">
      <x14:dxfs count="5">
        <dxf>
          <fill>
            <patternFill>
              <fgColor rgb="FFE5B244"/>
              <bgColor rgb="FFE5B244"/>
            </patternFill>
          </fill>
        </dxf>
        <dxf>
          <font>
            <color rgb="FFFFC000"/>
          </font>
          <fill>
            <patternFill>
              <fgColor rgb="FF000000"/>
              <bgColor rgb="FF000000"/>
            </patternFill>
          </fill>
        </dxf>
        <dxf>
          <fill>
            <patternFill>
              <fgColor rgb="FFE5B244"/>
              <bgColor rgb="FFE5B244"/>
            </patternFill>
          </fill>
        </dxf>
        <dxf>
          <fill>
            <patternFill>
              <fgColor rgb="FFE5B244"/>
              <bgColor rgb="FFE5B244"/>
            </patternFill>
          </fill>
        </dxf>
        <dxf>
          <fill>
            <patternFill>
              <fgColor rgb="FFFFC000"/>
              <bgColor rgb="FFE5B244"/>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4"/>
            <x14:slicerStyleElement type="selectedItemWithData" dxfId="3"/>
            <x14:slicerStyleElement type="selectedItemWithNoData" dxfId="2"/>
            <x14:slicerStyleElement type="hoveredUnselectedItemWithData" dxfId="1"/>
            <x14:slicerStyleElement type="hoveredSelectedItemWithData" dxfId="0"/>
          </x14:slicerStyleElements>
        </x14:slicerStyle>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Dashboard.xlsx]Pivot Tables!employement status</c:name>
    <c:fmtId val="1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E5B244"/>
          </a:solidFill>
          <a:ln w="19050">
            <a:solidFill>
              <a:srgbClr val="1F1F1F"/>
            </a:solidFill>
          </a:ln>
          <a:effectLst/>
        </c:spPr>
      </c:pivotFmt>
      <c:pivotFmt>
        <c:idx val="7"/>
        <c:spPr>
          <a:solidFill>
            <a:schemeClr val="tx1">
              <a:lumMod val="75000"/>
              <a:lumOff val="25000"/>
            </a:schemeClr>
          </a:solidFill>
          <a:ln w="19050">
            <a:solidFill>
              <a:srgbClr val="1F1F1F"/>
            </a:solidFill>
          </a:ln>
          <a:effectLst/>
        </c:spPr>
      </c:pivotFmt>
      <c:pivotFmt>
        <c:idx val="8"/>
        <c:spPr>
          <a:solidFill>
            <a:schemeClr val="tx2">
              <a:lumMod val="10000"/>
              <a:lumOff val="90000"/>
            </a:schemeClr>
          </a:solidFill>
          <a:ln w="19050">
            <a:solidFill>
              <a:srgbClr val="1F1F1F"/>
            </a:solidFill>
          </a:ln>
          <a:effectLst/>
        </c:spPr>
      </c:pivotFmt>
    </c:pivotFmts>
    <c:plotArea>
      <c:layout>
        <c:manualLayout>
          <c:layoutTarget val="inner"/>
          <c:xMode val="edge"/>
          <c:yMode val="edge"/>
          <c:x val="0.26551277725806532"/>
          <c:y val="0.29268638818128284"/>
          <c:w val="0.4689744454838693"/>
          <c:h val="0.52077996721753506"/>
        </c:manualLayout>
      </c:layout>
      <c:pieChart>
        <c:varyColors val="1"/>
        <c:ser>
          <c:idx val="0"/>
          <c:order val="0"/>
          <c:tx>
            <c:strRef>
              <c:f>'Pivot Tables'!$C$3:$C$4</c:f>
              <c:strCache>
                <c:ptCount val="1"/>
                <c:pt idx="0">
                  <c:v>Total</c:v>
                </c:pt>
              </c:strCache>
            </c:strRef>
          </c:tx>
          <c:dPt>
            <c:idx val="0"/>
            <c:bubble3D val="0"/>
            <c:spPr>
              <a:solidFill>
                <a:srgbClr val="E5B244"/>
              </a:solidFill>
              <a:ln w="19050">
                <a:solidFill>
                  <a:srgbClr val="1F1F1F"/>
                </a:solidFill>
              </a:ln>
              <a:effectLst/>
            </c:spPr>
            <c:extLst>
              <c:ext xmlns:c16="http://schemas.microsoft.com/office/drawing/2014/chart" uri="{C3380CC4-5D6E-409C-BE32-E72D297353CC}">
                <c16:uniqueId val="{00000001-549E-4FDD-A941-5BF07EB491D8}"/>
              </c:ext>
            </c:extLst>
          </c:dPt>
          <c:dPt>
            <c:idx val="1"/>
            <c:bubble3D val="0"/>
            <c:spPr>
              <a:solidFill>
                <a:schemeClr val="tx1">
                  <a:lumMod val="75000"/>
                  <a:lumOff val="25000"/>
                </a:schemeClr>
              </a:solidFill>
              <a:ln w="19050">
                <a:solidFill>
                  <a:srgbClr val="1F1F1F"/>
                </a:solidFill>
              </a:ln>
              <a:effectLst/>
            </c:spPr>
            <c:extLst>
              <c:ext xmlns:c16="http://schemas.microsoft.com/office/drawing/2014/chart" uri="{C3380CC4-5D6E-409C-BE32-E72D297353CC}">
                <c16:uniqueId val="{00000003-549E-4FDD-A941-5BF07EB491D8}"/>
              </c:ext>
            </c:extLst>
          </c:dPt>
          <c:dPt>
            <c:idx val="2"/>
            <c:bubble3D val="0"/>
            <c:spPr>
              <a:solidFill>
                <a:schemeClr val="tx2">
                  <a:lumMod val="10000"/>
                  <a:lumOff val="90000"/>
                </a:schemeClr>
              </a:solidFill>
              <a:ln w="19050">
                <a:solidFill>
                  <a:srgbClr val="1F1F1F"/>
                </a:solidFill>
              </a:ln>
              <a:effectLst/>
            </c:spPr>
            <c:extLst>
              <c:ext xmlns:c16="http://schemas.microsoft.com/office/drawing/2014/chart" uri="{C3380CC4-5D6E-409C-BE32-E72D297353CC}">
                <c16:uniqueId val="{00000005-549E-4FDD-A941-5BF07EB491D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Tables'!$B$5:$B$8</c:f>
              <c:strCache>
                <c:ptCount val="3"/>
                <c:pt idx="0">
                  <c:v>Contract</c:v>
                </c:pt>
                <c:pt idx="1">
                  <c:v>Full-Time</c:v>
                </c:pt>
                <c:pt idx="2">
                  <c:v>Part-Time</c:v>
                </c:pt>
              </c:strCache>
            </c:strRef>
          </c:cat>
          <c:val>
            <c:numRef>
              <c:f>'Pivot Tables'!$C$5:$C$8</c:f>
              <c:numCache>
                <c:formatCode>General</c:formatCode>
                <c:ptCount val="3"/>
                <c:pt idx="0">
                  <c:v>17</c:v>
                </c:pt>
                <c:pt idx="1">
                  <c:v>20</c:v>
                </c:pt>
                <c:pt idx="2">
                  <c:v>13</c:v>
                </c:pt>
              </c:numCache>
            </c:numRef>
          </c:val>
          <c:extLst>
            <c:ext xmlns:c16="http://schemas.microsoft.com/office/drawing/2014/chart" uri="{C3380CC4-5D6E-409C-BE32-E72D297353CC}">
              <c16:uniqueId val="{00000006-549E-4FDD-A941-5BF07EB491D8}"/>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Dashboard.xlsx]Pivot Tables!Age range</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E5B24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E5B24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2">
              <a:lumMod val="10000"/>
              <a:lumOff val="9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699428850144476"/>
          <c:y val="0.11784844010113314"/>
          <c:w val="0.79004418082565231"/>
          <c:h val="0.73194769137689664"/>
        </c:manualLayout>
      </c:layout>
      <c:barChart>
        <c:barDir val="col"/>
        <c:grouping val="clustered"/>
        <c:varyColors val="0"/>
        <c:ser>
          <c:idx val="0"/>
          <c:order val="0"/>
          <c:tx>
            <c:strRef>
              <c:f>'Pivot Tables'!$J$3:$J$4</c:f>
              <c:strCache>
                <c:ptCount val="1"/>
                <c:pt idx="0">
                  <c:v>Female</c:v>
                </c:pt>
              </c:strCache>
            </c:strRef>
          </c:tx>
          <c:spPr>
            <a:solidFill>
              <a:srgbClr val="E5B24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E5B24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Tables'!$I$5:$I$10</c:f>
              <c:strCache>
                <c:ptCount val="5"/>
                <c:pt idx="0">
                  <c:v>18-25</c:v>
                </c:pt>
                <c:pt idx="1">
                  <c:v>26-35</c:v>
                </c:pt>
                <c:pt idx="2">
                  <c:v>36-45</c:v>
                </c:pt>
                <c:pt idx="3">
                  <c:v>46-55</c:v>
                </c:pt>
                <c:pt idx="4">
                  <c:v>56 &lt;</c:v>
                </c:pt>
              </c:strCache>
            </c:strRef>
          </c:cat>
          <c:val>
            <c:numRef>
              <c:f>'Pivot Tables'!$J$5:$J$10</c:f>
              <c:numCache>
                <c:formatCode>General</c:formatCode>
                <c:ptCount val="5"/>
                <c:pt idx="0">
                  <c:v>6</c:v>
                </c:pt>
                <c:pt idx="1">
                  <c:v>7</c:v>
                </c:pt>
                <c:pt idx="2">
                  <c:v>5</c:v>
                </c:pt>
                <c:pt idx="3">
                  <c:v>4</c:v>
                </c:pt>
                <c:pt idx="4">
                  <c:v>4</c:v>
                </c:pt>
              </c:numCache>
            </c:numRef>
          </c:val>
          <c:extLst>
            <c:ext xmlns:c16="http://schemas.microsoft.com/office/drawing/2014/chart" uri="{C3380CC4-5D6E-409C-BE32-E72D297353CC}">
              <c16:uniqueId val="{00000000-BDA2-47E0-B2CA-478E63D45262}"/>
            </c:ext>
          </c:extLst>
        </c:ser>
        <c:ser>
          <c:idx val="1"/>
          <c:order val="1"/>
          <c:tx>
            <c:strRef>
              <c:f>'Pivot Tables'!$K$3:$K$4</c:f>
              <c:strCache>
                <c:ptCount val="1"/>
                <c:pt idx="0">
                  <c:v>Male</c:v>
                </c:pt>
              </c:strCache>
            </c:strRef>
          </c:tx>
          <c:spPr>
            <a:solidFill>
              <a:schemeClr val="tx2">
                <a:lumMod val="10000"/>
                <a:lumOff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Tables'!$I$5:$I$10</c:f>
              <c:strCache>
                <c:ptCount val="5"/>
                <c:pt idx="0">
                  <c:v>18-25</c:v>
                </c:pt>
                <c:pt idx="1">
                  <c:v>26-35</c:v>
                </c:pt>
                <c:pt idx="2">
                  <c:v>36-45</c:v>
                </c:pt>
                <c:pt idx="3">
                  <c:v>46-55</c:v>
                </c:pt>
                <c:pt idx="4">
                  <c:v>56 &lt;</c:v>
                </c:pt>
              </c:strCache>
            </c:strRef>
          </c:cat>
          <c:val>
            <c:numRef>
              <c:f>'Pivot Tables'!$K$5:$K$10</c:f>
              <c:numCache>
                <c:formatCode>General</c:formatCode>
                <c:ptCount val="5"/>
                <c:pt idx="0">
                  <c:v>3</c:v>
                </c:pt>
                <c:pt idx="1">
                  <c:v>6</c:v>
                </c:pt>
                <c:pt idx="2">
                  <c:v>7</c:v>
                </c:pt>
                <c:pt idx="3">
                  <c:v>3</c:v>
                </c:pt>
                <c:pt idx="4">
                  <c:v>5</c:v>
                </c:pt>
              </c:numCache>
            </c:numRef>
          </c:val>
          <c:extLst>
            <c:ext xmlns:c16="http://schemas.microsoft.com/office/drawing/2014/chart" uri="{C3380CC4-5D6E-409C-BE32-E72D297353CC}">
              <c16:uniqueId val="{00000001-BDA2-47E0-B2CA-478E63D45262}"/>
            </c:ext>
          </c:extLst>
        </c:ser>
        <c:dLbls>
          <c:dLblPos val="outEnd"/>
          <c:showLegendKey val="0"/>
          <c:showVal val="1"/>
          <c:showCatName val="0"/>
          <c:showSerName val="0"/>
          <c:showPercent val="0"/>
          <c:showBubbleSize val="0"/>
        </c:dLbls>
        <c:gapWidth val="219"/>
        <c:overlap val="-27"/>
        <c:axId val="1033368016"/>
        <c:axId val="1033368496"/>
      </c:barChart>
      <c:catAx>
        <c:axId val="103336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33368496"/>
        <c:crosses val="autoZero"/>
        <c:auto val="1"/>
        <c:lblAlgn val="ctr"/>
        <c:lblOffset val="100"/>
        <c:noMultiLvlLbl val="0"/>
      </c:catAx>
      <c:valAx>
        <c:axId val="1033368496"/>
        <c:scaling>
          <c:orientation val="minMax"/>
        </c:scaling>
        <c:delete val="0"/>
        <c:axPos val="l"/>
        <c:majorGridlines>
          <c:spPr>
            <a:ln w="9525" cap="flat" cmpd="sng" algn="ctr">
              <a:solidFill>
                <a:schemeClr val="tx1">
                  <a:lumMod val="15000"/>
                  <a:lumOff val="85000"/>
                </a:schemeClr>
              </a:solidFill>
              <a:prstDash val="dash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333680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E5B244"/>
            </a:solidFill>
            <a:ln>
              <a:noFill/>
            </a:ln>
            <a:effectLst/>
          </c:spPr>
          <c:invertIfNegative val="0"/>
          <c:val>
            <c:numRef>
              <c:f>'Pivot Tables'!$P$12</c:f>
              <c:numCache>
                <c:formatCode>0%</c:formatCode>
                <c:ptCount val="1"/>
                <c:pt idx="0">
                  <c:v>0.46</c:v>
                </c:pt>
              </c:numCache>
            </c:numRef>
          </c:val>
          <c:extLst>
            <c:ext xmlns:c16="http://schemas.microsoft.com/office/drawing/2014/chart" uri="{C3380CC4-5D6E-409C-BE32-E72D297353CC}">
              <c16:uniqueId val="{00000000-FAF8-4C1F-BA9C-D9F7E3B9ACBF}"/>
            </c:ext>
          </c:extLst>
        </c:ser>
        <c:ser>
          <c:idx val="1"/>
          <c:order val="1"/>
          <c:spPr>
            <a:solidFill>
              <a:schemeClr val="tx1">
                <a:lumMod val="95000"/>
                <a:lumOff val="5000"/>
              </a:schemeClr>
            </a:solidFill>
            <a:ln>
              <a:noFill/>
            </a:ln>
            <a:effectLst/>
          </c:spPr>
          <c:invertIfNegative val="0"/>
          <c:val>
            <c:numRef>
              <c:f>'Pivot Tables'!$Q$12</c:f>
              <c:numCache>
                <c:formatCode>0%</c:formatCode>
                <c:ptCount val="1"/>
                <c:pt idx="0">
                  <c:v>0.54</c:v>
                </c:pt>
              </c:numCache>
            </c:numRef>
          </c:val>
          <c:extLst>
            <c:ext xmlns:c16="http://schemas.microsoft.com/office/drawing/2014/chart" uri="{C3380CC4-5D6E-409C-BE32-E72D297353CC}">
              <c16:uniqueId val="{00000001-FAF8-4C1F-BA9C-D9F7E3B9ACBF}"/>
            </c:ext>
          </c:extLst>
        </c:ser>
        <c:dLbls>
          <c:showLegendKey val="0"/>
          <c:showVal val="0"/>
          <c:showCatName val="0"/>
          <c:showSerName val="0"/>
          <c:showPercent val="0"/>
          <c:showBubbleSize val="0"/>
        </c:dLbls>
        <c:gapWidth val="150"/>
        <c:overlap val="100"/>
        <c:axId val="1411581024"/>
        <c:axId val="1411577664"/>
      </c:barChart>
      <c:catAx>
        <c:axId val="1411581024"/>
        <c:scaling>
          <c:orientation val="minMax"/>
        </c:scaling>
        <c:delete val="1"/>
        <c:axPos val="l"/>
        <c:majorTickMark val="none"/>
        <c:minorTickMark val="none"/>
        <c:tickLblPos val="nextTo"/>
        <c:crossAx val="1411577664"/>
        <c:crosses val="autoZero"/>
        <c:auto val="1"/>
        <c:lblAlgn val="ctr"/>
        <c:lblOffset val="100"/>
        <c:noMultiLvlLbl val="0"/>
      </c:catAx>
      <c:valAx>
        <c:axId val="1411577664"/>
        <c:scaling>
          <c:orientation val="minMax"/>
        </c:scaling>
        <c:delete val="1"/>
        <c:axPos val="b"/>
        <c:numFmt formatCode="0%" sourceLinked="1"/>
        <c:majorTickMark val="none"/>
        <c:minorTickMark val="none"/>
        <c:tickLblPos val="nextTo"/>
        <c:crossAx val="141158102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E5B244"/>
            </a:solidFill>
            <a:ln>
              <a:noFill/>
            </a:ln>
            <a:effectLst/>
          </c:spPr>
          <c:invertIfNegative val="0"/>
          <c:val>
            <c:numRef>
              <c:f>'Pivot Tables'!$P$13</c:f>
              <c:numCache>
                <c:formatCode>0%</c:formatCode>
                <c:ptCount val="1"/>
                <c:pt idx="0">
                  <c:v>0.16</c:v>
                </c:pt>
              </c:numCache>
            </c:numRef>
          </c:val>
          <c:extLst>
            <c:ext xmlns:c16="http://schemas.microsoft.com/office/drawing/2014/chart" uri="{C3380CC4-5D6E-409C-BE32-E72D297353CC}">
              <c16:uniqueId val="{00000000-B7BA-4F43-A55A-BB98000ADBCE}"/>
            </c:ext>
          </c:extLst>
        </c:ser>
        <c:ser>
          <c:idx val="1"/>
          <c:order val="1"/>
          <c:spPr>
            <a:solidFill>
              <a:schemeClr val="accent2"/>
            </a:solidFill>
            <a:ln>
              <a:noFill/>
            </a:ln>
            <a:effectLst/>
          </c:spPr>
          <c:invertIfNegative val="0"/>
          <c:dPt>
            <c:idx val="0"/>
            <c:invertIfNegative val="0"/>
            <c:bubble3D val="0"/>
            <c:spPr>
              <a:solidFill>
                <a:schemeClr val="tx1">
                  <a:lumMod val="95000"/>
                  <a:lumOff val="5000"/>
                </a:schemeClr>
              </a:solidFill>
              <a:ln>
                <a:noFill/>
              </a:ln>
              <a:effectLst/>
            </c:spPr>
            <c:extLst>
              <c:ext xmlns:c16="http://schemas.microsoft.com/office/drawing/2014/chart" uri="{C3380CC4-5D6E-409C-BE32-E72D297353CC}">
                <c16:uniqueId val="{00000002-B7BA-4F43-A55A-BB98000ADBCE}"/>
              </c:ext>
            </c:extLst>
          </c:dPt>
          <c:val>
            <c:numRef>
              <c:f>'Pivot Tables'!$Q$13</c:f>
              <c:numCache>
                <c:formatCode>0%</c:formatCode>
                <c:ptCount val="1"/>
                <c:pt idx="0">
                  <c:v>0.84</c:v>
                </c:pt>
              </c:numCache>
            </c:numRef>
          </c:val>
          <c:extLst>
            <c:ext xmlns:c16="http://schemas.microsoft.com/office/drawing/2014/chart" uri="{C3380CC4-5D6E-409C-BE32-E72D297353CC}">
              <c16:uniqueId val="{00000001-B7BA-4F43-A55A-BB98000ADBCE}"/>
            </c:ext>
          </c:extLst>
        </c:ser>
        <c:dLbls>
          <c:showLegendKey val="0"/>
          <c:showVal val="0"/>
          <c:showCatName val="0"/>
          <c:showSerName val="0"/>
          <c:showPercent val="0"/>
          <c:showBubbleSize val="0"/>
        </c:dLbls>
        <c:gapWidth val="150"/>
        <c:overlap val="100"/>
        <c:axId val="1411580064"/>
        <c:axId val="1411585344"/>
      </c:barChart>
      <c:catAx>
        <c:axId val="1411580064"/>
        <c:scaling>
          <c:orientation val="minMax"/>
        </c:scaling>
        <c:delete val="1"/>
        <c:axPos val="l"/>
        <c:majorTickMark val="none"/>
        <c:minorTickMark val="none"/>
        <c:tickLblPos val="nextTo"/>
        <c:crossAx val="1411585344"/>
        <c:crosses val="autoZero"/>
        <c:auto val="1"/>
        <c:lblAlgn val="ctr"/>
        <c:lblOffset val="100"/>
        <c:noMultiLvlLbl val="0"/>
      </c:catAx>
      <c:valAx>
        <c:axId val="1411585344"/>
        <c:scaling>
          <c:orientation val="minMax"/>
        </c:scaling>
        <c:delete val="1"/>
        <c:axPos val="b"/>
        <c:numFmt formatCode="0%" sourceLinked="1"/>
        <c:majorTickMark val="none"/>
        <c:minorTickMark val="none"/>
        <c:tickLblPos val="nextTo"/>
        <c:crossAx val="141158006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E5B244"/>
            </a:solidFill>
            <a:ln>
              <a:noFill/>
            </a:ln>
            <a:effectLst/>
          </c:spPr>
          <c:invertIfNegative val="0"/>
          <c:val>
            <c:numRef>
              <c:f>'Pivot Tables'!$P$14</c:f>
              <c:numCache>
                <c:formatCode>0%</c:formatCode>
                <c:ptCount val="1"/>
                <c:pt idx="0">
                  <c:v>0.38</c:v>
                </c:pt>
              </c:numCache>
            </c:numRef>
          </c:val>
          <c:extLst>
            <c:ext xmlns:c16="http://schemas.microsoft.com/office/drawing/2014/chart" uri="{C3380CC4-5D6E-409C-BE32-E72D297353CC}">
              <c16:uniqueId val="{00000000-C5EF-4FF8-A40E-9F26404C054A}"/>
            </c:ext>
          </c:extLst>
        </c:ser>
        <c:ser>
          <c:idx val="1"/>
          <c:order val="1"/>
          <c:spPr>
            <a:solidFill>
              <a:schemeClr val="tx1">
                <a:lumMod val="95000"/>
                <a:lumOff val="5000"/>
              </a:schemeClr>
            </a:solidFill>
            <a:ln>
              <a:noFill/>
            </a:ln>
            <a:effectLst/>
          </c:spPr>
          <c:invertIfNegative val="0"/>
          <c:val>
            <c:numRef>
              <c:f>'Pivot Tables'!$Q$14</c:f>
              <c:numCache>
                <c:formatCode>0%</c:formatCode>
                <c:ptCount val="1"/>
                <c:pt idx="0">
                  <c:v>0.62</c:v>
                </c:pt>
              </c:numCache>
            </c:numRef>
          </c:val>
          <c:extLst>
            <c:ext xmlns:c16="http://schemas.microsoft.com/office/drawing/2014/chart" uri="{C3380CC4-5D6E-409C-BE32-E72D297353CC}">
              <c16:uniqueId val="{00000001-C5EF-4FF8-A40E-9F26404C054A}"/>
            </c:ext>
          </c:extLst>
        </c:ser>
        <c:dLbls>
          <c:showLegendKey val="0"/>
          <c:showVal val="0"/>
          <c:showCatName val="0"/>
          <c:showSerName val="0"/>
          <c:showPercent val="0"/>
          <c:showBubbleSize val="0"/>
        </c:dLbls>
        <c:gapWidth val="150"/>
        <c:overlap val="100"/>
        <c:axId val="1411575744"/>
        <c:axId val="1411592544"/>
      </c:barChart>
      <c:catAx>
        <c:axId val="1411575744"/>
        <c:scaling>
          <c:orientation val="minMax"/>
        </c:scaling>
        <c:delete val="1"/>
        <c:axPos val="l"/>
        <c:majorTickMark val="none"/>
        <c:minorTickMark val="none"/>
        <c:tickLblPos val="nextTo"/>
        <c:crossAx val="1411592544"/>
        <c:crosses val="autoZero"/>
        <c:auto val="1"/>
        <c:lblAlgn val="ctr"/>
        <c:lblOffset val="100"/>
        <c:noMultiLvlLbl val="0"/>
      </c:catAx>
      <c:valAx>
        <c:axId val="1411592544"/>
        <c:scaling>
          <c:orientation val="minMax"/>
        </c:scaling>
        <c:delete val="1"/>
        <c:axPos val="b"/>
        <c:numFmt formatCode="0%" sourceLinked="1"/>
        <c:majorTickMark val="none"/>
        <c:minorTickMark val="none"/>
        <c:tickLblPos val="nextTo"/>
        <c:crossAx val="14115757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tx2">
                  <a:lumMod val="10000"/>
                  <a:lumOff val="90000"/>
                </a:schemeClr>
              </a:solidFill>
              <a:ln w="19050">
                <a:noFill/>
              </a:ln>
              <a:effectLst/>
            </c:spPr>
            <c:extLst>
              <c:ext xmlns:c16="http://schemas.microsoft.com/office/drawing/2014/chart" uri="{C3380CC4-5D6E-409C-BE32-E72D297353CC}">
                <c16:uniqueId val="{00000001-19AD-405C-A8F5-D2984119F91B}"/>
              </c:ext>
            </c:extLst>
          </c:dPt>
          <c:dPt>
            <c:idx val="1"/>
            <c:bubble3D val="0"/>
            <c:spPr>
              <a:solidFill>
                <a:srgbClr val="1F1F1F"/>
              </a:solidFill>
              <a:ln w="19050">
                <a:noFill/>
              </a:ln>
              <a:effectLst/>
            </c:spPr>
            <c:extLst>
              <c:ext xmlns:c16="http://schemas.microsoft.com/office/drawing/2014/chart" uri="{C3380CC4-5D6E-409C-BE32-E72D297353CC}">
                <c16:uniqueId val="{00000003-19AD-405C-A8F5-D2984119F91B}"/>
              </c:ext>
            </c:extLst>
          </c:dPt>
          <c:val>
            <c:numRef>
              <c:f>'Pivot Tables'!$K$22:$L$22</c:f>
              <c:numCache>
                <c:formatCode>0%</c:formatCode>
                <c:ptCount val="2"/>
                <c:pt idx="0">
                  <c:v>0.48</c:v>
                </c:pt>
                <c:pt idx="1">
                  <c:v>0.52</c:v>
                </c:pt>
              </c:numCache>
            </c:numRef>
          </c:val>
          <c:extLst>
            <c:ext xmlns:c16="http://schemas.microsoft.com/office/drawing/2014/chart" uri="{C3380CC4-5D6E-409C-BE32-E72D297353CC}">
              <c16:uniqueId val="{00000004-19AD-405C-A8F5-D2984119F91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1F1F1F"/>
            </a:solidFill>
            <a:ln>
              <a:noFill/>
            </a:ln>
          </c:spPr>
          <c:dPt>
            <c:idx val="0"/>
            <c:bubble3D val="0"/>
            <c:spPr>
              <a:solidFill>
                <a:srgbClr val="E5B244"/>
              </a:solidFill>
              <a:ln w="19050">
                <a:noFill/>
              </a:ln>
              <a:effectLst/>
            </c:spPr>
            <c:extLst>
              <c:ext xmlns:c16="http://schemas.microsoft.com/office/drawing/2014/chart" uri="{C3380CC4-5D6E-409C-BE32-E72D297353CC}">
                <c16:uniqueId val="{00000001-37E0-46CB-8BD2-715A6E117422}"/>
              </c:ext>
            </c:extLst>
          </c:dPt>
          <c:dPt>
            <c:idx val="1"/>
            <c:bubble3D val="0"/>
            <c:spPr>
              <a:solidFill>
                <a:srgbClr val="1F1F1F"/>
              </a:solidFill>
              <a:ln w="19050">
                <a:noFill/>
              </a:ln>
              <a:effectLst/>
            </c:spPr>
            <c:extLst>
              <c:ext xmlns:c16="http://schemas.microsoft.com/office/drawing/2014/chart" uri="{C3380CC4-5D6E-409C-BE32-E72D297353CC}">
                <c16:uniqueId val="{00000003-37E0-46CB-8BD2-715A6E117422}"/>
              </c:ext>
            </c:extLst>
          </c:dPt>
          <c:val>
            <c:numRef>
              <c:f>'Pivot Tables'!$K$23:$L$23</c:f>
              <c:numCache>
                <c:formatCode>0%</c:formatCode>
                <c:ptCount val="2"/>
                <c:pt idx="0">
                  <c:v>0.52</c:v>
                </c:pt>
                <c:pt idx="1">
                  <c:v>0.48</c:v>
                </c:pt>
              </c:numCache>
            </c:numRef>
          </c:val>
          <c:extLst>
            <c:ext xmlns:c16="http://schemas.microsoft.com/office/drawing/2014/chart" uri="{C3380CC4-5D6E-409C-BE32-E72D297353CC}">
              <c16:uniqueId val="{00000004-37E0-46CB-8BD2-715A6E11742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374635865415649E-2"/>
          <c:y val="0.14276549756477133"/>
          <c:w val="0.92608093564119809"/>
          <c:h val="0.54662412341808053"/>
        </c:manualLayout>
      </c:layout>
      <c:barChart>
        <c:barDir val="col"/>
        <c:grouping val="clustered"/>
        <c:varyColors val="0"/>
        <c:ser>
          <c:idx val="0"/>
          <c:order val="0"/>
          <c:tx>
            <c:strRef>
              <c:f>'Pivot Tables'!$E$13</c:f>
              <c:strCache>
                <c:ptCount val="1"/>
                <c:pt idx="0">
                  <c:v>Analyst</c:v>
                </c:pt>
              </c:strCache>
            </c:strRef>
          </c:tx>
          <c:spPr>
            <a:solidFill>
              <a:srgbClr val="77933C"/>
            </a:solidFill>
            <a:ln>
              <a:noFill/>
            </a:ln>
            <a:effectLst/>
          </c:spPr>
          <c:invertIfNegative val="0"/>
          <c:val>
            <c:numRef>
              <c:f>'Pivot Tables'!$G$13</c:f>
              <c:numCache>
                <c:formatCode>General</c:formatCode>
                <c:ptCount val="1"/>
                <c:pt idx="0">
                  <c:v>28</c:v>
                </c:pt>
              </c:numCache>
            </c:numRef>
          </c:val>
          <c:extLst>
            <c:ext xmlns:c16="http://schemas.microsoft.com/office/drawing/2014/chart" uri="{C3380CC4-5D6E-409C-BE32-E72D297353CC}">
              <c16:uniqueId val="{00000000-503A-48BC-8B31-EB0EC2BFA63D}"/>
            </c:ext>
          </c:extLst>
        </c:ser>
        <c:ser>
          <c:idx val="1"/>
          <c:order val="1"/>
          <c:tx>
            <c:strRef>
              <c:f>'Pivot Tables'!$E$14</c:f>
              <c:strCache>
                <c:ptCount val="1"/>
                <c:pt idx="0">
                  <c:v>Designer</c:v>
                </c:pt>
              </c:strCache>
            </c:strRef>
          </c:tx>
          <c:spPr>
            <a:solidFill>
              <a:schemeClr val="bg1">
                <a:lumMod val="50000"/>
              </a:schemeClr>
            </a:solidFill>
            <a:ln>
              <a:noFill/>
            </a:ln>
            <a:effectLst/>
          </c:spPr>
          <c:invertIfNegative val="0"/>
          <c:val>
            <c:numRef>
              <c:f>'Pivot Tables'!$G$14</c:f>
              <c:numCache>
                <c:formatCode>General</c:formatCode>
                <c:ptCount val="1"/>
                <c:pt idx="0">
                  <c:v>110</c:v>
                </c:pt>
              </c:numCache>
            </c:numRef>
          </c:val>
          <c:extLst>
            <c:ext xmlns:c16="http://schemas.microsoft.com/office/drawing/2014/chart" uri="{C3380CC4-5D6E-409C-BE32-E72D297353CC}">
              <c16:uniqueId val="{00000001-503A-48BC-8B31-EB0EC2BFA63D}"/>
            </c:ext>
          </c:extLst>
        </c:ser>
        <c:ser>
          <c:idx val="2"/>
          <c:order val="2"/>
          <c:tx>
            <c:strRef>
              <c:f>'Pivot Tables'!$E$15</c:f>
              <c:strCache>
                <c:ptCount val="1"/>
                <c:pt idx="0">
                  <c:v>Developer</c:v>
                </c:pt>
              </c:strCache>
            </c:strRef>
          </c:tx>
          <c:spPr>
            <a:solidFill>
              <a:srgbClr val="979E70"/>
            </a:solidFill>
            <a:ln>
              <a:noFill/>
            </a:ln>
            <a:effectLst/>
          </c:spPr>
          <c:invertIfNegative val="0"/>
          <c:val>
            <c:numRef>
              <c:f>'Pivot Tables'!$G$15</c:f>
              <c:numCache>
                <c:formatCode>General</c:formatCode>
                <c:ptCount val="1"/>
                <c:pt idx="0">
                  <c:v>104</c:v>
                </c:pt>
              </c:numCache>
            </c:numRef>
          </c:val>
          <c:extLst>
            <c:ext xmlns:c16="http://schemas.microsoft.com/office/drawing/2014/chart" uri="{C3380CC4-5D6E-409C-BE32-E72D297353CC}">
              <c16:uniqueId val="{00000002-503A-48BC-8B31-EB0EC2BFA63D}"/>
            </c:ext>
          </c:extLst>
        </c:ser>
        <c:ser>
          <c:idx val="3"/>
          <c:order val="3"/>
          <c:tx>
            <c:strRef>
              <c:f>'Pivot Tables'!$E$16</c:f>
              <c:strCache>
                <c:ptCount val="1"/>
                <c:pt idx="0">
                  <c:v>HR Specialist</c:v>
                </c:pt>
              </c:strCache>
            </c:strRef>
          </c:tx>
          <c:spPr>
            <a:solidFill>
              <a:schemeClr val="bg2">
                <a:lumMod val="90000"/>
              </a:schemeClr>
            </a:solidFill>
            <a:ln>
              <a:noFill/>
            </a:ln>
            <a:effectLst/>
          </c:spPr>
          <c:invertIfNegative val="0"/>
          <c:val>
            <c:numRef>
              <c:f>'Pivot Tables'!$G$16</c:f>
              <c:numCache>
                <c:formatCode>General</c:formatCode>
                <c:ptCount val="1"/>
                <c:pt idx="0">
                  <c:v>123</c:v>
                </c:pt>
              </c:numCache>
            </c:numRef>
          </c:val>
          <c:extLst>
            <c:ext xmlns:c16="http://schemas.microsoft.com/office/drawing/2014/chart" uri="{C3380CC4-5D6E-409C-BE32-E72D297353CC}">
              <c16:uniqueId val="{00000003-503A-48BC-8B31-EB0EC2BFA63D}"/>
            </c:ext>
          </c:extLst>
        </c:ser>
        <c:ser>
          <c:idx val="4"/>
          <c:order val="4"/>
          <c:tx>
            <c:strRef>
              <c:f>'Pivot Tables'!$E$17</c:f>
              <c:strCache>
                <c:ptCount val="1"/>
                <c:pt idx="0">
                  <c:v>Manager</c:v>
                </c:pt>
              </c:strCache>
            </c:strRef>
          </c:tx>
          <c:spPr>
            <a:solidFill>
              <a:srgbClr val="E5B244"/>
            </a:solidFill>
            <a:ln>
              <a:noFill/>
            </a:ln>
            <a:effectLst/>
          </c:spPr>
          <c:invertIfNegative val="0"/>
          <c:val>
            <c:numRef>
              <c:f>'Pivot Tables'!$G$17</c:f>
              <c:numCache>
                <c:formatCode>General</c:formatCode>
                <c:ptCount val="1"/>
                <c:pt idx="0">
                  <c:v>122</c:v>
                </c:pt>
              </c:numCache>
            </c:numRef>
          </c:val>
          <c:extLst>
            <c:ext xmlns:c16="http://schemas.microsoft.com/office/drawing/2014/chart" uri="{C3380CC4-5D6E-409C-BE32-E72D297353CC}">
              <c16:uniqueId val="{00000004-503A-48BC-8B31-EB0EC2BFA63D}"/>
            </c:ext>
          </c:extLst>
        </c:ser>
        <c:dLbls>
          <c:showLegendKey val="0"/>
          <c:showVal val="0"/>
          <c:showCatName val="0"/>
          <c:showSerName val="0"/>
          <c:showPercent val="0"/>
          <c:showBubbleSize val="0"/>
        </c:dLbls>
        <c:gapWidth val="219"/>
        <c:overlap val="-27"/>
        <c:axId val="77082671"/>
        <c:axId val="77080271"/>
      </c:barChart>
      <c:catAx>
        <c:axId val="77082671"/>
        <c:scaling>
          <c:orientation val="minMax"/>
        </c:scaling>
        <c:delete val="1"/>
        <c:axPos val="b"/>
        <c:numFmt formatCode="General" sourceLinked="1"/>
        <c:majorTickMark val="none"/>
        <c:minorTickMark val="none"/>
        <c:tickLblPos val="nextTo"/>
        <c:crossAx val="77080271"/>
        <c:crosses val="autoZero"/>
        <c:auto val="1"/>
        <c:lblAlgn val="ctr"/>
        <c:lblOffset val="100"/>
        <c:noMultiLvlLbl val="0"/>
      </c:catAx>
      <c:valAx>
        <c:axId val="77080271"/>
        <c:scaling>
          <c:orientation val="minMax"/>
        </c:scaling>
        <c:delete val="1"/>
        <c:axPos val="l"/>
        <c:majorGridlines>
          <c:spPr>
            <a:ln w="9525" cap="flat" cmpd="sng" algn="ctr">
              <a:solidFill>
                <a:schemeClr val="bg2">
                  <a:lumMod val="50000"/>
                </a:schemeClr>
              </a:solidFill>
              <a:prstDash val="dashDot"/>
              <a:round/>
            </a:ln>
            <a:effectLst/>
          </c:spPr>
        </c:majorGridlines>
        <c:numFmt formatCode="General" sourceLinked="1"/>
        <c:majorTickMark val="none"/>
        <c:minorTickMark val="none"/>
        <c:tickLblPos val="nextTo"/>
        <c:crossAx val="7708267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Dashboard.xlsx]Pivot Tables!Region</c:name>
    <c:fmtId val="36"/>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1233205632779589"/>
          <c:y val="0.14373309943695103"/>
          <c:w val="0.7436859028131575"/>
          <c:h val="0.77413370088479116"/>
        </c:manualLayout>
      </c:layout>
      <c:bar3DChart>
        <c:barDir val="bar"/>
        <c:grouping val="clustered"/>
        <c:varyColors val="0"/>
        <c:ser>
          <c:idx val="0"/>
          <c:order val="0"/>
          <c:tx>
            <c:strRef>
              <c:f>'Pivot Tables'!$W$3:$W$4</c:f>
              <c:strCache>
                <c:ptCount val="1"/>
                <c:pt idx="0">
                  <c:v>Total</c:v>
                </c:pt>
              </c:strCache>
            </c:strRef>
          </c:tx>
          <c:spPr>
            <a:solidFill>
              <a:schemeClr val="bg2">
                <a:lumMod val="5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Tables'!$V$5:$V$10</c:f>
              <c:strCache>
                <c:ptCount val="5"/>
                <c:pt idx="0">
                  <c:v>Central</c:v>
                </c:pt>
                <c:pt idx="1">
                  <c:v>East</c:v>
                </c:pt>
                <c:pt idx="2">
                  <c:v>North</c:v>
                </c:pt>
                <c:pt idx="3">
                  <c:v>South</c:v>
                </c:pt>
                <c:pt idx="4">
                  <c:v>West</c:v>
                </c:pt>
              </c:strCache>
            </c:strRef>
          </c:cat>
          <c:val>
            <c:numRef>
              <c:f>'Pivot Tables'!$W$5:$W$10</c:f>
              <c:numCache>
                <c:formatCode>General</c:formatCode>
                <c:ptCount val="5"/>
                <c:pt idx="0">
                  <c:v>14</c:v>
                </c:pt>
                <c:pt idx="1">
                  <c:v>10</c:v>
                </c:pt>
                <c:pt idx="2">
                  <c:v>7</c:v>
                </c:pt>
                <c:pt idx="3">
                  <c:v>10</c:v>
                </c:pt>
                <c:pt idx="4">
                  <c:v>9</c:v>
                </c:pt>
              </c:numCache>
            </c:numRef>
          </c:val>
          <c:extLst>
            <c:ext xmlns:c16="http://schemas.microsoft.com/office/drawing/2014/chart" uri="{C3380CC4-5D6E-409C-BE32-E72D297353CC}">
              <c16:uniqueId val="{00000000-380B-4027-B142-65F95B896E8B}"/>
            </c:ext>
          </c:extLst>
        </c:ser>
        <c:dLbls>
          <c:showLegendKey val="0"/>
          <c:showVal val="1"/>
          <c:showCatName val="0"/>
          <c:showSerName val="0"/>
          <c:showPercent val="0"/>
          <c:showBubbleSize val="0"/>
        </c:dLbls>
        <c:gapWidth val="150"/>
        <c:shape val="box"/>
        <c:axId val="60454367"/>
        <c:axId val="60474527"/>
        <c:axId val="0"/>
      </c:bar3DChart>
      <c:catAx>
        <c:axId val="6045436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0474527"/>
        <c:crosses val="autoZero"/>
        <c:auto val="1"/>
        <c:lblAlgn val="ctr"/>
        <c:lblOffset val="100"/>
        <c:noMultiLvlLbl val="0"/>
      </c:catAx>
      <c:valAx>
        <c:axId val="60474527"/>
        <c:scaling>
          <c:orientation val="minMax"/>
        </c:scaling>
        <c:delete val="1"/>
        <c:axPos val="b"/>
        <c:numFmt formatCode="General" sourceLinked="1"/>
        <c:majorTickMark val="out"/>
        <c:minorTickMark val="none"/>
        <c:tickLblPos val="nextTo"/>
        <c:crossAx val="6045436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chart" Target="../charts/chart9.xml"/><Relationship Id="rId3" Type="http://schemas.openxmlformats.org/officeDocument/2006/relationships/chart" Target="../charts/chart3.xml"/><Relationship Id="rId7" Type="http://schemas.microsoft.com/office/2007/relationships/hdphoto" Target="../media/hdphoto1.wdp"/><Relationship Id="rId12" Type="http://schemas.openxmlformats.org/officeDocument/2006/relationships/chart" Target="../charts/chart8.xml"/><Relationship Id="rId17" Type="http://schemas.microsoft.com/office/2007/relationships/hdphoto" Target="../media/hdphoto3.wdp"/><Relationship Id="rId2" Type="http://schemas.openxmlformats.org/officeDocument/2006/relationships/chart" Target="../charts/chart2.xml"/><Relationship Id="rId16" Type="http://schemas.openxmlformats.org/officeDocument/2006/relationships/image" Target="../media/image5.png"/><Relationship Id="rId1" Type="http://schemas.openxmlformats.org/officeDocument/2006/relationships/chart" Target="../charts/chart1.xml"/><Relationship Id="rId6" Type="http://schemas.openxmlformats.org/officeDocument/2006/relationships/image" Target="../media/image1.png"/><Relationship Id="rId11" Type="http://schemas.openxmlformats.org/officeDocument/2006/relationships/chart" Target="../charts/chart7.xml"/><Relationship Id="rId5" Type="http://schemas.openxmlformats.org/officeDocument/2006/relationships/chart" Target="../charts/chart5.xml"/><Relationship Id="rId15" Type="http://schemas.microsoft.com/office/2007/relationships/hdphoto" Target="../media/hdphoto2.wdp"/><Relationship Id="rId10" Type="http://schemas.openxmlformats.org/officeDocument/2006/relationships/chart" Target="../charts/chart6.xml"/><Relationship Id="rId4" Type="http://schemas.openxmlformats.org/officeDocument/2006/relationships/chart" Target="../charts/chart4.xml"/><Relationship Id="rId9" Type="http://schemas.openxmlformats.org/officeDocument/2006/relationships/image" Target="../media/image3.svg"/><Relationship Id="rId1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482202</xdr:colOff>
      <xdr:row>0</xdr:row>
      <xdr:rowOff>92765</xdr:rowOff>
    </xdr:from>
    <xdr:to>
      <xdr:col>15</xdr:col>
      <xdr:colOff>265043</xdr:colOff>
      <xdr:row>28</xdr:row>
      <xdr:rowOff>11830</xdr:rowOff>
    </xdr:to>
    <xdr:sp macro="" textlink="">
      <xdr:nvSpPr>
        <xdr:cNvPr id="2" name="Rectangle: Rounded Corners 1">
          <a:extLst>
            <a:ext uri="{FF2B5EF4-FFF2-40B4-BE49-F238E27FC236}">
              <a16:creationId xmlns:a16="http://schemas.microsoft.com/office/drawing/2014/main" id="{095C440F-B528-A6C5-4DEE-459B6575AB83}"/>
            </a:ext>
          </a:extLst>
        </xdr:cNvPr>
        <xdr:cNvSpPr/>
      </xdr:nvSpPr>
      <xdr:spPr>
        <a:xfrm>
          <a:off x="482202" y="92765"/>
          <a:ext cx="8926841" cy="5113917"/>
        </a:xfrm>
        <a:prstGeom prst="roundRect">
          <a:avLst>
            <a:gd name="adj" fmla="val 0"/>
          </a:avLst>
        </a:prstGeom>
        <a:solidFill>
          <a:srgbClr val="1F1F1F"/>
        </a:solidFill>
        <a:ln>
          <a:solidFill>
            <a:srgbClr val="1F1F1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c</a:t>
          </a:r>
        </a:p>
      </xdr:txBody>
    </xdr:sp>
    <xdr:clientData/>
  </xdr:twoCellAnchor>
  <xdr:twoCellAnchor>
    <xdr:from>
      <xdr:col>1</xdr:col>
      <xdr:colOff>83820</xdr:colOff>
      <xdr:row>0</xdr:row>
      <xdr:rowOff>173935</xdr:rowOff>
    </xdr:from>
    <xdr:to>
      <xdr:col>14</xdr:col>
      <xdr:colOff>586053</xdr:colOff>
      <xdr:row>27</xdr:row>
      <xdr:rowOff>37887</xdr:rowOff>
    </xdr:to>
    <xdr:grpSp>
      <xdr:nvGrpSpPr>
        <xdr:cNvPr id="53" name="Group 52">
          <a:extLst>
            <a:ext uri="{FF2B5EF4-FFF2-40B4-BE49-F238E27FC236}">
              <a16:creationId xmlns:a16="http://schemas.microsoft.com/office/drawing/2014/main" id="{B09187A1-B77F-EAF5-37D3-452C2B029FC5}"/>
            </a:ext>
          </a:extLst>
        </xdr:cNvPr>
        <xdr:cNvGrpSpPr/>
      </xdr:nvGrpSpPr>
      <xdr:grpSpPr>
        <a:xfrm>
          <a:off x="695425" y="173935"/>
          <a:ext cx="8453102" cy="4736741"/>
          <a:chOff x="83820" y="174615"/>
          <a:chExt cx="8427033" cy="4801032"/>
        </a:xfrm>
      </xdr:grpSpPr>
      <xdr:sp macro="" textlink="">
        <xdr:nvSpPr>
          <xdr:cNvPr id="3" name="Rectangle: Rounded Corners 2">
            <a:extLst>
              <a:ext uri="{FF2B5EF4-FFF2-40B4-BE49-F238E27FC236}">
                <a16:creationId xmlns:a16="http://schemas.microsoft.com/office/drawing/2014/main" id="{565D8D12-5172-C727-175F-735148A8B2CD}"/>
              </a:ext>
            </a:extLst>
          </xdr:cNvPr>
          <xdr:cNvSpPr/>
        </xdr:nvSpPr>
        <xdr:spPr>
          <a:xfrm>
            <a:off x="83820" y="3520440"/>
            <a:ext cx="1531620" cy="1417320"/>
          </a:xfrm>
          <a:prstGeom prst="roundRect">
            <a:avLst>
              <a:gd name="adj" fmla="val 5281"/>
            </a:avLst>
          </a:prstGeom>
          <a:solidFill>
            <a:srgbClr val="282828"/>
          </a:solidFill>
          <a:ln>
            <a:solidFill>
              <a:srgbClr val="28282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sp macro="" textlink="">
        <xdr:nvSpPr>
          <xdr:cNvPr id="4" name="Rectangle: Rounded Corners 3">
            <a:extLst>
              <a:ext uri="{FF2B5EF4-FFF2-40B4-BE49-F238E27FC236}">
                <a16:creationId xmlns:a16="http://schemas.microsoft.com/office/drawing/2014/main" id="{EB62074A-EA41-43C7-A148-CBB680A17F2C}"/>
              </a:ext>
            </a:extLst>
          </xdr:cNvPr>
          <xdr:cNvSpPr/>
        </xdr:nvSpPr>
        <xdr:spPr>
          <a:xfrm>
            <a:off x="95222" y="1042221"/>
            <a:ext cx="1531620" cy="2377440"/>
          </a:xfrm>
          <a:prstGeom prst="roundRect">
            <a:avLst>
              <a:gd name="adj" fmla="val 5281"/>
            </a:avLst>
          </a:prstGeom>
          <a:solidFill>
            <a:srgbClr val="282828"/>
          </a:solidFill>
          <a:ln>
            <a:solidFill>
              <a:srgbClr val="28282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sp macro="" textlink="">
        <xdr:nvSpPr>
          <xdr:cNvPr id="7" name="Rectangle: Rounded Corners 6">
            <a:extLst>
              <a:ext uri="{FF2B5EF4-FFF2-40B4-BE49-F238E27FC236}">
                <a16:creationId xmlns:a16="http://schemas.microsoft.com/office/drawing/2014/main" id="{CD19D102-DEFA-4454-B46F-A5AF4B77453C}"/>
              </a:ext>
            </a:extLst>
          </xdr:cNvPr>
          <xdr:cNvSpPr/>
        </xdr:nvSpPr>
        <xdr:spPr>
          <a:xfrm>
            <a:off x="1788809" y="3027681"/>
            <a:ext cx="1960459" cy="1927210"/>
          </a:xfrm>
          <a:prstGeom prst="roundRect">
            <a:avLst>
              <a:gd name="adj" fmla="val 5281"/>
            </a:avLst>
          </a:prstGeom>
          <a:solidFill>
            <a:srgbClr val="282828"/>
          </a:solidFill>
          <a:ln>
            <a:solidFill>
              <a:srgbClr val="28282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sp macro="" textlink="">
        <xdr:nvSpPr>
          <xdr:cNvPr id="8" name="Rectangle: Rounded Corners 7">
            <a:extLst>
              <a:ext uri="{FF2B5EF4-FFF2-40B4-BE49-F238E27FC236}">
                <a16:creationId xmlns:a16="http://schemas.microsoft.com/office/drawing/2014/main" id="{852D3492-12F6-4C8D-8999-4F0FCC66C409}"/>
              </a:ext>
            </a:extLst>
          </xdr:cNvPr>
          <xdr:cNvSpPr/>
        </xdr:nvSpPr>
        <xdr:spPr>
          <a:xfrm>
            <a:off x="3939493" y="3022131"/>
            <a:ext cx="1958168" cy="1953516"/>
          </a:xfrm>
          <a:prstGeom prst="roundRect">
            <a:avLst>
              <a:gd name="adj" fmla="val 5281"/>
            </a:avLst>
          </a:prstGeom>
          <a:solidFill>
            <a:srgbClr val="282828"/>
          </a:solidFill>
          <a:ln>
            <a:solidFill>
              <a:srgbClr val="28282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endParaRPr lang="en-IN" sz="1100" b="1"/>
          </a:p>
        </xdr:txBody>
      </xdr:sp>
      <xdr:sp macro="" textlink="">
        <xdr:nvSpPr>
          <xdr:cNvPr id="9" name="Rectangle: Rounded Corners 8">
            <a:extLst>
              <a:ext uri="{FF2B5EF4-FFF2-40B4-BE49-F238E27FC236}">
                <a16:creationId xmlns:a16="http://schemas.microsoft.com/office/drawing/2014/main" id="{6457614D-EE5A-4F31-A45D-F0DB883E0046}"/>
              </a:ext>
            </a:extLst>
          </xdr:cNvPr>
          <xdr:cNvSpPr/>
        </xdr:nvSpPr>
        <xdr:spPr>
          <a:xfrm>
            <a:off x="3908714" y="1042221"/>
            <a:ext cx="1958168" cy="1873080"/>
          </a:xfrm>
          <a:prstGeom prst="roundRect">
            <a:avLst>
              <a:gd name="adj" fmla="val 5281"/>
            </a:avLst>
          </a:prstGeom>
          <a:solidFill>
            <a:srgbClr val="282828"/>
          </a:solidFill>
          <a:ln>
            <a:solidFill>
              <a:srgbClr val="28282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sp macro="" textlink="">
        <xdr:nvSpPr>
          <xdr:cNvPr id="11" name="Rectangle: Rounded Corners 10">
            <a:extLst>
              <a:ext uri="{FF2B5EF4-FFF2-40B4-BE49-F238E27FC236}">
                <a16:creationId xmlns:a16="http://schemas.microsoft.com/office/drawing/2014/main" id="{903C625B-E2D5-43E0-BAF4-03A438E861D1}"/>
              </a:ext>
            </a:extLst>
          </xdr:cNvPr>
          <xdr:cNvSpPr/>
        </xdr:nvSpPr>
        <xdr:spPr>
          <a:xfrm>
            <a:off x="1790700" y="1041170"/>
            <a:ext cx="1961632" cy="891540"/>
          </a:xfrm>
          <a:prstGeom prst="roundRect">
            <a:avLst>
              <a:gd name="adj" fmla="val 5281"/>
            </a:avLst>
          </a:prstGeom>
          <a:solidFill>
            <a:srgbClr val="282828"/>
          </a:solidFill>
          <a:ln>
            <a:solidFill>
              <a:srgbClr val="28282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sp macro="" textlink="">
        <xdr:nvSpPr>
          <xdr:cNvPr id="12" name="Rectangle: Rounded Corners 11">
            <a:extLst>
              <a:ext uri="{FF2B5EF4-FFF2-40B4-BE49-F238E27FC236}">
                <a16:creationId xmlns:a16="http://schemas.microsoft.com/office/drawing/2014/main" id="{DF7B03C2-74C2-4FB0-9662-766DBD9CDD4C}"/>
              </a:ext>
            </a:extLst>
          </xdr:cNvPr>
          <xdr:cNvSpPr/>
        </xdr:nvSpPr>
        <xdr:spPr>
          <a:xfrm>
            <a:off x="1808019" y="2051859"/>
            <a:ext cx="887556" cy="891539"/>
          </a:xfrm>
          <a:prstGeom prst="roundRect">
            <a:avLst>
              <a:gd name="adj" fmla="val 5281"/>
            </a:avLst>
          </a:prstGeom>
          <a:solidFill>
            <a:srgbClr val="282828"/>
          </a:solidFill>
          <a:ln>
            <a:solidFill>
              <a:srgbClr val="28282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sp macro="" textlink="">
        <xdr:nvSpPr>
          <xdr:cNvPr id="13" name="Rectangle: Rounded Corners 12">
            <a:extLst>
              <a:ext uri="{FF2B5EF4-FFF2-40B4-BE49-F238E27FC236}">
                <a16:creationId xmlns:a16="http://schemas.microsoft.com/office/drawing/2014/main" id="{9E439264-CA6D-48D4-A485-78BFAF55A0C6}"/>
              </a:ext>
            </a:extLst>
          </xdr:cNvPr>
          <xdr:cNvSpPr/>
        </xdr:nvSpPr>
        <xdr:spPr>
          <a:xfrm>
            <a:off x="2857500" y="2058654"/>
            <a:ext cx="863563" cy="891539"/>
          </a:xfrm>
          <a:prstGeom prst="roundRect">
            <a:avLst>
              <a:gd name="adj" fmla="val 5281"/>
            </a:avLst>
          </a:prstGeom>
          <a:solidFill>
            <a:srgbClr val="282828"/>
          </a:solidFill>
          <a:ln>
            <a:solidFill>
              <a:srgbClr val="28282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grpSp>
        <xdr:nvGrpSpPr>
          <xdr:cNvPr id="19" name="Group 18">
            <a:extLst>
              <a:ext uri="{FF2B5EF4-FFF2-40B4-BE49-F238E27FC236}">
                <a16:creationId xmlns:a16="http://schemas.microsoft.com/office/drawing/2014/main" id="{CCE792D9-E1E4-12B5-94D4-67094CE6977F}"/>
              </a:ext>
            </a:extLst>
          </xdr:cNvPr>
          <xdr:cNvGrpSpPr/>
        </xdr:nvGrpSpPr>
        <xdr:grpSpPr>
          <a:xfrm>
            <a:off x="6017593" y="3173761"/>
            <a:ext cx="2491138" cy="1754262"/>
            <a:chOff x="6056928" y="2651760"/>
            <a:chExt cx="2500021" cy="2276657"/>
          </a:xfrm>
        </xdr:grpSpPr>
        <xdr:sp macro="" textlink="">
          <xdr:nvSpPr>
            <xdr:cNvPr id="14" name="Rectangle: Rounded Corners 13">
              <a:extLst>
                <a:ext uri="{FF2B5EF4-FFF2-40B4-BE49-F238E27FC236}">
                  <a16:creationId xmlns:a16="http://schemas.microsoft.com/office/drawing/2014/main" id="{CDC9161C-5851-48AD-813D-EB54CFD169C4}"/>
                </a:ext>
              </a:extLst>
            </xdr:cNvPr>
            <xdr:cNvSpPr/>
          </xdr:nvSpPr>
          <xdr:spPr>
            <a:xfrm>
              <a:off x="6056928" y="3816025"/>
              <a:ext cx="1203649" cy="1095557"/>
            </a:xfrm>
            <a:prstGeom prst="roundRect">
              <a:avLst>
                <a:gd name="adj" fmla="val 5281"/>
              </a:avLst>
            </a:prstGeom>
            <a:solidFill>
              <a:srgbClr val="282828"/>
            </a:solidFill>
            <a:ln>
              <a:solidFill>
                <a:srgbClr val="28282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sp macro="" textlink="">
          <xdr:nvSpPr>
            <xdr:cNvPr id="15" name="Rectangle: Rounded Corners 14">
              <a:extLst>
                <a:ext uri="{FF2B5EF4-FFF2-40B4-BE49-F238E27FC236}">
                  <a16:creationId xmlns:a16="http://schemas.microsoft.com/office/drawing/2014/main" id="{F2CE685A-D2BE-4651-BC0A-C5EAAA075092}"/>
                </a:ext>
              </a:extLst>
            </xdr:cNvPr>
            <xdr:cNvSpPr/>
          </xdr:nvSpPr>
          <xdr:spPr>
            <a:xfrm>
              <a:off x="7353300" y="3832860"/>
              <a:ext cx="1203649" cy="1095557"/>
            </a:xfrm>
            <a:prstGeom prst="roundRect">
              <a:avLst>
                <a:gd name="adj" fmla="val 5281"/>
              </a:avLst>
            </a:prstGeom>
            <a:solidFill>
              <a:srgbClr val="282828"/>
            </a:solidFill>
            <a:ln>
              <a:solidFill>
                <a:srgbClr val="28282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sp macro="" textlink="">
          <xdr:nvSpPr>
            <xdr:cNvPr id="16" name="Rectangle: Rounded Corners 15">
              <a:extLst>
                <a:ext uri="{FF2B5EF4-FFF2-40B4-BE49-F238E27FC236}">
                  <a16:creationId xmlns:a16="http://schemas.microsoft.com/office/drawing/2014/main" id="{4216A136-AFC2-48DE-90B4-289CEDE6A592}"/>
                </a:ext>
              </a:extLst>
            </xdr:cNvPr>
            <xdr:cNvSpPr/>
          </xdr:nvSpPr>
          <xdr:spPr>
            <a:xfrm>
              <a:off x="7353300" y="2651760"/>
              <a:ext cx="1203649" cy="1095557"/>
            </a:xfrm>
            <a:prstGeom prst="roundRect">
              <a:avLst>
                <a:gd name="adj" fmla="val 5281"/>
              </a:avLst>
            </a:prstGeom>
            <a:solidFill>
              <a:srgbClr val="282828"/>
            </a:solidFill>
            <a:ln>
              <a:solidFill>
                <a:srgbClr val="28282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grpSp>
      <xdr:sp macro="" textlink="">
        <xdr:nvSpPr>
          <xdr:cNvPr id="17" name="Rectangle: Rounded Corners 16">
            <a:extLst>
              <a:ext uri="{FF2B5EF4-FFF2-40B4-BE49-F238E27FC236}">
                <a16:creationId xmlns:a16="http://schemas.microsoft.com/office/drawing/2014/main" id="{395F0993-9F8F-4339-9C48-B8C782359126}"/>
              </a:ext>
            </a:extLst>
          </xdr:cNvPr>
          <xdr:cNvSpPr/>
        </xdr:nvSpPr>
        <xdr:spPr>
          <a:xfrm>
            <a:off x="5993265" y="1674602"/>
            <a:ext cx="2517588" cy="1220582"/>
          </a:xfrm>
          <a:prstGeom prst="roundRect">
            <a:avLst>
              <a:gd name="adj" fmla="val 5281"/>
            </a:avLst>
          </a:prstGeom>
          <a:solidFill>
            <a:srgbClr val="282828"/>
          </a:solidFill>
          <a:ln>
            <a:solidFill>
              <a:srgbClr val="28282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sp macro="" textlink="">
        <xdr:nvSpPr>
          <xdr:cNvPr id="18" name="Rectangle: Rounded Corners 17">
            <a:extLst>
              <a:ext uri="{FF2B5EF4-FFF2-40B4-BE49-F238E27FC236}">
                <a16:creationId xmlns:a16="http://schemas.microsoft.com/office/drawing/2014/main" id="{943EA8FD-D706-4EE8-BDA9-AE1DD44B6283}"/>
              </a:ext>
            </a:extLst>
          </xdr:cNvPr>
          <xdr:cNvSpPr/>
        </xdr:nvSpPr>
        <xdr:spPr>
          <a:xfrm>
            <a:off x="5990177" y="174615"/>
            <a:ext cx="2511612" cy="1411238"/>
          </a:xfrm>
          <a:prstGeom prst="roundRect">
            <a:avLst>
              <a:gd name="adj" fmla="val 5281"/>
            </a:avLst>
          </a:prstGeom>
          <a:solidFill>
            <a:srgbClr val="282828"/>
          </a:solidFill>
          <a:ln>
            <a:solidFill>
              <a:srgbClr val="28282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sp macro="" textlink="">
        <xdr:nvSpPr>
          <xdr:cNvPr id="20" name="TextBox 19">
            <a:extLst>
              <a:ext uri="{FF2B5EF4-FFF2-40B4-BE49-F238E27FC236}">
                <a16:creationId xmlns:a16="http://schemas.microsoft.com/office/drawing/2014/main" id="{98516CD0-99C6-1350-A68C-4E151487A07E}"/>
              </a:ext>
            </a:extLst>
          </xdr:cNvPr>
          <xdr:cNvSpPr txBox="1"/>
        </xdr:nvSpPr>
        <xdr:spPr>
          <a:xfrm>
            <a:off x="7353300" y="3166110"/>
            <a:ext cx="819149"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rPr>
              <a:t>Part time</a:t>
            </a:r>
          </a:p>
          <a:p>
            <a:r>
              <a:rPr lang="en-IN" sz="1100" b="1">
                <a:solidFill>
                  <a:schemeClr val="bg1"/>
                </a:solidFill>
              </a:rPr>
              <a:t>employees</a:t>
            </a:r>
          </a:p>
        </xdr:txBody>
      </xdr:sp>
    </xdr:grpSp>
    <xdr:clientData/>
  </xdr:twoCellAnchor>
  <xdr:twoCellAnchor>
    <xdr:from>
      <xdr:col>14</xdr:col>
      <xdr:colOff>19050</xdr:colOff>
      <xdr:row>19</xdr:row>
      <xdr:rowOff>104775</xdr:rowOff>
    </xdr:from>
    <xdr:to>
      <xdr:col>14</xdr:col>
      <xdr:colOff>542925</xdr:colOff>
      <xdr:row>21</xdr:row>
      <xdr:rowOff>171450</xdr:rowOff>
    </xdr:to>
    <xdr:sp macro="" textlink="">
      <xdr:nvSpPr>
        <xdr:cNvPr id="22" name="TextBox 21">
          <a:extLst>
            <a:ext uri="{FF2B5EF4-FFF2-40B4-BE49-F238E27FC236}">
              <a16:creationId xmlns:a16="http://schemas.microsoft.com/office/drawing/2014/main" id="{98166616-4960-5D9D-8E37-637515F0D575}"/>
            </a:ext>
          </a:extLst>
        </xdr:cNvPr>
        <xdr:cNvSpPr txBox="1"/>
      </xdr:nvSpPr>
      <xdr:spPr>
        <a:xfrm>
          <a:off x="7943850" y="3543300"/>
          <a:ext cx="523875" cy="428625"/>
        </a:xfrm>
        <a:prstGeom prst="rect">
          <a:avLst/>
        </a:prstGeom>
        <a:solidFill>
          <a:srgbClr val="282828"/>
        </a:solidFill>
        <a:ln w="9525" cmpd="sng">
          <a:solidFill>
            <a:srgbClr val="282828"/>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2000" b="1">
              <a:solidFill>
                <a:schemeClr val="bg1"/>
              </a:solidFill>
            </a:rPr>
            <a:t>13</a:t>
          </a:r>
        </a:p>
      </xdr:txBody>
    </xdr:sp>
    <xdr:clientData/>
  </xdr:twoCellAnchor>
  <xdr:twoCellAnchor>
    <xdr:from>
      <xdr:col>13</xdr:col>
      <xdr:colOff>56866</xdr:colOff>
      <xdr:row>22</xdr:row>
      <xdr:rowOff>68239</xdr:rowOff>
    </xdr:from>
    <xdr:to>
      <xdr:col>14</xdr:col>
      <xdr:colOff>341194</xdr:colOff>
      <xdr:row>24</xdr:row>
      <xdr:rowOff>159223</xdr:rowOff>
    </xdr:to>
    <xdr:sp macro="" textlink="">
      <xdr:nvSpPr>
        <xdr:cNvPr id="30" name="TextBox 29">
          <a:extLst>
            <a:ext uri="{FF2B5EF4-FFF2-40B4-BE49-F238E27FC236}">
              <a16:creationId xmlns:a16="http://schemas.microsoft.com/office/drawing/2014/main" id="{5139194E-FDBE-159D-4EC4-06E34E02FE3A}"/>
            </a:ext>
          </a:extLst>
        </xdr:cNvPr>
        <xdr:cNvSpPr txBox="1"/>
      </xdr:nvSpPr>
      <xdr:spPr>
        <a:xfrm>
          <a:off x="7382761" y="4087678"/>
          <a:ext cx="894819" cy="456387"/>
        </a:xfrm>
        <a:prstGeom prst="rect">
          <a:avLst/>
        </a:prstGeom>
        <a:solidFill>
          <a:srgbClr val="282828"/>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rPr>
            <a:t>Full time </a:t>
          </a:r>
        </a:p>
        <a:p>
          <a:r>
            <a:rPr lang="en-IN" sz="1100">
              <a:solidFill>
                <a:schemeClr val="bg1"/>
              </a:solidFill>
            </a:rPr>
            <a:t>employees</a:t>
          </a:r>
        </a:p>
      </xdr:txBody>
    </xdr:sp>
    <xdr:clientData/>
  </xdr:twoCellAnchor>
  <xdr:oneCellAnchor>
    <xdr:from>
      <xdr:col>14</xdr:col>
      <xdr:colOff>105104</xdr:colOff>
      <xdr:row>24</xdr:row>
      <xdr:rowOff>105103</xdr:rowOff>
    </xdr:from>
    <xdr:ext cx="444609" cy="405432"/>
    <xdr:sp macro="" textlink="">
      <xdr:nvSpPr>
        <xdr:cNvPr id="31" name="TextBox 30">
          <a:extLst>
            <a:ext uri="{FF2B5EF4-FFF2-40B4-BE49-F238E27FC236}">
              <a16:creationId xmlns:a16="http://schemas.microsoft.com/office/drawing/2014/main" id="{4BF29679-F473-FDCA-8C3B-A9024A84E6E8}"/>
            </a:ext>
          </a:extLst>
        </xdr:cNvPr>
        <xdr:cNvSpPr txBox="1"/>
      </xdr:nvSpPr>
      <xdr:spPr>
        <a:xfrm>
          <a:off x="8046983" y="4519448"/>
          <a:ext cx="444609"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000" b="1">
              <a:solidFill>
                <a:schemeClr val="bg1"/>
              </a:solidFill>
            </a:rPr>
            <a:t>20</a:t>
          </a:r>
        </a:p>
      </xdr:txBody>
    </xdr:sp>
    <xdr:clientData/>
  </xdr:oneCellAnchor>
  <xdr:twoCellAnchor>
    <xdr:from>
      <xdr:col>10</xdr:col>
      <xdr:colOff>612073</xdr:colOff>
      <xdr:row>22</xdr:row>
      <xdr:rowOff>74621</xdr:rowOff>
    </xdr:from>
    <xdr:to>
      <xdr:col>12</xdr:col>
      <xdr:colOff>402166</xdr:colOff>
      <xdr:row>24</xdr:row>
      <xdr:rowOff>165605</xdr:rowOff>
    </xdr:to>
    <xdr:sp macro="" textlink="">
      <xdr:nvSpPr>
        <xdr:cNvPr id="32" name="TextBox 31">
          <a:extLst>
            <a:ext uri="{FF2B5EF4-FFF2-40B4-BE49-F238E27FC236}">
              <a16:creationId xmlns:a16="http://schemas.microsoft.com/office/drawing/2014/main" id="{BC284E75-56C0-401E-82C4-3D8518B768E8}"/>
            </a:ext>
          </a:extLst>
        </xdr:cNvPr>
        <xdr:cNvSpPr txBox="1"/>
      </xdr:nvSpPr>
      <xdr:spPr>
        <a:xfrm>
          <a:off x="6136573" y="4032788"/>
          <a:ext cx="1017760" cy="450817"/>
        </a:xfrm>
        <a:prstGeom prst="rect">
          <a:avLst/>
        </a:prstGeom>
        <a:solidFill>
          <a:srgbClr val="282828"/>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rPr>
            <a:t>Employees</a:t>
          </a:r>
        </a:p>
        <a:p>
          <a:r>
            <a:rPr lang="en-IN" sz="1100">
              <a:solidFill>
                <a:schemeClr val="bg1"/>
              </a:solidFill>
            </a:rPr>
            <a:t>with</a:t>
          </a:r>
          <a:r>
            <a:rPr lang="en-IN" sz="1100" baseline="0">
              <a:solidFill>
                <a:schemeClr val="bg1"/>
              </a:solidFill>
            </a:rPr>
            <a:t> </a:t>
          </a:r>
          <a:r>
            <a:rPr lang="en-IN" sz="1100">
              <a:solidFill>
                <a:schemeClr val="bg1"/>
              </a:solidFill>
            </a:rPr>
            <a:t>Contract</a:t>
          </a:r>
        </a:p>
      </xdr:txBody>
    </xdr:sp>
    <xdr:clientData/>
  </xdr:twoCellAnchor>
  <xdr:oneCellAnchor>
    <xdr:from>
      <xdr:col>12</xdr:col>
      <xdr:colOff>46477</xdr:colOff>
      <xdr:row>24</xdr:row>
      <xdr:rowOff>111485</xdr:rowOff>
    </xdr:from>
    <xdr:ext cx="444609" cy="405432"/>
    <xdr:sp macro="" textlink="">
      <xdr:nvSpPr>
        <xdr:cNvPr id="33" name="TextBox 32">
          <a:extLst>
            <a:ext uri="{FF2B5EF4-FFF2-40B4-BE49-F238E27FC236}">
              <a16:creationId xmlns:a16="http://schemas.microsoft.com/office/drawing/2014/main" id="{EBA826E2-58FB-4C27-A2AB-34374F38BD46}"/>
            </a:ext>
          </a:extLst>
        </xdr:cNvPr>
        <xdr:cNvSpPr txBox="1"/>
      </xdr:nvSpPr>
      <xdr:spPr>
        <a:xfrm>
          <a:off x="6798644" y="4429485"/>
          <a:ext cx="444609"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000" b="1">
              <a:solidFill>
                <a:schemeClr val="bg1"/>
              </a:solidFill>
            </a:rPr>
            <a:t>17</a:t>
          </a:r>
        </a:p>
      </xdr:txBody>
    </xdr:sp>
    <xdr:clientData/>
  </xdr:oneCellAnchor>
  <xdr:twoCellAnchor>
    <xdr:from>
      <xdr:col>7</xdr:col>
      <xdr:colOff>275180</xdr:colOff>
      <xdr:row>23</xdr:row>
      <xdr:rowOff>175203</xdr:rowOff>
    </xdr:from>
    <xdr:to>
      <xdr:col>9</xdr:col>
      <xdr:colOff>47357</xdr:colOff>
      <xdr:row>25</xdr:row>
      <xdr:rowOff>16911</xdr:rowOff>
    </xdr:to>
    <xdr:sp macro="" textlink="">
      <xdr:nvSpPr>
        <xdr:cNvPr id="42" name="TextBox 41">
          <a:extLst>
            <a:ext uri="{FF2B5EF4-FFF2-40B4-BE49-F238E27FC236}">
              <a16:creationId xmlns:a16="http://schemas.microsoft.com/office/drawing/2014/main" id="{0016CFDF-0EC4-EB73-C34C-8C32E60B3577}"/>
            </a:ext>
          </a:extLst>
        </xdr:cNvPr>
        <xdr:cNvSpPr txBox="1"/>
      </xdr:nvSpPr>
      <xdr:spPr>
        <a:xfrm>
          <a:off x="3925096" y="4446245"/>
          <a:ext cx="988816" cy="213103"/>
        </a:xfrm>
        <a:prstGeom prst="rect">
          <a:avLst/>
        </a:prstGeom>
        <a:solidFill>
          <a:srgbClr val="282828"/>
        </a:solidFill>
        <a:ln w="9525" cmpd="sng">
          <a:solidFill>
            <a:srgbClr val="282828"/>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b="0" i="0">
              <a:solidFill>
                <a:schemeClr val="bg1"/>
              </a:solidFill>
              <a:effectLst/>
              <a:latin typeface="+mn-lt"/>
              <a:ea typeface="+mn-ea"/>
              <a:cs typeface="+mn-cs"/>
            </a:rPr>
            <a:t>Developers</a:t>
          </a:r>
          <a:endParaRPr lang="en-IN">
            <a:solidFill>
              <a:schemeClr val="bg1"/>
            </a:solidFill>
            <a:effectLst/>
          </a:endParaRPr>
        </a:p>
        <a:p>
          <a:pPr algn="l"/>
          <a:endParaRPr lang="en-IN" sz="1100">
            <a:solidFill>
              <a:schemeClr val="bg1"/>
            </a:solidFill>
          </a:endParaRPr>
        </a:p>
      </xdr:txBody>
    </xdr:sp>
    <xdr:clientData/>
  </xdr:twoCellAnchor>
  <xdr:twoCellAnchor>
    <xdr:from>
      <xdr:col>7</xdr:col>
      <xdr:colOff>275180</xdr:colOff>
      <xdr:row>18</xdr:row>
      <xdr:rowOff>145791</xdr:rowOff>
    </xdr:from>
    <xdr:to>
      <xdr:col>9</xdr:col>
      <xdr:colOff>87631</xdr:colOff>
      <xdr:row>19</xdr:row>
      <xdr:rowOff>170418</xdr:rowOff>
    </xdr:to>
    <xdr:sp macro="" textlink="">
      <xdr:nvSpPr>
        <xdr:cNvPr id="43" name="TextBox 42">
          <a:extLst>
            <a:ext uri="{FF2B5EF4-FFF2-40B4-BE49-F238E27FC236}">
              <a16:creationId xmlns:a16="http://schemas.microsoft.com/office/drawing/2014/main" id="{ADC9E55E-F15C-4149-B059-5421D2E10346}"/>
            </a:ext>
          </a:extLst>
        </xdr:cNvPr>
        <xdr:cNvSpPr txBox="1"/>
      </xdr:nvSpPr>
      <xdr:spPr>
        <a:xfrm>
          <a:off x="3925096" y="3488346"/>
          <a:ext cx="1029090" cy="210324"/>
        </a:xfrm>
        <a:prstGeom prst="rect">
          <a:avLst/>
        </a:prstGeom>
        <a:solidFill>
          <a:srgbClr val="282828"/>
        </a:solidFill>
        <a:ln w="9525" cmpd="sng">
          <a:solidFill>
            <a:srgbClr val="282828"/>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b="1" i="0">
              <a:solidFill>
                <a:schemeClr val="bg1"/>
              </a:solidFill>
              <a:effectLst/>
              <a:latin typeface="+mn-lt"/>
              <a:ea typeface="+mn-ea"/>
              <a:cs typeface="+mn-cs"/>
            </a:rPr>
            <a:t>Total</a:t>
          </a:r>
          <a:r>
            <a:rPr lang="en-IN" sz="1100" b="1">
              <a:solidFill>
                <a:schemeClr val="bg1"/>
              </a:solidFill>
              <a:effectLst/>
              <a:latin typeface="+mn-lt"/>
              <a:ea typeface="+mn-ea"/>
              <a:cs typeface="+mn-cs"/>
            </a:rPr>
            <a:t>  Salaries</a:t>
          </a:r>
          <a:endParaRPr lang="en-IN" b="1">
            <a:solidFill>
              <a:schemeClr val="bg1"/>
            </a:solidFill>
            <a:effectLst/>
          </a:endParaRPr>
        </a:p>
        <a:p>
          <a:pPr algn="l"/>
          <a:endParaRPr lang="en-IN" sz="1100" b="1">
            <a:solidFill>
              <a:schemeClr val="bg1"/>
            </a:solidFill>
          </a:endParaRPr>
        </a:p>
      </xdr:txBody>
    </xdr:sp>
    <xdr:clientData/>
  </xdr:twoCellAnchor>
  <xdr:twoCellAnchor>
    <xdr:from>
      <xdr:col>7</xdr:col>
      <xdr:colOff>275180</xdr:colOff>
      <xdr:row>20</xdr:row>
      <xdr:rowOff>14053</xdr:rowOff>
    </xdr:from>
    <xdr:to>
      <xdr:col>9</xdr:col>
      <xdr:colOff>47357</xdr:colOff>
      <xdr:row>21</xdr:row>
      <xdr:rowOff>40144</xdr:rowOff>
    </xdr:to>
    <xdr:sp macro="" textlink="">
      <xdr:nvSpPr>
        <xdr:cNvPr id="44" name="TextBox 43">
          <a:extLst>
            <a:ext uri="{FF2B5EF4-FFF2-40B4-BE49-F238E27FC236}">
              <a16:creationId xmlns:a16="http://schemas.microsoft.com/office/drawing/2014/main" id="{862F3B82-5EA2-4E12-B239-D3C6A5513189}"/>
            </a:ext>
          </a:extLst>
        </xdr:cNvPr>
        <xdr:cNvSpPr txBox="1"/>
      </xdr:nvSpPr>
      <xdr:spPr>
        <a:xfrm>
          <a:off x="3925096" y="3728003"/>
          <a:ext cx="988816" cy="211788"/>
        </a:xfrm>
        <a:prstGeom prst="rect">
          <a:avLst/>
        </a:prstGeom>
        <a:solidFill>
          <a:srgbClr val="282828"/>
        </a:solidFill>
        <a:ln w="9525" cmpd="sng">
          <a:solidFill>
            <a:srgbClr val="282828"/>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b="0" i="0">
              <a:solidFill>
                <a:schemeClr val="bg1"/>
              </a:solidFill>
              <a:effectLst/>
              <a:latin typeface="+mn-lt"/>
              <a:ea typeface="+mn-ea"/>
              <a:cs typeface="+mn-cs"/>
            </a:rPr>
            <a:t>Managers</a:t>
          </a:r>
          <a:endParaRPr lang="en-IN">
            <a:solidFill>
              <a:schemeClr val="bg1"/>
            </a:solidFill>
            <a:effectLst/>
          </a:endParaRPr>
        </a:p>
        <a:p>
          <a:pPr algn="l"/>
          <a:endParaRPr lang="en-IN" sz="1100">
            <a:solidFill>
              <a:schemeClr val="bg1"/>
            </a:solidFill>
          </a:endParaRPr>
        </a:p>
      </xdr:txBody>
    </xdr:sp>
    <xdr:clientData/>
  </xdr:twoCellAnchor>
  <xdr:twoCellAnchor>
    <xdr:from>
      <xdr:col>7</xdr:col>
      <xdr:colOff>275180</xdr:colOff>
      <xdr:row>21</xdr:row>
      <xdr:rowOff>66993</xdr:rowOff>
    </xdr:from>
    <xdr:to>
      <xdr:col>9</xdr:col>
      <xdr:colOff>74706</xdr:colOff>
      <xdr:row>22</xdr:row>
      <xdr:rowOff>93085</xdr:rowOff>
    </xdr:to>
    <xdr:sp macro="" textlink="">
      <xdr:nvSpPr>
        <xdr:cNvPr id="45" name="TextBox 44">
          <a:extLst>
            <a:ext uri="{FF2B5EF4-FFF2-40B4-BE49-F238E27FC236}">
              <a16:creationId xmlns:a16="http://schemas.microsoft.com/office/drawing/2014/main" id="{4EA7370E-278A-4318-908A-7D8AA79F4AAC}"/>
            </a:ext>
          </a:extLst>
        </xdr:cNvPr>
        <xdr:cNvSpPr txBox="1"/>
      </xdr:nvSpPr>
      <xdr:spPr>
        <a:xfrm>
          <a:off x="4542380" y="3894922"/>
          <a:ext cx="1018726" cy="208375"/>
        </a:xfrm>
        <a:prstGeom prst="rect">
          <a:avLst/>
        </a:prstGeom>
        <a:solidFill>
          <a:srgbClr val="282828"/>
        </a:solidFill>
        <a:ln w="9525" cmpd="sng">
          <a:solidFill>
            <a:srgbClr val="282828"/>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b="0" i="0">
              <a:solidFill>
                <a:schemeClr val="bg1"/>
              </a:solidFill>
              <a:effectLst/>
              <a:latin typeface="+mn-lt"/>
              <a:ea typeface="+mn-ea"/>
              <a:cs typeface="+mn-cs"/>
            </a:rPr>
            <a:t>HR Specialist</a:t>
          </a:r>
          <a:r>
            <a:rPr lang="en-IN" sz="1100">
              <a:solidFill>
                <a:schemeClr val="bg1"/>
              </a:solidFill>
              <a:effectLst/>
              <a:latin typeface="+mn-lt"/>
              <a:ea typeface="+mn-ea"/>
              <a:cs typeface="+mn-cs"/>
            </a:rPr>
            <a:t>s </a:t>
          </a:r>
          <a:endParaRPr lang="en-IN">
            <a:solidFill>
              <a:schemeClr val="bg1"/>
            </a:solidFill>
            <a:effectLst/>
          </a:endParaRPr>
        </a:p>
        <a:p>
          <a:pPr algn="l"/>
          <a:endParaRPr lang="en-IN" sz="1100">
            <a:solidFill>
              <a:schemeClr val="bg1"/>
            </a:solidFill>
          </a:endParaRPr>
        </a:p>
      </xdr:txBody>
    </xdr:sp>
    <xdr:clientData/>
  </xdr:twoCellAnchor>
  <xdr:twoCellAnchor>
    <xdr:from>
      <xdr:col>7</xdr:col>
      <xdr:colOff>275180</xdr:colOff>
      <xdr:row>22</xdr:row>
      <xdr:rowOff>119934</xdr:rowOff>
    </xdr:from>
    <xdr:to>
      <xdr:col>9</xdr:col>
      <xdr:colOff>47357</xdr:colOff>
      <xdr:row>23</xdr:row>
      <xdr:rowOff>146610</xdr:rowOff>
    </xdr:to>
    <xdr:sp macro="" textlink="">
      <xdr:nvSpPr>
        <xdr:cNvPr id="46" name="TextBox 45">
          <a:extLst>
            <a:ext uri="{FF2B5EF4-FFF2-40B4-BE49-F238E27FC236}">
              <a16:creationId xmlns:a16="http://schemas.microsoft.com/office/drawing/2014/main" id="{1E01FC3C-EC79-446A-97FD-08FAA2D8EE66}"/>
            </a:ext>
          </a:extLst>
        </xdr:cNvPr>
        <xdr:cNvSpPr txBox="1"/>
      </xdr:nvSpPr>
      <xdr:spPr>
        <a:xfrm>
          <a:off x="3925096" y="4205279"/>
          <a:ext cx="988816" cy="212373"/>
        </a:xfrm>
        <a:prstGeom prst="rect">
          <a:avLst/>
        </a:prstGeom>
        <a:solidFill>
          <a:srgbClr val="282828"/>
        </a:solidFill>
        <a:ln w="9525" cmpd="sng">
          <a:solidFill>
            <a:srgbClr val="282828"/>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b="0" i="0">
              <a:solidFill>
                <a:schemeClr val="bg1"/>
              </a:solidFill>
              <a:effectLst/>
              <a:latin typeface="+mn-lt"/>
              <a:ea typeface="+mn-ea"/>
              <a:cs typeface="+mn-cs"/>
            </a:rPr>
            <a:t>Designers</a:t>
          </a:r>
          <a:r>
            <a:rPr lang="en-IN" sz="1100">
              <a:solidFill>
                <a:schemeClr val="bg1"/>
              </a:solidFill>
              <a:effectLst/>
              <a:latin typeface="+mn-lt"/>
              <a:ea typeface="+mn-ea"/>
              <a:cs typeface="+mn-cs"/>
            </a:rPr>
            <a:t> </a:t>
          </a:r>
          <a:endParaRPr lang="en-IN">
            <a:solidFill>
              <a:schemeClr val="bg1"/>
            </a:solidFill>
            <a:effectLst/>
          </a:endParaRPr>
        </a:p>
        <a:p>
          <a:pPr algn="l"/>
          <a:endParaRPr lang="en-IN" sz="1100">
            <a:solidFill>
              <a:schemeClr val="bg1"/>
            </a:solidFill>
          </a:endParaRPr>
        </a:p>
      </xdr:txBody>
    </xdr:sp>
    <xdr:clientData/>
  </xdr:twoCellAnchor>
  <xdr:twoCellAnchor>
    <xdr:from>
      <xdr:col>7</xdr:col>
      <xdr:colOff>275180</xdr:colOff>
      <xdr:row>25</xdr:row>
      <xdr:rowOff>43759</xdr:rowOff>
    </xdr:from>
    <xdr:to>
      <xdr:col>9</xdr:col>
      <xdr:colOff>47357</xdr:colOff>
      <xdr:row>26</xdr:row>
      <xdr:rowOff>69849</xdr:rowOff>
    </xdr:to>
    <xdr:sp macro="" textlink="">
      <xdr:nvSpPr>
        <xdr:cNvPr id="47" name="TextBox 46">
          <a:extLst>
            <a:ext uri="{FF2B5EF4-FFF2-40B4-BE49-F238E27FC236}">
              <a16:creationId xmlns:a16="http://schemas.microsoft.com/office/drawing/2014/main" id="{6374492C-43FA-4EFA-96A8-868A5BDA5C6B}"/>
            </a:ext>
          </a:extLst>
        </xdr:cNvPr>
        <xdr:cNvSpPr txBox="1"/>
      </xdr:nvSpPr>
      <xdr:spPr>
        <a:xfrm>
          <a:off x="3925096" y="4686196"/>
          <a:ext cx="988816" cy="211787"/>
        </a:xfrm>
        <a:prstGeom prst="rect">
          <a:avLst/>
        </a:prstGeom>
        <a:solidFill>
          <a:srgbClr val="282828"/>
        </a:solidFill>
        <a:ln w="9525" cmpd="sng">
          <a:solidFill>
            <a:srgbClr val="282828"/>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b="0" i="0">
              <a:solidFill>
                <a:schemeClr val="bg1"/>
              </a:solidFill>
              <a:effectLst/>
              <a:latin typeface="+mn-lt"/>
              <a:ea typeface="+mn-ea"/>
              <a:cs typeface="+mn-cs"/>
            </a:rPr>
            <a:t>Analysts</a:t>
          </a:r>
          <a:endParaRPr lang="en-IN" sz="1100">
            <a:solidFill>
              <a:schemeClr val="bg1"/>
            </a:solidFill>
          </a:endParaRPr>
        </a:p>
      </xdr:txBody>
    </xdr:sp>
    <xdr:clientData/>
  </xdr:twoCellAnchor>
  <xdr:twoCellAnchor>
    <xdr:from>
      <xdr:col>9</xdr:col>
      <xdr:colOff>198567</xdr:colOff>
      <xdr:row>24</xdr:row>
      <xdr:rowOff>63695</xdr:rowOff>
    </xdr:from>
    <xdr:to>
      <xdr:col>10</xdr:col>
      <xdr:colOff>367062</xdr:colOff>
      <xdr:row>25</xdr:row>
      <xdr:rowOff>88616</xdr:rowOff>
    </xdr:to>
    <xdr:sp macro="" textlink="'Pivot Tables'!F15">
      <xdr:nvSpPr>
        <xdr:cNvPr id="106" name="TextBox 105">
          <a:extLst>
            <a:ext uri="{FF2B5EF4-FFF2-40B4-BE49-F238E27FC236}">
              <a16:creationId xmlns:a16="http://schemas.microsoft.com/office/drawing/2014/main" id="{9BD74F7F-04DF-491E-8A1B-00C068499128}"/>
            </a:ext>
          </a:extLst>
        </xdr:cNvPr>
        <xdr:cNvSpPr txBox="1"/>
      </xdr:nvSpPr>
      <xdr:spPr>
        <a:xfrm>
          <a:off x="5083310" y="4471877"/>
          <a:ext cx="779088" cy="208596"/>
        </a:xfrm>
        <a:prstGeom prst="rect">
          <a:avLst/>
        </a:prstGeom>
        <a:solidFill>
          <a:srgbClr val="1F1F1F"/>
        </a:solidFill>
        <a:ln w="9525" cmpd="sng">
          <a:solidFill>
            <a:srgbClr val="282828"/>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r" defTabSz="914400" eaLnBrk="1" fontAlgn="auto" latinLnBrk="0" hangingPunct="1">
            <a:lnSpc>
              <a:spcPct val="100000"/>
            </a:lnSpc>
            <a:spcBef>
              <a:spcPts val="0"/>
            </a:spcBef>
            <a:spcAft>
              <a:spcPts val="0"/>
            </a:spcAft>
            <a:buClrTx/>
            <a:buSzTx/>
            <a:buFontTx/>
            <a:buNone/>
            <a:tabLst/>
            <a:defRPr/>
          </a:pPr>
          <a:fld id="{C4710684-7AB8-4AE7-BDAE-F30D83C29AFF}" type="TxLink">
            <a:rPr lang="en-US" sz="1100" b="0" i="0" u="none" strike="noStrike">
              <a:solidFill>
                <a:schemeClr val="bg1"/>
              </a:solidFill>
              <a:latin typeface="Kulim Park"/>
            </a:rPr>
            <a:pPr marL="0" marR="0" lvl="0" indent="0" algn="r" defTabSz="914400" eaLnBrk="1" fontAlgn="auto" latinLnBrk="0" hangingPunct="1">
              <a:lnSpc>
                <a:spcPct val="100000"/>
              </a:lnSpc>
              <a:spcBef>
                <a:spcPts val="0"/>
              </a:spcBef>
              <a:spcAft>
                <a:spcPts val="0"/>
              </a:spcAft>
              <a:buClrTx/>
              <a:buSzTx/>
              <a:buFontTx/>
              <a:buNone/>
              <a:tabLst/>
              <a:defRPr/>
            </a:pPr>
            <a:t> 6,33,594 </a:t>
          </a:fld>
          <a:endParaRPr lang="en-US" sz="1100">
            <a:solidFill>
              <a:schemeClr val="bg1"/>
            </a:solidFill>
          </a:endParaRPr>
        </a:p>
      </xdr:txBody>
    </xdr:sp>
    <xdr:clientData/>
  </xdr:twoCellAnchor>
  <xdr:twoCellAnchor>
    <xdr:from>
      <xdr:col>9</xdr:col>
      <xdr:colOff>191541</xdr:colOff>
      <xdr:row>20</xdr:row>
      <xdr:rowOff>86458</xdr:rowOff>
    </xdr:from>
    <xdr:to>
      <xdr:col>10</xdr:col>
      <xdr:colOff>353934</xdr:colOff>
      <xdr:row>21</xdr:row>
      <xdr:rowOff>112549</xdr:rowOff>
    </xdr:to>
    <xdr:sp macro="" textlink="'Pivot Tables'!F17">
      <xdr:nvSpPr>
        <xdr:cNvPr id="108" name="TextBox 107">
          <a:extLst>
            <a:ext uri="{FF2B5EF4-FFF2-40B4-BE49-F238E27FC236}">
              <a16:creationId xmlns:a16="http://schemas.microsoft.com/office/drawing/2014/main" id="{A738D8C5-21DA-463E-A3E9-00237CFA7A2E}"/>
            </a:ext>
          </a:extLst>
        </xdr:cNvPr>
        <xdr:cNvSpPr txBox="1"/>
      </xdr:nvSpPr>
      <xdr:spPr>
        <a:xfrm>
          <a:off x="5055016" y="3750720"/>
          <a:ext cx="770328" cy="209304"/>
        </a:xfrm>
        <a:prstGeom prst="rect">
          <a:avLst/>
        </a:prstGeom>
        <a:solidFill>
          <a:srgbClr val="1F1F1F"/>
        </a:solidFill>
        <a:ln w="9525" cmpd="sng">
          <a:solidFill>
            <a:srgbClr val="282828"/>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r" defTabSz="914400" eaLnBrk="1" fontAlgn="auto" latinLnBrk="0" hangingPunct="1">
            <a:lnSpc>
              <a:spcPct val="100000"/>
            </a:lnSpc>
            <a:spcBef>
              <a:spcPts val="0"/>
            </a:spcBef>
            <a:spcAft>
              <a:spcPts val="0"/>
            </a:spcAft>
            <a:buClrTx/>
            <a:buSzTx/>
            <a:buFontTx/>
            <a:buNone/>
            <a:tabLst/>
            <a:defRPr/>
          </a:pPr>
          <a:fld id="{AA8B8DBA-887D-4A84-B5E3-04B41E127786}" type="TxLink">
            <a:rPr lang="en-US" sz="1100" b="0" i="0" u="none" strike="noStrike">
              <a:solidFill>
                <a:schemeClr val="bg1"/>
              </a:solidFill>
              <a:effectLst/>
              <a:latin typeface="Kulim Park"/>
              <a:ea typeface="+mn-ea"/>
              <a:cs typeface="+mn-cs"/>
            </a:rPr>
            <a:pPr marL="0" marR="0" lvl="0" indent="0" algn="r" defTabSz="914400" eaLnBrk="1" fontAlgn="auto" latinLnBrk="0" hangingPunct="1">
              <a:lnSpc>
                <a:spcPct val="100000"/>
              </a:lnSpc>
              <a:spcBef>
                <a:spcPts val="0"/>
              </a:spcBef>
              <a:spcAft>
                <a:spcPts val="0"/>
              </a:spcAft>
              <a:buClrTx/>
              <a:buSzTx/>
              <a:buFontTx/>
              <a:buNone/>
              <a:tabLst/>
              <a:defRPr/>
            </a:pPr>
            <a:t> 7,31,170 </a:t>
          </a:fld>
          <a:endParaRPr lang="en-IN" sz="1100">
            <a:solidFill>
              <a:schemeClr val="bg1"/>
            </a:solidFill>
          </a:endParaRPr>
        </a:p>
      </xdr:txBody>
    </xdr:sp>
    <xdr:clientData/>
  </xdr:twoCellAnchor>
  <xdr:twoCellAnchor>
    <xdr:from>
      <xdr:col>9</xdr:col>
      <xdr:colOff>196084</xdr:colOff>
      <xdr:row>23</xdr:row>
      <xdr:rowOff>10407</xdr:rowOff>
    </xdr:from>
    <xdr:to>
      <xdr:col>10</xdr:col>
      <xdr:colOff>367061</xdr:colOff>
      <xdr:row>24</xdr:row>
      <xdr:rowOff>36498</xdr:rowOff>
    </xdr:to>
    <xdr:sp macro="" textlink="'Pivot Tables'!F14">
      <xdr:nvSpPr>
        <xdr:cNvPr id="110" name="TextBox 109">
          <a:extLst>
            <a:ext uri="{FF2B5EF4-FFF2-40B4-BE49-F238E27FC236}">
              <a16:creationId xmlns:a16="http://schemas.microsoft.com/office/drawing/2014/main" id="{4277070E-EC60-4547-8477-A34F54BA2636}"/>
            </a:ext>
          </a:extLst>
        </xdr:cNvPr>
        <xdr:cNvSpPr txBox="1"/>
      </xdr:nvSpPr>
      <xdr:spPr>
        <a:xfrm>
          <a:off x="5080827" y="4234915"/>
          <a:ext cx="781570" cy="209765"/>
        </a:xfrm>
        <a:prstGeom prst="rect">
          <a:avLst/>
        </a:prstGeom>
        <a:solidFill>
          <a:srgbClr val="1F1F1F"/>
        </a:solidFill>
        <a:ln w="9525" cmpd="sng">
          <a:solidFill>
            <a:srgbClr val="282828"/>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r" defTabSz="914400" eaLnBrk="1" fontAlgn="auto" latinLnBrk="0" hangingPunct="1">
            <a:lnSpc>
              <a:spcPct val="100000"/>
            </a:lnSpc>
            <a:spcBef>
              <a:spcPts val="0"/>
            </a:spcBef>
            <a:spcAft>
              <a:spcPts val="0"/>
            </a:spcAft>
            <a:buClrTx/>
            <a:buSzTx/>
            <a:buFontTx/>
            <a:buNone/>
            <a:tabLst/>
            <a:defRPr/>
          </a:pPr>
          <a:fld id="{C8E8881D-3710-4FE5-B3B8-9451E22F6969}" type="TxLink">
            <a:rPr lang="en-US" sz="1100" b="0" i="0" u="none" strike="noStrike">
              <a:solidFill>
                <a:schemeClr val="bg1"/>
              </a:solidFill>
              <a:effectLst/>
              <a:latin typeface="Kulim Park"/>
              <a:ea typeface="+mn-ea"/>
              <a:cs typeface="+mn-cs"/>
            </a:rPr>
            <a:pPr marL="0" marR="0" lvl="0" indent="0" algn="r" defTabSz="914400" eaLnBrk="1" fontAlgn="auto" latinLnBrk="0" hangingPunct="1">
              <a:lnSpc>
                <a:spcPct val="100000"/>
              </a:lnSpc>
              <a:spcBef>
                <a:spcPts val="0"/>
              </a:spcBef>
              <a:spcAft>
                <a:spcPts val="0"/>
              </a:spcAft>
              <a:buClrTx/>
              <a:buSzTx/>
              <a:buFontTx/>
              <a:buNone/>
              <a:tabLst/>
              <a:defRPr/>
            </a:pPr>
            <a:t> 6,13,842 </a:t>
          </a:fld>
          <a:endParaRPr lang="en-IN" sz="1100">
            <a:solidFill>
              <a:schemeClr val="bg1"/>
            </a:solidFill>
          </a:endParaRPr>
        </a:p>
      </xdr:txBody>
    </xdr:sp>
    <xdr:clientData/>
  </xdr:twoCellAnchor>
  <xdr:twoCellAnchor>
    <xdr:from>
      <xdr:col>9</xdr:col>
      <xdr:colOff>204439</xdr:colOff>
      <xdr:row>25</xdr:row>
      <xdr:rowOff>115815</xdr:rowOff>
    </xdr:from>
    <xdr:to>
      <xdr:col>10</xdr:col>
      <xdr:colOff>359742</xdr:colOff>
      <xdr:row>26</xdr:row>
      <xdr:rowOff>141905</xdr:rowOff>
    </xdr:to>
    <xdr:sp macro="" textlink="'Pivot Tables'!F13">
      <xdr:nvSpPr>
        <xdr:cNvPr id="111" name="TextBox 110">
          <a:extLst>
            <a:ext uri="{FF2B5EF4-FFF2-40B4-BE49-F238E27FC236}">
              <a16:creationId xmlns:a16="http://schemas.microsoft.com/office/drawing/2014/main" id="{EE9E46C4-28BF-4152-B996-829EEE16DF38}"/>
            </a:ext>
          </a:extLst>
        </xdr:cNvPr>
        <xdr:cNvSpPr txBox="1"/>
      </xdr:nvSpPr>
      <xdr:spPr>
        <a:xfrm>
          <a:off x="5070774" y="4694356"/>
          <a:ext cx="763595" cy="209231"/>
        </a:xfrm>
        <a:prstGeom prst="rect">
          <a:avLst/>
        </a:prstGeom>
        <a:solidFill>
          <a:srgbClr val="1F1F1F"/>
        </a:solidFill>
        <a:ln w="9525" cmpd="sng">
          <a:solidFill>
            <a:srgbClr val="282828"/>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CE653EE2-B896-45E1-B2A5-DEEA28A10890}" type="TxLink">
            <a:rPr lang="en-US" sz="1100" b="0" i="0" u="none" strike="noStrike">
              <a:solidFill>
                <a:schemeClr val="bg1"/>
              </a:solidFill>
              <a:effectLst/>
              <a:latin typeface="Kulim Park"/>
              <a:ea typeface="+mn-ea"/>
              <a:cs typeface="+mn-cs"/>
            </a:rPr>
            <a:pPr algn="r"/>
            <a:t> 1,67,041 </a:t>
          </a:fld>
          <a:endParaRPr lang="en-IN" sz="1100">
            <a:solidFill>
              <a:schemeClr val="bg1"/>
            </a:solidFill>
          </a:endParaRPr>
        </a:p>
      </xdr:txBody>
    </xdr:sp>
    <xdr:clientData/>
  </xdr:twoCellAnchor>
  <xdr:oneCellAnchor>
    <xdr:from>
      <xdr:col>9</xdr:col>
      <xdr:colOff>199869</xdr:colOff>
      <xdr:row>18</xdr:row>
      <xdr:rowOff>170348</xdr:rowOff>
    </xdr:from>
    <xdr:ext cx="765133" cy="220689"/>
    <xdr:sp macro="" textlink="'Pivot Tables'!F18">
      <xdr:nvSpPr>
        <xdr:cNvPr id="125" name="TextBox 124">
          <a:extLst>
            <a:ext uri="{FF2B5EF4-FFF2-40B4-BE49-F238E27FC236}">
              <a16:creationId xmlns:a16="http://schemas.microsoft.com/office/drawing/2014/main" id="{4554E2EC-9F1B-E048-9245-A195AF66B63F}"/>
            </a:ext>
          </a:extLst>
        </xdr:cNvPr>
        <xdr:cNvSpPr txBox="1"/>
      </xdr:nvSpPr>
      <xdr:spPr>
        <a:xfrm>
          <a:off x="5062155" y="3436062"/>
          <a:ext cx="765133" cy="220689"/>
        </a:xfrm>
        <a:prstGeom prst="rect">
          <a:avLst/>
        </a:prstGeom>
        <a:solidFill>
          <a:srgbClr val="E5B244"/>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fld id="{CC0A9889-87DC-4D29-8617-10A85B52D727}" type="TxLink">
            <a:rPr lang="en-US" sz="1100" b="1" i="0" u="none" strike="noStrike">
              <a:solidFill>
                <a:schemeClr val="tx1"/>
              </a:solidFill>
              <a:latin typeface="Kulim Park"/>
            </a:rPr>
            <a:pPr/>
            <a:t> 31,04,913 </a:t>
          </a:fld>
          <a:endParaRPr lang="en-IN" sz="1100" b="1">
            <a:solidFill>
              <a:schemeClr val="tx1"/>
            </a:solidFill>
          </a:endParaRPr>
        </a:p>
      </xdr:txBody>
    </xdr:sp>
    <xdr:clientData/>
  </xdr:oneCellAnchor>
  <xdr:twoCellAnchor>
    <xdr:from>
      <xdr:col>9</xdr:col>
      <xdr:colOff>197452</xdr:colOff>
      <xdr:row>21</xdr:row>
      <xdr:rowOff>128484</xdr:rowOff>
    </xdr:from>
    <xdr:to>
      <xdr:col>10</xdr:col>
      <xdr:colOff>359845</xdr:colOff>
      <xdr:row>22</xdr:row>
      <xdr:rowOff>154576</xdr:rowOff>
    </xdr:to>
    <xdr:sp macro="" textlink="'Pivot Tables'!F16">
      <xdr:nvSpPr>
        <xdr:cNvPr id="128" name="TextBox 127">
          <a:extLst>
            <a:ext uri="{FF2B5EF4-FFF2-40B4-BE49-F238E27FC236}">
              <a16:creationId xmlns:a16="http://schemas.microsoft.com/office/drawing/2014/main" id="{EF3FD07B-901C-43DE-95E0-060A96D44F6E}"/>
            </a:ext>
          </a:extLst>
        </xdr:cNvPr>
        <xdr:cNvSpPr txBox="1"/>
      </xdr:nvSpPr>
      <xdr:spPr>
        <a:xfrm>
          <a:off x="5066818" y="3933838"/>
          <a:ext cx="771064" cy="207299"/>
        </a:xfrm>
        <a:prstGeom prst="rect">
          <a:avLst/>
        </a:prstGeom>
        <a:solidFill>
          <a:srgbClr val="1F1F1F"/>
        </a:solidFill>
        <a:ln w="9525" cmpd="sng">
          <a:solidFill>
            <a:srgbClr val="282828"/>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r" defTabSz="914400" eaLnBrk="1" fontAlgn="auto" latinLnBrk="0" hangingPunct="1">
            <a:lnSpc>
              <a:spcPct val="100000"/>
            </a:lnSpc>
            <a:spcBef>
              <a:spcPts val="0"/>
            </a:spcBef>
            <a:spcAft>
              <a:spcPts val="0"/>
            </a:spcAft>
            <a:buClrTx/>
            <a:buSzTx/>
            <a:buFontTx/>
            <a:buNone/>
            <a:tabLst/>
            <a:defRPr/>
          </a:pPr>
          <a:fld id="{486517DE-2479-46E4-BF01-BFEF5B514797}" type="TxLink">
            <a:rPr lang="en-US" sz="1100" b="0" i="0" u="none" strike="noStrike">
              <a:solidFill>
                <a:schemeClr val="bg1"/>
              </a:solidFill>
              <a:effectLst/>
              <a:latin typeface="Kulim Park"/>
              <a:ea typeface="+mn-ea"/>
              <a:cs typeface="+mn-cs"/>
            </a:rPr>
            <a:pPr marL="0" marR="0" lvl="0" indent="0" algn="r" defTabSz="914400" eaLnBrk="1" fontAlgn="auto" latinLnBrk="0" hangingPunct="1">
              <a:lnSpc>
                <a:spcPct val="100000"/>
              </a:lnSpc>
              <a:spcBef>
                <a:spcPts val="0"/>
              </a:spcBef>
              <a:spcAft>
                <a:spcPts val="0"/>
              </a:spcAft>
              <a:buClrTx/>
              <a:buSzTx/>
              <a:buFontTx/>
              <a:buNone/>
              <a:tabLst/>
              <a:defRPr/>
            </a:pPr>
            <a:t> 9,59,266 </a:t>
          </a:fld>
          <a:endParaRPr lang="en-IN" sz="1100">
            <a:solidFill>
              <a:schemeClr val="bg1"/>
            </a:solidFill>
          </a:endParaRPr>
        </a:p>
      </xdr:txBody>
    </xdr:sp>
    <xdr:clientData/>
  </xdr:twoCellAnchor>
  <xdr:oneCellAnchor>
    <xdr:from>
      <xdr:col>20</xdr:col>
      <xdr:colOff>522942</xdr:colOff>
      <xdr:row>9</xdr:row>
      <xdr:rowOff>67235</xdr:rowOff>
    </xdr:from>
    <xdr:ext cx="184731" cy="264560"/>
    <xdr:sp macro="" textlink="">
      <xdr:nvSpPr>
        <xdr:cNvPr id="139" name="TextBox 138">
          <a:extLst>
            <a:ext uri="{FF2B5EF4-FFF2-40B4-BE49-F238E27FC236}">
              <a16:creationId xmlns:a16="http://schemas.microsoft.com/office/drawing/2014/main" id="{47EF97B5-760B-8B5B-1DDC-522CFDF6E9C8}"/>
            </a:ext>
          </a:extLst>
        </xdr:cNvPr>
        <xdr:cNvSpPr txBox="1"/>
      </xdr:nvSpPr>
      <xdr:spPr>
        <a:xfrm>
          <a:off x="12162118" y="1680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11</xdr:col>
      <xdr:colOff>254201</xdr:colOff>
      <xdr:row>16</xdr:row>
      <xdr:rowOff>1472</xdr:rowOff>
    </xdr:from>
    <xdr:to>
      <xdr:col>15</xdr:col>
      <xdr:colOff>139241</xdr:colOff>
      <xdr:row>17</xdr:row>
      <xdr:rowOff>78556</xdr:rowOff>
    </xdr:to>
    <xdr:sp macro="" textlink="">
      <xdr:nvSpPr>
        <xdr:cNvPr id="140" name="TextBox 139">
          <a:extLst>
            <a:ext uri="{FF2B5EF4-FFF2-40B4-BE49-F238E27FC236}">
              <a16:creationId xmlns:a16="http://schemas.microsoft.com/office/drawing/2014/main" id="{44451A81-4D90-9564-6D36-A74F43818A98}"/>
            </a:ext>
          </a:extLst>
        </xdr:cNvPr>
        <xdr:cNvSpPr txBox="1"/>
      </xdr:nvSpPr>
      <xdr:spPr>
        <a:xfrm>
          <a:off x="6368452" y="2921712"/>
          <a:ext cx="2330741" cy="259598"/>
        </a:xfrm>
        <a:prstGeom prst="rect">
          <a:avLst/>
        </a:prstGeom>
        <a:solidFill>
          <a:srgbClr val="1F1F1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solidFill>
                <a:srgbClr val="E5B244"/>
              </a:solidFill>
            </a:rPr>
            <a:t>Employments Status BreakDown</a:t>
          </a:r>
        </a:p>
      </xdr:txBody>
    </xdr:sp>
    <xdr:clientData/>
  </xdr:twoCellAnchor>
  <xdr:twoCellAnchor>
    <xdr:from>
      <xdr:col>10</xdr:col>
      <xdr:colOff>294968</xdr:colOff>
      <xdr:row>14</xdr:row>
      <xdr:rowOff>124768</xdr:rowOff>
    </xdr:from>
    <xdr:to>
      <xdr:col>13</xdr:col>
      <xdr:colOff>147483</xdr:colOff>
      <xdr:row>23</xdr:row>
      <xdr:rowOff>100187</xdr:rowOff>
    </xdr:to>
    <xdr:graphicFrame macro="">
      <xdr:nvGraphicFramePr>
        <xdr:cNvPr id="5" name="Chart 4">
          <a:extLst>
            <a:ext uri="{FF2B5EF4-FFF2-40B4-BE49-F238E27FC236}">
              <a16:creationId xmlns:a16="http://schemas.microsoft.com/office/drawing/2014/main" id="{36F6E19B-36B2-4203-B15C-05435B6F70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377504</xdr:colOff>
      <xdr:row>17</xdr:row>
      <xdr:rowOff>139817</xdr:rowOff>
    </xdr:from>
    <xdr:to>
      <xdr:col>14</xdr:col>
      <xdr:colOff>545284</xdr:colOff>
      <xdr:row>18</xdr:row>
      <xdr:rowOff>125835</xdr:rowOff>
    </xdr:to>
    <xdr:sp macro="" textlink="">
      <xdr:nvSpPr>
        <xdr:cNvPr id="10" name="Flowchart: Connector 9">
          <a:extLst>
            <a:ext uri="{FF2B5EF4-FFF2-40B4-BE49-F238E27FC236}">
              <a16:creationId xmlns:a16="http://schemas.microsoft.com/office/drawing/2014/main" id="{5B21B2D0-5A2E-48CE-A713-21FCCC76E43E}"/>
            </a:ext>
          </a:extLst>
        </xdr:cNvPr>
        <xdr:cNvSpPr/>
      </xdr:nvSpPr>
      <xdr:spPr>
        <a:xfrm>
          <a:off x="8284128" y="3229762"/>
          <a:ext cx="167780" cy="167779"/>
        </a:xfrm>
        <a:prstGeom prst="flowChartConnector">
          <a:avLst/>
        </a:prstGeom>
        <a:solidFill>
          <a:schemeClr val="tx2">
            <a:lumMod val="10000"/>
            <a:lumOff val="9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362125</xdr:colOff>
      <xdr:row>22</xdr:row>
      <xdr:rowOff>110455</xdr:rowOff>
    </xdr:from>
    <xdr:to>
      <xdr:col>14</xdr:col>
      <xdr:colOff>529905</xdr:colOff>
      <xdr:row>23</xdr:row>
      <xdr:rowOff>96472</xdr:rowOff>
    </xdr:to>
    <xdr:sp macro="" textlink="">
      <xdr:nvSpPr>
        <xdr:cNvPr id="21" name="Flowchart: Connector 20">
          <a:extLst>
            <a:ext uri="{FF2B5EF4-FFF2-40B4-BE49-F238E27FC236}">
              <a16:creationId xmlns:a16="http://schemas.microsoft.com/office/drawing/2014/main" id="{175A3A1A-1E1F-4FFC-8D4D-7D1C4FBCE94A}"/>
            </a:ext>
          </a:extLst>
        </xdr:cNvPr>
        <xdr:cNvSpPr/>
      </xdr:nvSpPr>
      <xdr:spPr>
        <a:xfrm>
          <a:off x="8268749" y="4109207"/>
          <a:ext cx="167780" cy="167779"/>
        </a:xfrm>
        <a:prstGeom prst="flowChartConnector">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297809</xdr:colOff>
      <xdr:row>22</xdr:row>
      <xdr:rowOff>123038</xdr:rowOff>
    </xdr:from>
    <xdr:to>
      <xdr:col>12</xdr:col>
      <xdr:colOff>465589</xdr:colOff>
      <xdr:row>23</xdr:row>
      <xdr:rowOff>109055</xdr:rowOff>
    </xdr:to>
    <xdr:sp macro="" textlink="">
      <xdr:nvSpPr>
        <xdr:cNvPr id="23" name="Flowchart: Connector 22">
          <a:extLst>
            <a:ext uri="{FF2B5EF4-FFF2-40B4-BE49-F238E27FC236}">
              <a16:creationId xmlns:a16="http://schemas.microsoft.com/office/drawing/2014/main" id="{664A0726-85B5-45E8-B95B-489A3C3A145E}"/>
            </a:ext>
          </a:extLst>
        </xdr:cNvPr>
        <xdr:cNvSpPr/>
      </xdr:nvSpPr>
      <xdr:spPr>
        <a:xfrm>
          <a:off x="6988029" y="4121790"/>
          <a:ext cx="167780" cy="167779"/>
        </a:xfrm>
        <a:prstGeom prst="flowChartConnector">
          <a:avLst/>
        </a:prstGeom>
        <a:solidFill>
          <a:srgbClr val="E5B24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36153</xdr:colOff>
      <xdr:row>18</xdr:row>
      <xdr:rowOff>108857</xdr:rowOff>
    </xdr:from>
    <xdr:to>
      <xdr:col>7</xdr:col>
      <xdr:colOff>44349</xdr:colOff>
      <xdr:row>26</xdr:row>
      <xdr:rowOff>137037</xdr:rowOff>
    </xdr:to>
    <xdr:graphicFrame macro="">
      <xdr:nvGraphicFramePr>
        <xdr:cNvPr id="24" name="Chart 23">
          <a:extLst>
            <a:ext uri="{FF2B5EF4-FFF2-40B4-BE49-F238E27FC236}">
              <a16:creationId xmlns:a16="http://schemas.microsoft.com/office/drawing/2014/main" id="{9D49B109-4A40-47FB-B65B-73FCEE51CF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93558</xdr:colOff>
      <xdr:row>17</xdr:row>
      <xdr:rowOff>41187</xdr:rowOff>
    </xdr:from>
    <xdr:to>
      <xdr:col>7</xdr:col>
      <xdr:colOff>73277</xdr:colOff>
      <xdr:row>19</xdr:row>
      <xdr:rowOff>31677</xdr:rowOff>
    </xdr:to>
    <xdr:sp macro="" textlink="">
      <xdr:nvSpPr>
        <xdr:cNvPr id="25" name="TextBox 24">
          <a:extLst>
            <a:ext uri="{FF2B5EF4-FFF2-40B4-BE49-F238E27FC236}">
              <a16:creationId xmlns:a16="http://schemas.microsoft.com/office/drawing/2014/main" id="{55E980D2-29FB-4B53-88F7-8ABAC63308D2}"/>
            </a:ext>
          </a:extLst>
        </xdr:cNvPr>
        <xdr:cNvSpPr txBox="1"/>
      </xdr:nvSpPr>
      <xdr:spPr>
        <a:xfrm>
          <a:off x="2521169" y="3136391"/>
          <a:ext cx="1800427" cy="354631"/>
        </a:xfrm>
        <a:prstGeom prst="rect">
          <a:avLst/>
        </a:prstGeom>
        <a:solidFill>
          <a:srgbClr val="282828"/>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700">
              <a:solidFill>
                <a:schemeClr val="tx1">
                  <a:lumMod val="50000"/>
                  <a:lumOff val="50000"/>
                </a:schemeClr>
              </a:solidFill>
              <a:latin typeface="+mn-lt"/>
            </a:rPr>
            <a:t>No</a:t>
          </a:r>
          <a:r>
            <a:rPr lang="en-IN" sz="700" baseline="0">
              <a:solidFill>
                <a:schemeClr val="tx1">
                  <a:lumMod val="50000"/>
                  <a:lumOff val="50000"/>
                </a:schemeClr>
              </a:solidFill>
              <a:latin typeface="+mn-lt"/>
            </a:rPr>
            <a:t> of employees according to age ranges and genders</a:t>
          </a:r>
          <a:endParaRPr lang="en-IN" sz="700">
            <a:solidFill>
              <a:schemeClr val="tx1">
                <a:lumMod val="50000"/>
                <a:lumOff val="50000"/>
              </a:schemeClr>
            </a:solidFill>
            <a:latin typeface="+mn-lt"/>
          </a:endParaRPr>
        </a:p>
      </xdr:txBody>
    </xdr:sp>
    <xdr:clientData/>
  </xdr:twoCellAnchor>
  <xdr:twoCellAnchor>
    <xdr:from>
      <xdr:col>4</xdr:col>
      <xdr:colOff>88738</xdr:colOff>
      <xdr:row>16</xdr:row>
      <xdr:rowOff>124860</xdr:rowOff>
    </xdr:from>
    <xdr:to>
      <xdr:col>5</xdr:col>
      <xdr:colOff>204506</xdr:colOff>
      <xdr:row>17</xdr:row>
      <xdr:rowOff>118197</xdr:rowOff>
    </xdr:to>
    <xdr:sp macro="" textlink="">
      <xdr:nvSpPr>
        <xdr:cNvPr id="26" name="TextBox 25">
          <a:extLst>
            <a:ext uri="{FF2B5EF4-FFF2-40B4-BE49-F238E27FC236}">
              <a16:creationId xmlns:a16="http://schemas.microsoft.com/office/drawing/2014/main" id="{5D480548-788C-4C91-8CFC-50A3953A9E4A}"/>
            </a:ext>
          </a:extLst>
        </xdr:cNvPr>
        <xdr:cNvSpPr txBox="1"/>
      </xdr:nvSpPr>
      <xdr:spPr>
        <a:xfrm>
          <a:off x="2516349" y="3037993"/>
          <a:ext cx="722670" cy="175408"/>
        </a:xfrm>
        <a:prstGeom prst="rect">
          <a:avLst/>
        </a:prstGeom>
        <a:solidFill>
          <a:srgbClr val="282828"/>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rgbClr val="E5B244"/>
              </a:solidFill>
            </a:rPr>
            <a:t>Age</a:t>
          </a:r>
          <a:r>
            <a:rPr lang="en-IN" sz="900" b="1" baseline="0">
              <a:solidFill>
                <a:srgbClr val="E5B244"/>
              </a:solidFill>
            </a:rPr>
            <a:t> Range</a:t>
          </a:r>
          <a:endParaRPr lang="en-IN" sz="900" b="1">
            <a:solidFill>
              <a:srgbClr val="E5B244"/>
            </a:solidFill>
          </a:endParaRPr>
        </a:p>
      </xdr:txBody>
    </xdr:sp>
    <xdr:clientData/>
  </xdr:twoCellAnchor>
  <xdr:twoCellAnchor>
    <xdr:from>
      <xdr:col>5</xdr:col>
      <xdr:colOff>502699</xdr:colOff>
      <xdr:row>18</xdr:row>
      <xdr:rowOff>107573</xdr:rowOff>
    </xdr:from>
    <xdr:to>
      <xdr:col>5</xdr:col>
      <xdr:colOff>548418</xdr:colOff>
      <xdr:row>18</xdr:row>
      <xdr:rowOff>156210</xdr:rowOff>
    </xdr:to>
    <xdr:sp macro="" textlink="">
      <xdr:nvSpPr>
        <xdr:cNvPr id="27" name="Flowchart: Connector 26">
          <a:extLst>
            <a:ext uri="{FF2B5EF4-FFF2-40B4-BE49-F238E27FC236}">
              <a16:creationId xmlns:a16="http://schemas.microsoft.com/office/drawing/2014/main" id="{A8741EF7-702D-4868-88A2-C8FD00F1DBEE}"/>
            </a:ext>
          </a:extLst>
        </xdr:cNvPr>
        <xdr:cNvSpPr/>
      </xdr:nvSpPr>
      <xdr:spPr>
        <a:xfrm flipH="1">
          <a:off x="2941099" y="3399413"/>
          <a:ext cx="45719" cy="48637"/>
        </a:xfrm>
        <a:prstGeom prst="flowChartConnector">
          <a:avLst/>
        </a:prstGeom>
        <a:solidFill>
          <a:srgbClr val="E5B24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476648</xdr:colOff>
      <xdr:row>18</xdr:row>
      <xdr:rowOff>49975</xdr:rowOff>
    </xdr:from>
    <xdr:to>
      <xdr:col>6</xdr:col>
      <xdr:colOff>277732</xdr:colOff>
      <xdr:row>19</xdr:row>
      <xdr:rowOff>31390</xdr:rowOff>
    </xdr:to>
    <xdr:sp macro="" textlink="">
      <xdr:nvSpPr>
        <xdr:cNvPr id="29" name="TextBox 28">
          <a:extLst>
            <a:ext uri="{FF2B5EF4-FFF2-40B4-BE49-F238E27FC236}">
              <a16:creationId xmlns:a16="http://schemas.microsoft.com/office/drawing/2014/main" id="{45D5D7BA-AD96-8DD8-1F5F-7923FBBEA8A0}"/>
            </a:ext>
          </a:extLst>
        </xdr:cNvPr>
        <xdr:cNvSpPr txBox="1"/>
      </xdr:nvSpPr>
      <xdr:spPr>
        <a:xfrm>
          <a:off x="2915048" y="3341815"/>
          <a:ext cx="410684" cy="1642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500">
              <a:solidFill>
                <a:schemeClr val="bg1"/>
              </a:solidFill>
              <a:latin typeface="+mn-lt"/>
            </a:rPr>
            <a:t>Females</a:t>
          </a:r>
          <a:endParaRPr lang="en-IN" sz="800">
            <a:solidFill>
              <a:schemeClr val="bg1"/>
            </a:solidFill>
            <a:latin typeface="+mn-lt"/>
          </a:endParaRPr>
        </a:p>
      </xdr:txBody>
    </xdr:sp>
    <xdr:clientData/>
  </xdr:twoCellAnchor>
  <xdr:twoCellAnchor>
    <xdr:from>
      <xdr:col>6</xdr:col>
      <xdr:colOff>227825</xdr:colOff>
      <xdr:row>18</xdr:row>
      <xdr:rowOff>110460</xdr:rowOff>
    </xdr:from>
    <xdr:to>
      <xdr:col>6</xdr:col>
      <xdr:colOff>273544</xdr:colOff>
      <xdr:row>18</xdr:row>
      <xdr:rowOff>158115</xdr:rowOff>
    </xdr:to>
    <xdr:sp macro="" textlink="">
      <xdr:nvSpPr>
        <xdr:cNvPr id="34" name="Flowchart: Connector 33">
          <a:extLst>
            <a:ext uri="{FF2B5EF4-FFF2-40B4-BE49-F238E27FC236}">
              <a16:creationId xmlns:a16="http://schemas.microsoft.com/office/drawing/2014/main" id="{F81864D5-2261-4648-8551-E76A8C1705A4}"/>
            </a:ext>
          </a:extLst>
        </xdr:cNvPr>
        <xdr:cNvSpPr/>
      </xdr:nvSpPr>
      <xdr:spPr>
        <a:xfrm>
          <a:off x="3275825" y="3402300"/>
          <a:ext cx="45719" cy="47655"/>
        </a:xfrm>
        <a:prstGeom prst="flowChartConnector">
          <a:avLst/>
        </a:prstGeom>
        <a:solidFill>
          <a:schemeClr val="tx2">
            <a:lumMod val="10000"/>
            <a:lumOff val="9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201036</xdr:colOff>
      <xdr:row>18</xdr:row>
      <xdr:rowOff>33362</xdr:rowOff>
    </xdr:from>
    <xdr:to>
      <xdr:col>6</xdr:col>
      <xdr:colOff>545940</xdr:colOff>
      <xdr:row>19</xdr:row>
      <xdr:rowOff>50681</xdr:rowOff>
    </xdr:to>
    <xdr:sp macro="" textlink="">
      <xdr:nvSpPr>
        <xdr:cNvPr id="37" name="TextBox 36">
          <a:extLst>
            <a:ext uri="{FF2B5EF4-FFF2-40B4-BE49-F238E27FC236}">
              <a16:creationId xmlns:a16="http://schemas.microsoft.com/office/drawing/2014/main" id="{AE7638C7-0DFB-9C09-2B2B-677B17F30204}"/>
            </a:ext>
          </a:extLst>
        </xdr:cNvPr>
        <xdr:cNvSpPr txBox="1"/>
      </xdr:nvSpPr>
      <xdr:spPr>
        <a:xfrm>
          <a:off x="3249036" y="3325202"/>
          <a:ext cx="344904" cy="200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500">
              <a:solidFill>
                <a:schemeClr val="bg1"/>
              </a:solidFill>
            </a:rPr>
            <a:t>Males</a:t>
          </a:r>
          <a:endParaRPr lang="en-IN" sz="800">
            <a:solidFill>
              <a:schemeClr val="bg1"/>
            </a:solidFill>
          </a:endParaRPr>
        </a:p>
      </xdr:txBody>
    </xdr:sp>
    <xdr:clientData/>
  </xdr:twoCellAnchor>
  <xdr:twoCellAnchor>
    <xdr:from>
      <xdr:col>1</xdr:col>
      <xdr:colOff>4630</xdr:colOff>
      <xdr:row>20</xdr:row>
      <xdr:rowOff>134805</xdr:rowOff>
    </xdr:from>
    <xdr:to>
      <xdr:col>3</xdr:col>
      <xdr:colOff>124407</xdr:colOff>
      <xdr:row>24</xdr:row>
      <xdr:rowOff>31248</xdr:rowOff>
    </xdr:to>
    <xdr:graphicFrame macro="">
      <xdr:nvGraphicFramePr>
        <xdr:cNvPr id="38" name="Chart 37">
          <a:extLst>
            <a:ext uri="{FF2B5EF4-FFF2-40B4-BE49-F238E27FC236}">
              <a16:creationId xmlns:a16="http://schemas.microsoft.com/office/drawing/2014/main" id="{619DD536-F6DD-424B-8059-26786E0CA3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8793</xdr:colOff>
      <xdr:row>22</xdr:row>
      <xdr:rowOff>90078</xdr:rowOff>
    </xdr:from>
    <xdr:to>
      <xdr:col>3</xdr:col>
      <xdr:colOff>143761</xdr:colOff>
      <xdr:row>25</xdr:row>
      <xdr:rowOff>176297</xdr:rowOff>
    </xdr:to>
    <xdr:graphicFrame macro="">
      <xdr:nvGraphicFramePr>
        <xdr:cNvPr id="39" name="Chart 38">
          <a:extLst>
            <a:ext uri="{FF2B5EF4-FFF2-40B4-BE49-F238E27FC236}">
              <a16:creationId xmlns:a16="http://schemas.microsoft.com/office/drawing/2014/main" id="{37C55C4E-4EB5-41BC-9F51-A571C43424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2523</xdr:colOff>
      <xdr:row>24</xdr:row>
      <xdr:rowOff>76625</xdr:rowOff>
    </xdr:from>
    <xdr:to>
      <xdr:col>3</xdr:col>
      <xdr:colOff>133297</xdr:colOff>
      <xdr:row>27</xdr:row>
      <xdr:rowOff>123694</xdr:rowOff>
    </xdr:to>
    <xdr:graphicFrame macro="">
      <xdr:nvGraphicFramePr>
        <xdr:cNvPr id="40" name="Chart 39">
          <a:extLst>
            <a:ext uri="{FF2B5EF4-FFF2-40B4-BE49-F238E27FC236}">
              <a16:creationId xmlns:a16="http://schemas.microsoft.com/office/drawing/2014/main" id="{CACC4D1C-D981-4457-A47E-4E0A66C6FE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55919</xdr:colOff>
      <xdr:row>20</xdr:row>
      <xdr:rowOff>166688</xdr:rowOff>
    </xdr:from>
    <xdr:to>
      <xdr:col>2</xdr:col>
      <xdr:colOff>412053</xdr:colOff>
      <xdr:row>22</xdr:row>
      <xdr:rowOff>42351</xdr:rowOff>
    </xdr:to>
    <xdr:sp macro="" textlink="">
      <xdr:nvSpPr>
        <xdr:cNvPr id="55" name="TextBox 54">
          <a:extLst>
            <a:ext uri="{FF2B5EF4-FFF2-40B4-BE49-F238E27FC236}">
              <a16:creationId xmlns:a16="http://schemas.microsoft.com/office/drawing/2014/main" id="{97D8F2EA-A83E-190F-2C9C-5A93CCC8647D}"/>
            </a:ext>
          </a:extLst>
        </xdr:cNvPr>
        <xdr:cNvSpPr txBox="1"/>
      </xdr:nvSpPr>
      <xdr:spPr>
        <a:xfrm>
          <a:off x="663898" y="3814560"/>
          <a:ext cx="964112" cy="240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800">
              <a:solidFill>
                <a:schemeClr val="bg1"/>
              </a:solidFill>
              <a:effectLst/>
            </a:rPr>
            <a:t>Branch</a:t>
          </a:r>
          <a:r>
            <a:rPr lang="en-IN" sz="800" baseline="0">
              <a:solidFill>
                <a:schemeClr val="bg1"/>
              </a:solidFill>
              <a:effectLst/>
            </a:rPr>
            <a:t> Office</a:t>
          </a:r>
          <a:endParaRPr lang="en-IN" sz="800">
            <a:solidFill>
              <a:schemeClr val="bg1"/>
            </a:solidFill>
            <a:effectLst/>
          </a:endParaRPr>
        </a:p>
        <a:p>
          <a:pPr algn="l"/>
          <a:endParaRPr lang="en-IN" sz="800">
            <a:solidFill>
              <a:schemeClr val="bg1"/>
            </a:solidFill>
          </a:endParaRPr>
        </a:p>
      </xdr:txBody>
    </xdr:sp>
    <xdr:clientData/>
  </xdr:twoCellAnchor>
  <xdr:twoCellAnchor>
    <xdr:from>
      <xdr:col>1</xdr:col>
      <xdr:colOff>54173</xdr:colOff>
      <xdr:row>24</xdr:row>
      <xdr:rowOff>55450</xdr:rowOff>
    </xdr:from>
    <xdr:to>
      <xdr:col>3</xdr:col>
      <xdr:colOff>2267</xdr:colOff>
      <xdr:row>25</xdr:row>
      <xdr:rowOff>170108</xdr:rowOff>
    </xdr:to>
    <xdr:sp macro="" textlink="">
      <xdr:nvSpPr>
        <xdr:cNvPr id="57" name="TextBox 56">
          <a:extLst>
            <a:ext uri="{FF2B5EF4-FFF2-40B4-BE49-F238E27FC236}">
              <a16:creationId xmlns:a16="http://schemas.microsoft.com/office/drawing/2014/main" id="{1536AF84-8BA2-4159-905B-69C342E24F61}"/>
            </a:ext>
          </a:extLst>
        </xdr:cNvPr>
        <xdr:cNvSpPr txBox="1"/>
      </xdr:nvSpPr>
      <xdr:spPr>
        <a:xfrm>
          <a:off x="662152" y="4432897"/>
          <a:ext cx="1164051" cy="297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IN" sz="900" b="0" i="0">
              <a:solidFill>
                <a:schemeClr val="bg1"/>
              </a:solidFill>
              <a:effectLst/>
              <a:latin typeface="+mn-lt"/>
              <a:ea typeface="+mn-ea"/>
              <a:cs typeface="+mn-cs"/>
            </a:rPr>
            <a:t>Remote</a:t>
          </a:r>
          <a:endParaRPr lang="en-IN" sz="1000">
            <a:solidFill>
              <a:schemeClr val="bg1"/>
            </a:solidFill>
            <a:effectLst/>
          </a:endParaRPr>
        </a:p>
        <a:p>
          <a:pPr algn="l"/>
          <a:endParaRPr lang="en-IN" sz="1000"/>
        </a:p>
      </xdr:txBody>
    </xdr:sp>
    <xdr:clientData/>
  </xdr:twoCellAnchor>
  <xdr:twoCellAnchor>
    <xdr:from>
      <xdr:col>2</xdr:col>
      <xdr:colOff>568123</xdr:colOff>
      <xdr:row>25</xdr:row>
      <xdr:rowOff>53639</xdr:rowOff>
    </xdr:from>
    <xdr:to>
      <xdr:col>3</xdr:col>
      <xdr:colOff>425247</xdr:colOff>
      <xdr:row>26</xdr:row>
      <xdr:rowOff>179589</xdr:rowOff>
    </xdr:to>
    <xdr:sp macro="" textlink="">
      <xdr:nvSpPr>
        <xdr:cNvPr id="59" name="TextBox 58">
          <a:extLst>
            <a:ext uri="{FF2B5EF4-FFF2-40B4-BE49-F238E27FC236}">
              <a16:creationId xmlns:a16="http://schemas.microsoft.com/office/drawing/2014/main" id="{3A1921B8-9863-BDA5-DD9A-A928CC10722A}"/>
            </a:ext>
          </a:extLst>
        </xdr:cNvPr>
        <xdr:cNvSpPr txBox="1"/>
      </xdr:nvSpPr>
      <xdr:spPr>
        <a:xfrm>
          <a:off x="1784080" y="4613479"/>
          <a:ext cx="465103" cy="308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i="0" u="none" strike="noStrike">
              <a:solidFill>
                <a:schemeClr val="bg1"/>
              </a:solidFill>
              <a:effectLst/>
              <a:latin typeface="+mn-lt"/>
              <a:ea typeface="+mn-ea"/>
              <a:cs typeface="+mn-cs"/>
            </a:rPr>
            <a:t>38</a:t>
          </a:r>
          <a:r>
            <a:rPr lang="en-IN" sz="1100" b="1" i="0" u="none" strike="noStrike">
              <a:solidFill>
                <a:schemeClr val="bg1"/>
              </a:solidFill>
              <a:effectLst/>
              <a:latin typeface="+mn-lt"/>
              <a:ea typeface="+mn-ea"/>
              <a:cs typeface="+mn-cs"/>
            </a:rPr>
            <a:t>%</a:t>
          </a:r>
          <a:r>
            <a:rPr lang="en-IN">
              <a:solidFill>
                <a:schemeClr val="bg1"/>
              </a:solidFill>
              <a:effectLst/>
            </a:rPr>
            <a:t> </a:t>
          </a:r>
          <a:endParaRPr lang="en-IN" sz="1100">
            <a:solidFill>
              <a:schemeClr val="bg1"/>
            </a:solidFill>
          </a:endParaRPr>
        </a:p>
      </xdr:txBody>
    </xdr:sp>
    <xdr:clientData/>
  </xdr:twoCellAnchor>
  <xdr:twoCellAnchor>
    <xdr:from>
      <xdr:col>2</xdr:col>
      <xdr:colOff>572062</xdr:colOff>
      <xdr:row>21</xdr:row>
      <xdr:rowOff>143536</xdr:rowOff>
    </xdr:from>
    <xdr:to>
      <xdr:col>3</xdr:col>
      <xdr:colOff>400928</xdr:colOff>
      <xdr:row>23</xdr:row>
      <xdr:rowOff>44176</xdr:rowOff>
    </xdr:to>
    <xdr:sp macro="" textlink="">
      <xdr:nvSpPr>
        <xdr:cNvPr id="60" name="TextBox 59">
          <a:extLst>
            <a:ext uri="{FF2B5EF4-FFF2-40B4-BE49-F238E27FC236}">
              <a16:creationId xmlns:a16="http://schemas.microsoft.com/office/drawing/2014/main" id="{0560383B-A9C4-4783-8978-96CA0E7C7304}"/>
            </a:ext>
          </a:extLst>
        </xdr:cNvPr>
        <xdr:cNvSpPr txBox="1"/>
      </xdr:nvSpPr>
      <xdr:spPr>
        <a:xfrm>
          <a:off x="1788019" y="3973802"/>
          <a:ext cx="436845" cy="2654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i="0" u="none" strike="noStrike">
              <a:solidFill>
                <a:schemeClr val="bg1"/>
              </a:solidFill>
              <a:effectLst/>
              <a:latin typeface="+mn-lt"/>
              <a:ea typeface="+mn-ea"/>
              <a:cs typeface="+mn-cs"/>
            </a:rPr>
            <a:t>46</a:t>
          </a:r>
          <a:r>
            <a:rPr lang="en-IN" sz="1050" b="1" i="0" u="none" strike="noStrike">
              <a:solidFill>
                <a:schemeClr val="bg1"/>
              </a:solidFill>
              <a:effectLst/>
              <a:latin typeface="+mn-lt"/>
              <a:ea typeface="+mn-ea"/>
              <a:cs typeface="+mn-cs"/>
            </a:rPr>
            <a:t>%</a:t>
          </a:r>
          <a:r>
            <a:rPr lang="en-IN" sz="1050">
              <a:solidFill>
                <a:schemeClr val="bg1"/>
              </a:solidFill>
              <a:effectLst/>
            </a:rPr>
            <a:t> </a:t>
          </a:r>
          <a:endParaRPr lang="en-IN" sz="1050">
            <a:solidFill>
              <a:schemeClr val="bg1"/>
            </a:solidFill>
          </a:endParaRPr>
        </a:p>
      </xdr:txBody>
    </xdr:sp>
    <xdr:clientData/>
  </xdr:twoCellAnchor>
  <xdr:twoCellAnchor>
    <xdr:from>
      <xdr:col>2</xdr:col>
      <xdr:colOff>569933</xdr:colOff>
      <xdr:row>23</xdr:row>
      <xdr:rowOff>100832</xdr:rowOff>
    </xdr:from>
    <xdr:to>
      <xdr:col>3</xdr:col>
      <xdr:colOff>427057</xdr:colOff>
      <xdr:row>25</xdr:row>
      <xdr:rowOff>45440</xdr:rowOff>
    </xdr:to>
    <xdr:sp macro="" textlink="">
      <xdr:nvSpPr>
        <xdr:cNvPr id="61" name="TextBox 60">
          <a:extLst>
            <a:ext uri="{FF2B5EF4-FFF2-40B4-BE49-F238E27FC236}">
              <a16:creationId xmlns:a16="http://schemas.microsoft.com/office/drawing/2014/main" id="{4948F44F-92DE-4A1E-81A9-1565DA517917}"/>
            </a:ext>
          </a:extLst>
        </xdr:cNvPr>
        <xdr:cNvSpPr txBox="1"/>
      </xdr:nvSpPr>
      <xdr:spPr>
        <a:xfrm>
          <a:off x="1785890" y="4295885"/>
          <a:ext cx="465103" cy="3093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i="0" u="none" strike="noStrike">
              <a:solidFill>
                <a:schemeClr val="bg1"/>
              </a:solidFill>
              <a:effectLst/>
              <a:latin typeface="+mn-lt"/>
              <a:ea typeface="+mn-ea"/>
              <a:cs typeface="+mn-cs"/>
            </a:rPr>
            <a:t>16%</a:t>
          </a:r>
          <a:r>
            <a:rPr lang="en-IN" sz="1000">
              <a:solidFill>
                <a:schemeClr val="bg1"/>
              </a:solidFill>
              <a:effectLst/>
            </a:rPr>
            <a:t> </a:t>
          </a:r>
          <a:endParaRPr lang="en-IN" sz="1050">
            <a:solidFill>
              <a:schemeClr val="bg1"/>
            </a:solidFill>
          </a:endParaRPr>
        </a:p>
      </xdr:txBody>
    </xdr:sp>
    <xdr:clientData/>
  </xdr:twoCellAnchor>
  <xdr:twoCellAnchor>
    <xdr:from>
      <xdr:col>1</xdr:col>
      <xdr:colOff>256711</xdr:colOff>
      <xdr:row>15</xdr:row>
      <xdr:rowOff>93525</xdr:rowOff>
    </xdr:from>
    <xdr:to>
      <xdr:col>3</xdr:col>
      <xdr:colOff>31290</xdr:colOff>
      <xdr:row>16</xdr:row>
      <xdr:rowOff>120130</xdr:rowOff>
    </xdr:to>
    <xdr:sp macro="" textlink="">
      <xdr:nvSpPr>
        <xdr:cNvPr id="6" name="TextBox 5">
          <a:extLst>
            <a:ext uri="{FF2B5EF4-FFF2-40B4-BE49-F238E27FC236}">
              <a16:creationId xmlns:a16="http://schemas.microsoft.com/office/drawing/2014/main" id="{A722DA47-7213-446D-800E-DF8E0CD6D259}"/>
            </a:ext>
          </a:extLst>
        </xdr:cNvPr>
        <xdr:cNvSpPr txBox="1"/>
      </xdr:nvSpPr>
      <xdr:spPr>
        <a:xfrm>
          <a:off x="865030" y="2878987"/>
          <a:ext cx="991218" cy="212303"/>
        </a:xfrm>
        <a:prstGeom prst="rect">
          <a:avLst/>
        </a:prstGeom>
        <a:noFill/>
        <a:ln w="9525" cmpd="sng">
          <a:solidFill>
            <a:srgbClr val="282828"/>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b="0" i="0" u="none" strike="noStrike">
              <a:solidFill>
                <a:schemeClr val="bg1"/>
              </a:solidFill>
              <a:effectLst/>
              <a:latin typeface="+mn-lt"/>
              <a:ea typeface="+mn-ea"/>
              <a:cs typeface="+mn-cs"/>
            </a:rPr>
            <a:t>Management</a:t>
          </a:r>
          <a:r>
            <a:rPr lang="en-IN">
              <a:solidFill>
                <a:schemeClr val="bg1"/>
              </a:solidFill>
              <a:effectLst/>
            </a:rPr>
            <a:t> </a:t>
          </a:r>
          <a:endParaRPr lang="en-IN" sz="1100">
            <a:solidFill>
              <a:schemeClr val="bg1"/>
            </a:solidFill>
          </a:endParaRPr>
        </a:p>
      </xdr:txBody>
    </xdr:sp>
    <xdr:clientData/>
  </xdr:twoCellAnchor>
  <xdr:twoCellAnchor>
    <xdr:from>
      <xdr:col>1</xdr:col>
      <xdr:colOff>256710</xdr:colOff>
      <xdr:row>11</xdr:row>
      <xdr:rowOff>117272</xdr:rowOff>
    </xdr:from>
    <xdr:to>
      <xdr:col>3</xdr:col>
      <xdr:colOff>150479</xdr:colOff>
      <xdr:row>12</xdr:row>
      <xdr:rowOff>143363</xdr:rowOff>
    </xdr:to>
    <xdr:sp macro="" textlink="">
      <xdr:nvSpPr>
        <xdr:cNvPr id="28" name="TextBox 27">
          <a:extLst>
            <a:ext uri="{FF2B5EF4-FFF2-40B4-BE49-F238E27FC236}">
              <a16:creationId xmlns:a16="http://schemas.microsoft.com/office/drawing/2014/main" id="{209AEF14-5DCD-4EC7-B37C-6B3C3F93F614}"/>
            </a:ext>
          </a:extLst>
        </xdr:cNvPr>
        <xdr:cNvSpPr txBox="1"/>
      </xdr:nvSpPr>
      <xdr:spPr>
        <a:xfrm>
          <a:off x="865029" y="2159944"/>
          <a:ext cx="1110408" cy="211789"/>
        </a:xfrm>
        <a:prstGeom prst="rect">
          <a:avLst/>
        </a:prstGeom>
        <a:noFill/>
        <a:ln w="9525" cmpd="sng">
          <a:solidFill>
            <a:srgbClr val="282828"/>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b="0" i="0" u="none" strike="noStrike">
              <a:solidFill>
                <a:schemeClr val="bg1"/>
              </a:solidFill>
              <a:effectLst/>
              <a:latin typeface="+mn-lt"/>
              <a:ea typeface="+mn-ea"/>
              <a:cs typeface="+mn-cs"/>
            </a:rPr>
            <a:t>Communication</a:t>
          </a:r>
          <a:r>
            <a:rPr lang="en-IN">
              <a:solidFill>
                <a:schemeClr val="bg1"/>
              </a:solidFill>
              <a:effectLst/>
            </a:rPr>
            <a:t> </a:t>
          </a:r>
        </a:p>
        <a:p>
          <a:pPr algn="l"/>
          <a:endParaRPr lang="en-IN" sz="1100">
            <a:solidFill>
              <a:schemeClr val="bg1"/>
            </a:solidFill>
          </a:endParaRPr>
        </a:p>
      </xdr:txBody>
    </xdr:sp>
    <xdr:clientData/>
  </xdr:twoCellAnchor>
  <xdr:twoCellAnchor>
    <xdr:from>
      <xdr:col>1</xdr:col>
      <xdr:colOff>256711</xdr:colOff>
      <xdr:row>12</xdr:row>
      <xdr:rowOff>170212</xdr:rowOff>
    </xdr:from>
    <xdr:to>
      <xdr:col>3</xdr:col>
      <xdr:colOff>58639</xdr:colOff>
      <xdr:row>14</xdr:row>
      <xdr:rowOff>11407</xdr:rowOff>
    </xdr:to>
    <xdr:sp macro="" textlink="">
      <xdr:nvSpPr>
        <xdr:cNvPr id="35" name="TextBox 34">
          <a:extLst>
            <a:ext uri="{FF2B5EF4-FFF2-40B4-BE49-F238E27FC236}">
              <a16:creationId xmlns:a16="http://schemas.microsoft.com/office/drawing/2014/main" id="{320139FC-2A01-45D6-A917-619B042CA123}"/>
            </a:ext>
          </a:extLst>
        </xdr:cNvPr>
        <xdr:cNvSpPr txBox="1"/>
      </xdr:nvSpPr>
      <xdr:spPr>
        <a:xfrm>
          <a:off x="865030" y="2398582"/>
          <a:ext cx="1018567" cy="212590"/>
        </a:xfrm>
        <a:prstGeom prst="rect">
          <a:avLst/>
        </a:prstGeom>
        <a:noFill/>
        <a:ln w="9525" cmpd="sng">
          <a:solidFill>
            <a:srgbClr val="282828"/>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b="0" i="0" u="none" strike="noStrike">
              <a:solidFill>
                <a:schemeClr val="bg1"/>
              </a:solidFill>
              <a:effectLst/>
              <a:latin typeface="+mn-lt"/>
              <a:ea typeface="+mn-ea"/>
              <a:cs typeface="+mn-cs"/>
            </a:rPr>
            <a:t>Design</a:t>
          </a:r>
          <a:r>
            <a:rPr lang="en-IN">
              <a:solidFill>
                <a:schemeClr val="bg1"/>
              </a:solidFill>
              <a:effectLst/>
            </a:rPr>
            <a:t> </a:t>
          </a:r>
          <a:endParaRPr lang="en-IN" sz="1100">
            <a:solidFill>
              <a:schemeClr val="bg1"/>
            </a:solidFill>
          </a:endParaRPr>
        </a:p>
      </xdr:txBody>
    </xdr:sp>
    <xdr:clientData/>
  </xdr:twoCellAnchor>
  <xdr:twoCellAnchor>
    <xdr:from>
      <xdr:col>1</xdr:col>
      <xdr:colOff>256711</xdr:colOff>
      <xdr:row>14</xdr:row>
      <xdr:rowOff>38256</xdr:rowOff>
    </xdr:from>
    <xdr:to>
      <xdr:col>3</xdr:col>
      <xdr:colOff>31290</xdr:colOff>
      <xdr:row>15</xdr:row>
      <xdr:rowOff>64932</xdr:rowOff>
    </xdr:to>
    <xdr:sp macro="" textlink="">
      <xdr:nvSpPr>
        <xdr:cNvPr id="36" name="TextBox 35">
          <a:extLst>
            <a:ext uri="{FF2B5EF4-FFF2-40B4-BE49-F238E27FC236}">
              <a16:creationId xmlns:a16="http://schemas.microsoft.com/office/drawing/2014/main" id="{58744948-AC43-4CD0-8F04-02827A515C35}"/>
            </a:ext>
          </a:extLst>
        </xdr:cNvPr>
        <xdr:cNvSpPr txBox="1"/>
      </xdr:nvSpPr>
      <xdr:spPr>
        <a:xfrm>
          <a:off x="865030" y="2638021"/>
          <a:ext cx="991218" cy="212373"/>
        </a:xfrm>
        <a:prstGeom prst="rect">
          <a:avLst/>
        </a:prstGeom>
        <a:noFill/>
        <a:ln w="9525" cmpd="sng">
          <a:solidFill>
            <a:srgbClr val="282828"/>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b="0" i="0" u="none" strike="noStrike">
              <a:solidFill>
                <a:schemeClr val="bg1"/>
              </a:solidFill>
              <a:effectLst/>
              <a:latin typeface="+mn-lt"/>
              <a:ea typeface="+mn-ea"/>
              <a:cs typeface="+mn-cs"/>
            </a:rPr>
            <a:t>Excel</a:t>
          </a:r>
          <a:r>
            <a:rPr lang="en-IN">
              <a:solidFill>
                <a:schemeClr val="bg1"/>
              </a:solidFill>
              <a:effectLst/>
            </a:rPr>
            <a:t> </a:t>
          </a:r>
          <a:endParaRPr lang="en-IN" sz="1100">
            <a:solidFill>
              <a:schemeClr val="bg1"/>
            </a:solidFill>
          </a:endParaRPr>
        </a:p>
      </xdr:txBody>
    </xdr:sp>
    <xdr:clientData/>
  </xdr:twoCellAnchor>
  <xdr:twoCellAnchor>
    <xdr:from>
      <xdr:col>1</xdr:col>
      <xdr:colOff>256711</xdr:colOff>
      <xdr:row>16</xdr:row>
      <xdr:rowOff>146978</xdr:rowOff>
    </xdr:from>
    <xdr:to>
      <xdr:col>3</xdr:col>
      <xdr:colOff>31290</xdr:colOff>
      <xdr:row>17</xdr:row>
      <xdr:rowOff>173069</xdr:rowOff>
    </xdr:to>
    <xdr:sp macro="" textlink="">
      <xdr:nvSpPr>
        <xdr:cNvPr id="41" name="TextBox 40">
          <a:extLst>
            <a:ext uri="{FF2B5EF4-FFF2-40B4-BE49-F238E27FC236}">
              <a16:creationId xmlns:a16="http://schemas.microsoft.com/office/drawing/2014/main" id="{CF259DFD-B94E-4BA8-831F-33933960CD85}"/>
            </a:ext>
          </a:extLst>
        </xdr:cNvPr>
        <xdr:cNvSpPr txBox="1"/>
      </xdr:nvSpPr>
      <xdr:spPr>
        <a:xfrm>
          <a:off x="865030" y="3118138"/>
          <a:ext cx="991218" cy="211788"/>
        </a:xfrm>
        <a:prstGeom prst="rect">
          <a:avLst/>
        </a:prstGeom>
        <a:noFill/>
        <a:ln w="9525" cmpd="sng">
          <a:solidFill>
            <a:srgbClr val="282828"/>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b="0" i="0" u="none" strike="noStrike">
              <a:solidFill>
                <a:schemeClr val="bg1"/>
              </a:solidFill>
              <a:effectLst/>
              <a:latin typeface="+mn-lt"/>
              <a:ea typeface="+mn-ea"/>
              <a:cs typeface="+mn-cs"/>
            </a:rPr>
            <a:t>Python</a:t>
          </a:r>
          <a:r>
            <a:rPr lang="en-IN">
              <a:solidFill>
                <a:schemeClr val="bg1"/>
              </a:solidFill>
              <a:effectLst/>
            </a:rPr>
            <a:t> </a:t>
          </a:r>
          <a:endParaRPr lang="en-IN" sz="1100">
            <a:solidFill>
              <a:schemeClr val="bg1"/>
            </a:solidFill>
          </a:endParaRPr>
        </a:p>
      </xdr:txBody>
    </xdr:sp>
    <xdr:clientData/>
  </xdr:twoCellAnchor>
  <xdr:twoCellAnchor>
    <xdr:from>
      <xdr:col>3</xdr:col>
      <xdr:colOff>200</xdr:colOff>
      <xdr:row>15</xdr:row>
      <xdr:rowOff>101213</xdr:rowOff>
    </xdr:from>
    <xdr:to>
      <xdr:col>3</xdr:col>
      <xdr:colOff>379106</xdr:colOff>
      <xdr:row>16</xdr:row>
      <xdr:rowOff>127818</xdr:rowOff>
    </xdr:to>
    <xdr:sp macro="" textlink="">
      <xdr:nvSpPr>
        <xdr:cNvPr id="48" name="TextBox 47">
          <a:extLst>
            <a:ext uri="{FF2B5EF4-FFF2-40B4-BE49-F238E27FC236}">
              <a16:creationId xmlns:a16="http://schemas.microsoft.com/office/drawing/2014/main" id="{623F488A-462F-4802-B888-6FA096C44C01}"/>
            </a:ext>
          </a:extLst>
        </xdr:cNvPr>
        <xdr:cNvSpPr txBox="1"/>
      </xdr:nvSpPr>
      <xdr:spPr>
        <a:xfrm>
          <a:off x="1819669" y="2900397"/>
          <a:ext cx="378906" cy="213217"/>
        </a:xfrm>
        <a:prstGeom prst="rect">
          <a:avLst/>
        </a:prstGeom>
        <a:noFill/>
        <a:ln w="9525" cmpd="sng">
          <a:solidFill>
            <a:srgbClr val="282828"/>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1100" b="0" i="0" u="none" strike="noStrike">
              <a:solidFill>
                <a:schemeClr val="bg1"/>
              </a:solidFill>
              <a:effectLst/>
              <a:latin typeface="+mn-lt"/>
              <a:ea typeface="+mn-ea"/>
              <a:cs typeface="+mn-cs"/>
            </a:rPr>
            <a:t>  </a:t>
          </a:r>
          <a:r>
            <a:rPr lang="en-IN" sz="1100" b="1" i="0" u="none" strike="noStrike">
              <a:solidFill>
                <a:srgbClr val="E5B244"/>
              </a:solidFill>
              <a:effectLst/>
              <a:latin typeface="+mn-lt"/>
              <a:ea typeface="+mn-ea"/>
              <a:cs typeface="+mn-cs"/>
            </a:rPr>
            <a:t>11</a:t>
          </a:r>
          <a:r>
            <a:rPr lang="en-IN">
              <a:solidFill>
                <a:schemeClr val="bg1"/>
              </a:solidFill>
              <a:effectLst/>
            </a:rPr>
            <a:t>  </a:t>
          </a:r>
          <a:endParaRPr lang="en-IN" sz="1100">
            <a:solidFill>
              <a:schemeClr val="bg1"/>
            </a:solidFill>
          </a:endParaRPr>
        </a:p>
      </xdr:txBody>
    </xdr:sp>
    <xdr:clientData/>
  </xdr:twoCellAnchor>
  <xdr:twoCellAnchor>
    <xdr:from>
      <xdr:col>3</xdr:col>
      <xdr:colOff>25121</xdr:colOff>
      <xdr:row>11</xdr:row>
      <xdr:rowOff>123031</xdr:rowOff>
    </xdr:from>
    <xdr:to>
      <xdr:col>3</xdr:col>
      <xdr:colOff>379351</xdr:colOff>
      <xdr:row>12</xdr:row>
      <xdr:rowOff>149122</xdr:rowOff>
    </xdr:to>
    <xdr:sp macro="" textlink="">
      <xdr:nvSpPr>
        <xdr:cNvPr id="49" name="TextBox 48">
          <a:extLst>
            <a:ext uri="{FF2B5EF4-FFF2-40B4-BE49-F238E27FC236}">
              <a16:creationId xmlns:a16="http://schemas.microsoft.com/office/drawing/2014/main" id="{181184FC-A7F8-4B37-BEDB-8B1B95596110}"/>
            </a:ext>
          </a:extLst>
        </xdr:cNvPr>
        <xdr:cNvSpPr txBox="1"/>
      </xdr:nvSpPr>
      <xdr:spPr>
        <a:xfrm>
          <a:off x="1850572" y="2149449"/>
          <a:ext cx="354230" cy="210310"/>
        </a:xfrm>
        <a:prstGeom prst="rect">
          <a:avLst/>
        </a:prstGeom>
        <a:noFill/>
        <a:ln w="9525" cmpd="sng">
          <a:solidFill>
            <a:srgbClr val="282828"/>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1100" b="1" i="0" u="none" strike="noStrike">
              <a:solidFill>
                <a:srgbClr val="E5B244"/>
              </a:solidFill>
              <a:effectLst/>
              <a:latin typeface="+mn-lt"/>
              <a:ea typeface="+mn-ea"/>
              <a:cs typeface="+mn-cs"/>
            </a:rPr>
            <a:t>12</a:t>
          </a:r>
          <a:r>
            <a:rPr lang="en-IN">
              <a:solidFill>
                <a:schemeClr val="bg1"/>
              </a:solidFill>
              <a:effectLst/>
            </a:rPr>
            <a:t> </a:t>
          </a:r>
          <a:endParaRPr lang="en-IN" sz="1100">
            <a:solidFill>
              <a:schemeClr val="bg1"/>
            </a:solidFill>
          </a:endParaRPr>
        </a:p>
      </xdr:txBody>
    </xdr:sp>
    <xdr:clientData/>
  </xdr:twoCellAnchor>
  <xdr:twoCellAnchor>
    <xdr:from>
      <xdr:col>3</xdr:col>
      <xdr:colOff>2791</xdr:colOff>
      <xdr:row>12</xdr:row>
      <xdr:rowOff>181574</xdr:rowOff>
    </xdr:from>
    <xdr:to>
      <xdr:col>3</xdr:col>
      <xdr:colOff>383129</xdr:colOff>
      <xdr:row>14</xdr:row>
      <xdr:rowOff>22769</xdr:rowOff>
    </xdr:to>
    <xdr:sp macro="" textlink="">
      <xdr:nvSpPr>
        <xdr:cNvPr id="50" name="TextBox 49">
          <a:extLst>
            <a:ext uri="{FF2B5EF4-FFF2-40B4-BE49-F238E27FC236}">
              <a16:creationId xmlns:a16="http://schemas.microsoft.com/office/drawing/2014/main" id="{5C22F27C-E789-42EE-B4FF-1B4F2D252EEB}"/>
            </a:ext>
          </a:extLst>
        </xdr:cNvPr>
        <xdr:cNvSpPr txBox="1"/>
      </xdr:nvSpPr>
      <xdr:spPr>
        <a:xfrm>
          <a:off x="1828242" y="2392211"/>
          <a:ext cx="380338" cy="209635"/>
        </a:xfrm>
        <a:prstGeom prst="rect">
          <a:avLst/>
        </a:prstGeom>
        <a:noFill/>
        <a:ln w="9525" cmpd="sng">
          <a:solidFill>
            <a:srgbClr val="282828"/>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1100" b="1" i="0" u="none" strike="noStrike">
              <a:solidFill>
                <a:srgbClr val="E5B244"/>
              </a:solidFill>
              <a:effectLst/>
              <a:latin typeface="+mn-lt"/>
              <a:ea typeface="+mn-ea"/>
              <a:cs typeface="+mn-cs"/>
            </a:rPr>
            <a:t>11</a:t>
          </a:r>
          <a:r>
            <a:rPr lang="en-IN">
              <a:solidFill>
                <a:schemeClr val="bg1"/>
              </a:solidFill>
              <a:effectLst/>
            </a:rPr>
            <a:t> </a:t>
          </a:r>
          <a:endParaRPr lang="en-IN" sz="1100">
            <a:solidFill>
              <a:schemeClr val="bg1"/>
            </a:solidFill>
          </a:endParaRPr>
        </a:p>
      </xdr:txBody>
    </xdr:sp>
    <xdr:clientData/>
  </xdr:twoCellAnchor>
  <xdr:twoCellAnchor>
    <xdr:from>
      <xdr:col>3</xdr:col>
      <xdr:colOff>25120</xdr:colOff>
      <xdr:row>14</xdr:row>
      <xdr:rowOff>48653</xdr:rowOff>
    </xdr:from>
    <xdr:to>
      <xdr:col>3</xdr:col>
      <xdr:colOff>355780</xdr:colOff>
      <xdr:row>15</xdr:row>
      <xdr:rowOff>75329</xdr:rowOff>
    </xdr:to>
    <xdr:sp macro="" textlink="">
      <xdr:nvSpPr>
        <xdr:cNvPr id="51" name="TextBox 50">
          <a:extLst>
            <a:ext uri="{FF2B5EF4-FFF2-40B4-BE49-F238E27FC236}">
              <a16:creationId xmlns:a16="http://schemas.microsoft.com/office/drawing/2014/main" id="{73ECAE9F-3AC3-43AB-98F2-37DE2808E8BA}"/>
            </a:ext>
          </a:extLst>
        </xdr:cNvPr>
        <xdr:cNvSpPr txBox="1"/>
      </xdr:nvSpPr>
      <xdr:spPr>
        <a:xfrm>
          <a:off x="1850571" y="2627730"/>
          <a:ext cx="330660" cy="210896"/>
        </a:xfrm>
        <a:prstGeom prst="rect">
          <a:avLst/>
        </a:prstGeom>
        <a:noFill/>
        <a:ln w="9525" cmpd="sng">
          <a:solidFill>
            <a:srgbClr val="282828"/>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1100" b="1" i="0" u="none" strike="noStrike">
              <a:solidFill>
                <a:srgbClr val="E5B244"/>
              </a:solidFill>
              <a:effectLst/>
              <a:latin typeface="+mn-lt"/>
              <a:ea typeface="+mn-ea"/>
              <a:cs typeface="+mn-cs"/>
            </a:rPr>
            <a:t>7</a:t>
          </a:r>
          <a:r>
            <a:rPr lang="en-IN">
              <a:solidFill>
                <a:schemeClr val="bg1"/>
              </a:solidFill>
              <a:effectLst/>
            </a:rPr>
            <a:t> </a:t>
          </a:r>
          <a:endParaRPr lang="en-IN" sz="1100">
            <a:solidFill>
              <a:schemeClr val="bg1"/>
            </a:solidFill>
          </a:endParaRPr>
        </a:p>
      </xdr:txBody>
    </xdr:sp>
    <xdr:clientData/>
  </xdr:twoCellAnchor>
  <xdr:twoCellAnchor>
    <xdr:from>
      <xdr:col>3</xdr:col>
      <xdr:colOff>55824</xdr:colOff>
      <xdr:row>16</xdr:row>
      <xdr:rowOff>153702</xdr:rowOff>
    </xdr:from>
    <xdr:to>
      <xdr:col>3</xdr:col>
      <xdr:colOff>355780</xdr:colOff>
      <xdr:row>17</xdr:row>
      <xdr:rowOff>179793</xdr:rowOff>
    </xdr:to>
    <xdr:sp macro="" textlink="">
      <xdr:nvSpPr>
        <xdr:cNvPr id="52" name="TextBox 51">
          <a:extLst>
            <a:ext uri="{FF2B5EF4-FFF2-40B4-BE49-F238E27FC236}">
              <a16:creationId xmlns:a16="http://schemas.microsoft.com/office/drawing/2014/main" id="{0E11F2DE-DC2C-4189-B5BD-21B154D004C2}"/>
            </a:ext>
          </a:extLst>
        </xdr:cNvPr>
        <xdr:cNvSpPr txBox="1"/>
      </xdr:nvSpPr>
      <xdr:spPr>
        <a:xfrm>
          <a:off x="1881275" y="3101218"/>
          <a:ext cx="299956" cy="210311"/>
        </a:xfrm>
        <a:prstGeom prst="rect">
          <a:avLst/>
        </a:prstGeom>
        <a:noFill/>
        <a:ln w="9525" cmpd="sng">
          <a:solidFill>
            <a:srgbClr val="282828"/>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1100" b="1" i="0" u="none" strike="noStrike">
              <a:solidFill>
                <a:srgbClr val="E5B244"/>
              </a:solidFill>
              <a:effectLst/>
              <a:latin typeface="+mn-lt"/>
              <a:ea typeface="+mn-ea"/>
              <a:cs typeface="+mn-cs"/>
            </a:rPr>
            <a:t>9</a:t>
          </a:r>
          <a:r>
            <a:rPr lang="en-IN">
              <a:solidFill>
                <a:schemeClr val="bg1"/>
              </a:solidFill>
              <a:effectLst/>
            </a:rPr>
            <a:t> </a:t>
          </a:r>
          <a:endParaRPr lang="en-IN" sz="1100">
            <a:solidFill>
              <a:schemeClr val="bg1"/>
            </a:solidFill>
          </a:endParaRPr>
        </a:p>
      </xdr:txBody>
    </xdr:sp>
    <xdr:clientData/>
  </xdr:twoCellAnchor>
  <xdr:twoCellAnchor>
    <xdr:from>
      <xdr:col>1</xdr:col>
      <xdr:colOff>113069</xdr:colOff>
      <xdr:row>8</xdr:row>
      <xdr:rowOff>75478</xdr:rowOff>
    </xdr:from>
    <xdr:to>
      <xdr:col>3</xdr:col>
      <xdr:colOff>353299</xdr:colOff>
      <xdr:row>11</xdr:row>
      <xdr:rowOff>128124</xdr:rowOff>
    </xdr:to>
    <xdr:sp macro="" textlink="">
      <xdr:nvSpPr>
        <xdr:cNvPr id="62" name="TextBox 61">
          <a:extLst>
            <a:ext uri="{FF2B5EF4-FFF2-40B4-BE49-F238E27FC236}">
              <a16:creationId xmlns:a16="http://schemas.microsoft.com/office/drawing/2014/main" id="{3D6029B3-173B-4C34-9DF1-2F0F1D8C3E29}"/>
            </a:ext>
          </a:extLst>
        </xdr:cNvPr>
        <xdr:cNvSpPr txBox="1"/>
      </xdr:nvSpPr>
      <xdr:spPr>
        <a:xfrm>
          <a:off x="719972" y="1532044"/>
          <a:ext cx="1454035" cy="598859"/>
        </a:xfrm>
        <a:prstGeom prst="rect">
          <a:avLst/>
        </a:prstGeom>
        <a:noFill/>
        <a:ln w="9525" cmpd="sng">
          <a:solidFill>
            <a:srgbClr val="282828"/>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600" b="1" i="0">
              <a:solidFill>
                <a:srgbClr val="E5B244"/>
              </a:solidFill>
              <a:effectLst/>
              <a:latin typeface="Amasis MT Pro Black" panose="02040A04050005020304" pitchFamily="18" charset="0"/>
              <a:ea typeface="+mn-ea"/>
              <a:cs typeface="+mn-cs"/>
            </a:rPr>
            <a:t>Skills</a:t>
          </a:r>
          <a:r>
            <a:rPr lang="en-IN" sz="1600" b="1" i="0" baseline="0">
              <a:solidFill>
                <a:srgbClr val="E5B244"/>
              </a:solidFill>
              <a:effectLst/>
              <a:latin typeface="Amasis MT Pro Black" panose="02040A04050005020304" pitchFamily="18" charset="0"/>
              <a:ea typeface="+mn-ea"/>
              <a:cs typeface="+mn-cs"/>
            </a:rPr>
            <a:t> BreakDown</a:t>
          </a:r>
          <a:endParaRPr lang="en-IN" sz="1600" b="1">
            <a:solidFill>
              <a:srgbClr val="E5B244"/>
            </a:solidFill>
            <a:latin typeface="Amasis MT Pro Black" panose="02040A04050005020304" pitchFamily="18" charset="0"/>
          </a:endParaRPr>
        </a:p>
      </xdr:txBody>
    </xdr:sp>
    <xdr:clientData/>
  </xdr:twoCellAnchor>
  <xdr:twoCellAnchor editAs="oneCell">
    <xdr:from>
      <xdr:col>1</xdr:col>
      <xdr:colOff>476982</xdr:colOff>
      <xdr:row>5</xdr:row>
      <xdr:rowOff>90945</xdr:rowOff>
    </xdr:from>
    <xdr:to>
      <xdr:col>3</xdr:col>
      <xdr:colOff>31272</xdr:colOff>
      <xdr:row>9</xdr:row>
      <xdr:rowOff>13391</xdr:rowOff>
    </xdr:to>
    <xdr:pic>
      <xdr:nvPicPr>
        <xdr:cNvPr id="67" name="Picture 66">
          <a:extLst>
            <a:ext uri="{FF2B5EF4-FFF2-40B4-BE49-F238E27FC236}">
              <a16:creationId xmlns:a16="http://schemas.microsoft.com/office/drawing/2014/main" id="{38019320-3F58-C9D3-954F-C183B6EAB7A7}"/>
            </a:ext>
          </a:extLst>
        </xdr:cNvPr>
        <xdr:cNvPicPr>
          <a:picLocks noChangeAspect="1"/>
        </xdr:cNvPicPr>
      </xdr:nvPicPr>
      <xdr:blipFill>
        <a:blip xmlns:r="http://schemas.openxmlformats.org/officeDocument/2006/relationships" r:embed="rId6" cstate="print">
          <a:extLst>
            <a:ext uri="{BEBA8EAE-BF5A-486C-A8C5-ECC9F3942E4B}">
              <a14:imgProps xmlns:a14="http://schemas.microsoft.com/office/drawing/2010/main">
                <a14:imgLayer r:embed="rId7">
                  <a14:imgEffect>
                    <a14:backgroundRemoval t="10000" b="90000" l="10000" r="90000">
                      <a14:foregroundMark x1="31445" y1="41406" x2="31445" y2="41406"/>
                      <a14:foregroundMark x1="49707" y1="30078" x2="49707" y2="30078"/>
                      <a14:foregroundMark x1="51465" y1="28027" x2="51465" y2="28027"/>
                      <a14:foregroundMark x1="36230" y1="21094" x2="36230" y2="21094"/>
                      <a14:foregroundMark x1="53027" y1="37500" x2="53027" y2="37500"/>
                      <a14:foregroundMark x1="70703" y1="42871" x2="70703" y2="42871"/>
                      <a14:foregroundMark x1="68262" y1="28711" x2="68262" y2="28711"/>
                      <a14:foregroundMark x1="76953" y1="18652" x2="76953" y2="18652"/>
                      <a14:foregroundMark x1="79980" y1="38477" x2="79980" y2="38477"/>
                      <a14:foregroundMark x1="61719" y1="21289" x2="61719" y2="21289"/>
                      <a14:foregroundMark x1="50000" y1="14844" x2="50000" y2="14844"/>
                      <a14:foregroundMark x1="40137" y1="20996" x2="40137" y2="20996"/>
                      <a14:foregroundMark x1="32031" y1="25293" x2="32031" y2="25293"/>
                      <a14:foregroundMark x1="34961" y1="35840" x2="34961" y2="35840"/>
                      <a14:foregroundMark x1="23926" y1="20996" x2="23926" y2="20996"/>
                      <a14:foregroundMark x1="20215" y1="38477" x2="20215" y2="38477"/>
                      <a14:foregroundMark x1="18262" y1="77441" x2="18262" y2="77441"/>
                      <a14:foregroundMark x1="45801" y1="83008" x2="45801" y2="83008"/>
                      <a14:foregroundMark x1="46777" y1="80371" x2="46777" y2="80371"/>
                      <a14:foregroundMark x1="38184" y1="80664" x2="38184" y2="80664"/>
                      <a14:foregroundMark x1="61719" y1="81543" x2="61719" y2="81543"/>
                      <a14:foregroundMark x1="64258" y1="80664" x2="64258" y2="80664"/>
                      <a14:foregroundMark x1="82617" y1="77441" x2="82617" y2="77441"/>
                    </a14:backgroundRemoval>
                  </a14:imgEffect>
                </a14:imgLayer>
              </a14:imgProps>
            </a:ext>
            <a:ext uri="{28A0092B-C50C-407E-A947-70E740481C1C}">
              <a14:useLocalDpi xmlns:a14="http://schemas.microsoft.com/office/drawing/2010/main" val="0"/>
            </a:ext>
          </a:extLst>
        </a:blip>
        <a:stretch>
          <a:fillRect/>
        </a:stretch>
      </xdr:blipFill>
      <xdr:spPr>
        <a:xfrm>
          <a:off x="1086582" y="1013366"/>
          <a:ext cx="773490" cy="660383"/>
        </a:xfrm>
        <a:prstGeom prst="rect">
          <a:avLst/>
        </a:prstGeom>
        <a:ln>
          <a:noFill/>
        </a:ln>
      </xdr:spPr>
    </xdr:pic>
    <xdr:clientData/>
  </xdr:twoCellAnchor>
  <xdr:twoCellAnchor>
    <xdr:from>
      <xdr:col>4</xdr:col>
      <xdr:colOff>101785</xdr:colOff>
      <xdr:row>6</xdr:row>
      <xdr:rowOff>7219</xdr:rowOff>
    </xdr:from>
    <xdr:to>
      <xdr:col>6</xdr:col>
      <xdr:colOff>72269</xdr:colOff>
      <xdr:row>7</xdr:row>
      <xdr:rowOff>556</xdr:rowOff>
    </xdr:to>
    <xdr:sp macro="" textlink="">
      <xdr:nvSpPr>
        <xdr:cNvPr id="68" name="TextBox 67">
          <a:extLst>
            <a:ext uri="{FF2B5EF4-FFF2-40B4-BE49-F238E27FC236}">
              <a16:creationId xmlns:a16="http://schemas.microsoft.com/office/drawing/2014/main" id="{B2D75C76-56BC-468C-8491-DE0ACF1089FE}"/>
            </a:ext>
          </a:extLst>
        </xdr:cNvPr>
        <xdr:cNvSpPr txBox="1"/>
      </xdr:nvSpPr>
      <xdr:spPr>
        <a:xfrm>
          <a:off x="2548206" y="1090061"/>
          <a:ext cx="1193695" cy="1738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rgbClr val="E5B244"/>
              </a:solidFill>
            </a:rPr>
            <a:t>Employees</a:t>
          </a:r>
          <a:r>
            <a:rPr lang="en-IN" sz="900" b="1" baseline="0">
              <a:solidFill>
                <a:srgbClr val="E5B244"/>
              </a:solidFill>
            </a:rPr>
            <a:t> Number</a:t>
          </a:r>
          <a:endParaRPr lang="en-IN" sz="900" b="1">
            <a:solidFill>
              <a:srgbClr val="E5B244"/>
            </a:solidFill>
          </a:endParaRPr>
        </a:p>
      </xdr:txBody>
    </xdr:sp>
    <xdr:clientData/>
  </xdr:twoCellAnchor>
  <xdr:twoCellAnchor>
    <xdr:from>
      <xdr:col>4</xdr:col>
      <xdr:colOff>31532</xdr:colOff>
      <xdr:row>6</xdr:row>
      <xdr:rowOff>152400</xdr:rowOff>
    </xdr:from>
    <xdr:to>
      <xdr:col>5</xdr:col>
      <xdr:colOff>141890</xdr:colOff>
      <xdr:row>9</xdr:row>
      <xdr:rowOff>78828</xdr:rowOff>
    </xdr:to>
    <xdr:sp macro="" textlink="">
      <xdr:nvSpPr>
        <xdr:cNvPr id="69" name="TextBox 68">
          <a:extLst>
            <a:ext uri="{FF2B5EF4-FFF2-40B4-BE49-F238E27FC236}">
              <a16:creationId xmlns:a16="http://schemas.microsoft.com/office/drawing/2014/main" id="{0215CF28-505F-2E2F-4596-1BF95B967B70}"/>
            </a:ext>
          </a:extLst>
        </xdr:cNvPr>
        <xdr:cNvSpPr txBox="1"/>
      </xdr:nvSpPr>
      <xdr:spPr>
        <a:xfrm>
          <a:off x="2475683" y="1252268"/>
          <a:ext cx="721396" cy="476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3200" b="1">
              <a:solidFill>
                <a:schemeClr val="bg1"/>
              </a:solidFill>
              <a:latin typeface="Algerian" panose="04020705040A02060702" pitchFamily="82" charset="0"/>
            </a:rPr>
            <a:t>50</a:t>
          </a:r>
        </a:p>
      </xdr:txBody>
    </xdr:sp>
    <xdr:clientData/>
  </xdr:twoCellAnchor>
  <xdr:twoCellAnchor>
    <xdr:from>
      <xdr:col>4</xdr:col>
      <xdr:colOff>20758</xdr:colOff>
      <xdr:row>9</xdr:row>
      <xdr:rowOff>48877</xdr:rowOff>
    </xdr:from>
    <xdr:to>
      <xdr:col>5</xdr:col>
      <xdr:colOff>436179</xdr:colOff>
      <xdr:row>10</xdr:row>
      <xdr:rowOff>42214</xdr:rowOff>
    </xdr:to>
    <xdr:sp macro="" textlink="">
      <xdr:nvSpPr>
        <xdr:cNvPr id="70" name="TextBox 69">
          <a:extLst>
            <a:ext uri="{FF2B5EF4-FFF2-40B4-BE49-F238E27FC236}">
              <a16:creationId xmlns:a16="http://schemas.microsoft.com/office/drawing/2014/main" id="{C0E4F4E2-BAF6-4D9F-90C4-49200967880E}"/>
            </a:ext>
          </a:extLst>
        </xdr:cNvPr>
        <xdr:cNvSpPr txBox="1"/>
      </xdr:nvSpPr>
      <xdr:spPr>
        <a:xfrm>
          <a:off x="2462723" y="1693193"/>
          <a:ext cx="1025912" cy="1760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800" b="0">
              <a:solidFill>
                <a:schemeClr val="tx1">
                  <a:lumMod val="50000"/>
                  <a:lumOff val="50000"/>
                </a:schemeClr>
              </a:solidFill>
            </a:rPr>
            <a:t>Total</a:t>
          </a:r>
          <a:r>
            <a:rPr lang="en-IN" sz="800" b="0" baseline="0">
              <a:solidFill>
                <a:schemeClr val="tx1">
                  <a:lumMod val="50000"/>
                  <a:lumOff val="50000"/>
                </a:schemeClr>
              </a:solidFill>
            </a:rPr>
            <a:t> Employees</a:t>
          </a:r>
          <a:endParaRPr lang="en-IN" sz="800" b="0">
            <a:solidFill>
              <a:schemeClr val="tx1">
                <a:lumMod val="50000"/>
                <a:lumOff val="50000"/>
              </a:schemeClr>
            </a:solidFill>
          </a:endParaRPr>
        </a:p>
      </xdr:txBody>
    </xdr:sp>
    <xdr:clientData/>
  </xdr:twoCellAnchor>
  <xdr:twoCellAnchor editAs="oneCell">
    <xdr:from>
      <xdr:col>5</xdr:col>
      <xdr:colOff>520261</xdr:colOff>
      <xdr:row>6</xdr:row>
      <xdr:rowOff>115614</xdr:rowOff>
    </xdr:from>
    <xdr:to>
      <xdr:col>6</xdr:col>
      <xdr:colOff>499240</xdr:colOff>
      <xdr:row>9</xdr:row>
      <xdr:rowOff>152400</xdr:rowOff>
    </xdr:to>
    <xdr:pic>
      <xdr:nvPicPr>
        <xdr:cNvPr id="72" name="Graphic 71" descr="Group of men outline">
          <a:extLst>
            <a:ext uri="{FF2B5EF4-FFF2-40B4-BE49-F238E27FC236}">
              <a16:creationId xmlns:a16="http://schemas.microsoft.com/office/drawing/2014/main" id="{953836AF-5F15-4FE1-02BB-D2B80F0A935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3568261" y="1219200"/>
          <a:ext cx="588579" cy="588579"/>
        </a:xfrm>
        <a:prstGeom prst="rect">
          <a:avLst/>
        </a:prstGeom>
      </xdr:spPr>
    </xdr:pic>
    <xdr:clientData/>
  </xdr:twoCellAnchor>
  <xdr:twoCellAnchor>
    <xdr:from>
      <xdr:col>4</xdr:col>
      <xdr:colOff>8660</xdr:colOff>
      <xdr:row>11</xdr:row>
      <xdr:rowOff>55864</xdr:rowOff>
    </xdr:from>
    <xdr:to>
      <xdr:col>5</xdr:col>
      <xdr:colOff>74177</xdr:colOff>
      <xdr:row>12</xdr:row>
      <xdr:rowOff>90499</xdr:rowOff>
    </xdr:to>
    <xdr:sp macro="" textlink="">
      <xdr:nvSpPr>
        <xdr:cNvPr id="79" name="TextBox 78">
          <a:extLst>
            <a:ext uri="{FF2B5EF4-FFF2-40B4-BE49-F238E27FC236}">
              <a16:creationId xmlns:a16="http://schemas.microsoft.com/office/drawing/2014/main" id="{EE2D9614-B7A9-DC4D-4187-D16B3908130C}"/>
            </a:ext>
          </a:extLst>
        </xdr:cNvPr>
        <xdr:cNvSpPr txBox="1"/>
      </xdr:nvSpPr>
      <xdr:spPr>
        <a:xfrm>
          <a:off x="2436271" y="2058643"/>
          <a:ext cx="672419" cy="216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a:solidFill>
                <a:srgbClr val="E5B244"/>
              </a:solidFill>
            </a:rPr>
            <a:t>Males</a:t>
          </a:r>
        </a:p>
      </xdr:txBody>
    </xdr:sp>
    <xdr:clientData/>
  </xdr:twoCellAnchor>
  <xdr:twoCellAnchor>
    <xdr:from>
      <xdr:col>5</xdr:col>
      <xdr:colOff>390334</xdr:colOff>
      <xdr:row>11</xdr:row>
      <xdr:rowOff>66653</xdr:rowOff>
    </xdr:from>
    <xdr:to>
      <xdr:col>6</xdr:col>
      <xdr:colOff>455850</xdr:colOff>
      <xdr:row>12</xdr:row>
      <xdr:rowOff>101288</xdr:rowOff>
    </xdr:to>
    <xdr:sp macro="" textlink="">
      <xdr:nvSpPr>
        <xdr:cNvPr id="81" name="TextBox 80">
          <a:extLst>
            <a:ext uri="{FF2B5EF4-FFF2-40B4-BE49-F238E27FC236}">
              <a16:creationId xmlns:a16="http://schemas.microsoft.com/office/drawing/2014/main" id="{1990B8D0-435F-4780-8BD9-DFCECA9192BB}"/>
            </a:ext>
          </a:extLst>
        </xdr:cNvPr>
        <xdr:cNvSpPr txBox="1"/>
      </xdr:nvSpPr>
      <xdr:spPr>
        <a:xfrm>
          <a:off x="3424847" y="2069432"/>
          <a:ext cx="672419" cy="216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a:solidFill>
                <a:srgbClr val="E5B244"/>
              </a:solidFill>
            </a:rPr>
            <a:t>Females</a:t>
          </a:r>
        </a:p>
      </xdr:txBody>
    </xdr:sp>
    <xdr:clientData/>
  </xdr:twoCellAnchor>
  <xdr:twoCellAnchor>
    <xdr:from>
      <xdr:col>4</xdr:col>
      <xdr:colOff>41199</xdr:colOff>
      <xdr:row>11</xdr:row>
      <xdr:rowOff>145678</xdr:rowOff>
    </xdr:from>
    <xdr:to>
      <xdr:col>5</xdr:col>
      <xdr:colOff>198445</xdr:colOff>
      <xdr:row>16</xdr:row>
      <xdr:rowOff>106764</xdr:rowOff>
    </xdr:to>
    <xdr:graphicFrame macro="">
      <xdr:nvGraphicFramePr>
        <xdr:cNvPr id="85" name="Chart 84">
          <a:extLst>
            <a:ext uri="{FF2B5EF4-FFF2-40B4-BE49-F238E27FC236}">
              <a16:creationId xmlns:a16="http://schemas.microsoft.com/office/drawing/2014/main" id="{DD485AD5-6020-4022-987F-7F9BA3A943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438918</xdr:colOff>
      <xdr:row>11</xdr:row>
      <xdr:rowOff>145216</xdr:rowOff>
    </xdr:from>
    <xdr:to>
      <xdr:col>6</xdr:col>
      <xdr:colOff>596456</xdr:colOff>
      <xdr:row>16</xdr:row>
      <xdr:rowOff>103903</xdr:rowOff>
    </xdr:to>
    <xdr:graphicFrame macro="">
      <xdr:nvGraphicFramePr>
        <xdr:cNvPr id="86" name="Chart 85">
          <a:extLst>
            <a:ext uri="{FF2B5EF4-FFF2-40B4-BE49-F238E27FC236}">
              <a16:creationId xmlns:a16="http://schemas.microsoft.com/office/drawing/2014/main" id="{7C00CC51-4F35-4560-97C1-C7CD8E8F48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207167</xdr:colOff>
      <xdr:row>13</xdr:row>
      <xdr:rowOff>78364</xdr:rowOff>
    </xdr:from>
    <xdr:to>
      <xdr:col>5</xdr:col>
      <xdr:colOff>36033</xdr:colOff>
      <xdr:row>14</xdr:row>
      <xdr:rowOff>161397</xdr:rowOff>
    </xdr:to>
    <xdr:sp macro="" textlink="">
      <xdr:nvSpPr>
        <xdr:cNvPr id="89" name="TextBox 88">
          <a:extLst>
            <a:ext uri="{FF2B5EF4-FFF2-40B4-BE49-F238E27FC236}">
              <a16:creationId xmlns:a16="http://schemas.microsoft.com/office/drawing/2014/main" id="{D30F26EC-58FA-496B-9D93-1030D27BE48F}"/>
            </a:ext>
          </a:extLst>
        </xdr:cNvPr>
        <xdr:cNvSpPr txBox="1"/>
      </xdr:nvSpPr>
      <xdr:spPr>
        <a:xfrm>
          <a:off x="2650405" y="2436935"/>
          <a:ext cx="439676" cy="264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i="0" u="none" strike="noStrike">
              <a:solidFill>
                <a:schemeClr val="bg1"/>
              </a:solidFill>
              <a:effectLst/>
              <a:latin typeface="+mn-lt"/>
              <a:ea typeface="+mn-ea"/>
              <a:cs typeface="+mn-cs"/>
            </a:rPr>
            <a:t>48</a:t>
          </a:r>
          <a:r>
            <a:rPr lang="en-IN" sz="1100" b="1" i="0" u="none" strike="noStrike">
              <a:solidFill>
                <a:schemeClr val="bg1"/>
              </a:solidFill>
              <a:effectLst/>
              <a:latin typeface="+mn-lt"/>
              <a:ea typeface="+mn-ea"/>
              <a:cs typeface="+mn-cs"/>
            </a:rPr>
            <a:t>%</a:t>
          </a:r>
          <a:r>
            <a:rPr lang="en-IN">
              <a:solidFill>
                <a:schemeClr val="bg1"/>
              </a:solidFill>
              <a:effectLst/>
            </a:rPr>
            <a:t> </a:t>
          </a:r>
          <a:endParaRPr lang="en-IN" sz="1100">
            <a:solidFill>
              <a:schemeClr val="bg1"/>
            </a:solidFill>
          </a:endParaRPr>
        </a:p>
      </xdr:txBody>
    </xdr:sp>
    <xdr:clientData/>
  </xdr:twoCellAnchor>
  <xdr:twoCellAnchor>
    <xdr:from>
      <xdr:col>6</xdr:col>
      <xdr:colOff>2757</xdr:colOff>
      <xdr:row>13</xdr:row>
      <xdr:rowOff>67478</xdr:rowOff>
    </xdr:from>
    <xdr:to>
      <xdr:col>6</xdr:col>
      <xdr:colOff>442433</xdr:colOff>
      <xdr:row>14</xdr:row>
      <xdr:rowOff>150511</xdr:rowOff>
    </xdr:to>
    <xdr:sp macro="" textlink="">
      <xdr:nvSpPr>
        <xdr:cNvPr id="90" name="TextBox 89">
          <a:extLst>
            <a:ext uri="{FF2B5EF4-FFF2-40B4-BE49-F238E27FC236}">
              <a16:creationId xmlns:a16="http://schemas.microsoft.com/office/drawing/2014/main" id="{0E7DDFA2-79CE-4E77-A8A4-DBAB0C2ABA8F}"/>
            </a:ext>
          </a:extLst>
        </xdr:cNvPr>
        <xdr:cNvSpPr txBox="1"/>
      </xdr:nvSpPr>
      <xdr:spPr>
        <a:xfrm>
          <a:off x="3667614" y="2426049"/>
          <a:ext cx="439676" cy="264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i="0" u="none" strike="noStrike">
              <a:solidFill>
                <a:schemeClr val="bg1"/>
              </a:solidFill>
              <a:effectLst/>
              <a:latin typeface="+mn-lt"/>
              <a:ea typeface="+mn-ea"/>
              <a:cs typeface="+mn-cs"/>
            </a:rPr>
            <a:t>52</a:t>
          </a:r>
          <a:r>
            <a:rPr lang="en-IN" sz="1100" b="1" i="0" u="none" strike="noStrike">
              <a:solidFill>
                <a:schemeClr val="bg1"/>
              </a:solidFill>
              <a:effectLst/>
              <a:latin typeface="+mn-lt"/>
              <a:ea typeface="+mn-ea"/>
              <a:cs typeface="+mn-cs"/>
            </a:rPr>
            <a:t>%</a:t>
          </a:r>
          <a:r>
            <a:rPr lang="en-IN">
              <a:solidFill>
                <a:schemeClr val="bg1"/>
              </a:solidFill>
              <a:effectLst/>
            </a:rPr>
            <a:t> </a:t>
          </a:r>
          <a:endParaRPr lang="en-IN" sz="1100">
            <a:solidFill>
              <a:schemeClr val="bg1"/>
            </a:solidFill>
          </a:endParaRPr>
        </a:p>
      </xdr:txBody>
    </xdr:sp>
    <xdr:clientData/>
  </xdr:twoCellAnchor>
  <xdr:twoCellAnchor>
    <xdr:from>
      <xdr:col>7</xdr:col>
      <xdr:colOff>288989</xdr:colOff>
      <xdr:row>6</xdr:row>
      <xdr:rowOff>113630</xdr:rowOff>
    </xdr:from>
    <xdr:to>
      <xdr:col>10</xdr:col>
      <xdr:colOff>375003</xdr:colOff>
      <xdr:row>15</xdr:row>
      <xdr:rowOff>101081</xdr:rowOff>
    </xdr:to>
    <xdr:graphicFrame macro="">
      <xdr:nvGraphicFramePr>
        <xdr:cNvPr id="92" name="Chart 91">
          <a:extLst>
            <a:ext uri="{FF2B5EF4-FFF2-40B4-BE49-F238E27FC236}">
              <a16:creationId xmlns:a16="http://schemas.microsoft.com/office/drawing/2014/main" id="{EABFB906-7A64-40B4-943D-CCD23D298C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385152</xdr:colOff>
      <xdr:row>13</xdr:row>
      <xdr:rowOff>48700</xdr:rowOff>
    </xdr:from>
    <xdr:to>
      <xdr:col>7</xdr:col>
      <xdr:colOff>461206</xdr:colOff>
      <xdr:row>13</xdr:row>
      <xdr:rowOff>122684</xdr:rowOff>
    </xdr:to>
    <xdr:sp macro="" textlink="">
      <xdr:nvSpPr>
        <xdr:cNvPr id="93" name="Flowchart: Connector 92">
          <a:extLst>
            <a:ext uri="{FF2B5EF4-FFF2-40B4-BE49-F238E27FC236}">
              <a16:creationId xmlns:a16="http://schemas.microsoft.com/office/drawing/2014/main" id="{195C8169-0CA8-A3B4-B6F9-B5857D683775}"/>
            </a:ext>
          </a:extLst>
        </xdr:cNvPr>
        <xdr:cNvSpPr/>
      </xdr:nvSpPr>
      <xdr:spPr>
        <a:xfrm>
          <a:off x="4652352" y="2426140"/>
          <a:ext cx="76054" cy="73984"/>
        </a:xfrm>
        <a:prstGeom prst="flowChartConnector">
          <a:avLst/>
        </a:prstGeom>
        <a:solidFill>
          <a:srgbClr val="77933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500"/>
        </a:p>
      </xdr:txBody>
    </xdr:sp>
    <xdr:clientData/>
  </xdr:twoCellAnchor>
  <xdr:twoCellAnchor>
    <xdr:from>
      <xdr:col>7</xdr:col>
      <xdr:colOff>399879</xdr:colOff>
      <xdr:row>12</xdr:row>
      <xdr:rowOff>168031</xdr:rowOff>
    </xdr:from>
    <xdr:to>
      <xdr:col>8</xdr:col>
      <xdr:colOff>246184</xdr:colOff>
      <xdr:row>13</xdr:row>
      <xdr:rowOff>149085</xdr:rowOff>
    </xdr:to>
    <xdr:sp macro="" textlink="">
      <xdr:nvSpPr>
        <xdr:cNvPr id="94" name="TextBox 93">
          <a:extLst>
            <a:ext uri="{FF2B5EF4-FFF2-40B4-BE49-F238E27FC236}">
              <a16:creationId xmlns:a16="http://schemas.microsoft.com/office/drawing/2014/main" id="{FEF0D5F2-83D6-4F31-BEF6-4A04E702E190}"/>
            </a:ext>
          </a:extLst>
        </xdr:cNvPr>
        <xdr:cNvSpPr txBox="1"/>
      </xdr:nvSpPr>
      <xdr:spPr>
        <a:xfrm>
          <a:off x="4667079" y="2371969"/>
          <a:ext cx="455905" cy="1647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700" b="0" i="0">
              <a:solidFill>
                <a:schemeClr val="bg1"/>
              </a:solidFill>
              <a:effectLst/>
              <a:latin typeface="+mn-lt"/>
              <a:ea typeface="+mn-ea"/>
              <a:cs typeface="+mn-cs"/>
            </a:rPr>
            <a:t>Analyst</a:t>
          </a:r>
          <a:endParaRPr lang="en-IN" sz="1050">
            <a:solidFill>
              <a:schemeClr val="bg1"/>
            </a:solidFill>
            <a:effectLst/>
          </a:endParaRPr>
        </a:p>
        <a:p>
          <a:pPr algn="l"/>
          <a:endParaRPr lang="en-IN" sz="1050">
            <a:solidFill>
              <a:schemeClr val="bg1"/>
            </a:solidFill>
          </a:endParaRPr>
        </a:p>
      </xdr:txBody>
    </xdr:sp>
    <xdr:clientData/>
  </xdr:twoCellAnchor>
  <xdr:twoCellAnchor>
    <xdr:from>
      <xdr:col>7</xdr:col>
      <xdr:colOff>386715</xdr:colOff>
      <xdr:row>14</xdr:row>
      <xdr:rowOff>9525</xdr:rowOff>
    </xdr:from>
    <xdr:to>
      <xdr:col>7</xdr:col>
      <xdr:colOff>460281</xdr:colOff>
      <xdr:row>14</xdr:row>
      <xdr:rowOff>84754</xdr:rowOff>
    </xdr:to>
    <xdr:sp macro="" textlink="">
      <xdr:nvSpPr>
        <xdr:cNvPr id="95" name="Flowchart: Connector 94">
          <a:extLst>
            <a:ext uri="{FF2B5EF4-FFF2-40B4-BE49-F238E27FC236}">
              <a16:creationId xmlns:a16="http://schemas.microsoft.com/office/drawing/2014/main" id="{9845C936-658A-4878-B26C-8768DB7FA247}"/>
            </a:ext>
          </a:extLst>
        </xdr:cNvPr>
        <xdr:cNvSpPr/>
      </xdr:nvSpPr>
      <xdr:spPr>
        <a:xfrm>
          <a:off x="4653915" y="2569845"/>
          <a:ext cx="73566" cy="75229"/>
        </a:xfrm>
        <a:prstGeom prst="flowChartConnector">
          <a:avLst/>
        </a:prstGeom>
        <a:solidFill>
          <a:schemeClr val="bg2">
            <a:lumMod val="9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396813</xdr:colOff>
      <xdr:row>13</xdr:row>
      <xdr:rowOff>133148</xdr:rowOff>
    </xdr:from>
    <xdr:to>
      <xdr:col>8</xdr:col>
      <xdr:colOff>376146</xdr:colOff>
      <xdr:row>14</xdr:row>
      <xdr:rowOff>160059</xdr:rowOff>
    </xdr:to>
    <xdr:sp macro="" textlink="">
      <xdr:nvSpPr>
        <xdr:cNvPr id="96" name="TextBox 95">
          <a:extLst>
            <a:ext uri="{FF2B5EF4-FFF2-40B4-BE49-F238E27FC236}">
              <a16:creationId xmlns:a16="http://schemas.microsoft.com/office/drawing/2014/main" id="{8740EACA-1EA6-4314-A541-AAC0CA203D0F}"/>
            </a:ext>
          </a:extLst>
        </xdr:cNvPr>
        <xdr:cNvSpPr txBox="1"/>
      </xdr:nvSpPr>
      <xdr:spPr>
        <a:xfrm>
          <a:off x="4660616" y="2499231"/>
          <a:ext cx="588447" cy="208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600">
              <a:solidFill>
                <a:schemeClr val="bg1"/>
              </a:solidFill>
            </a:rPr>
            <a:t>HR</a:t>
          </a:r>
          <a:r>
            <a:rPr lang="en-IN" sz="600" baseline="0">
              <a:solidFill>
                <a:schemeClr val="bg1"/>
              </a:solidFill>
            </a:rPr>
            <a:t> Specialist</a:t>
          </a:r>
          <a:endParaRPr lang="en-IN" sz="600">
            <a:solidFill>
              <a:schemeClr val="bg1"/>
            </a:solidFill>
          </a:endParaRPr>
        </a:p>
      </xdr:txBody>
    </xdr:sp>
    <xdr:clientData/>
  </xdr:twoCellAnchor>
  <xdr:twoCellAnchor>
    <xdr:from>
      <xdr:col>8</xdr:col>
      <xdr:colOff>356235</xdr:colOff>
      <xdr:row>14</xdr:row>
      <xdr:rowOff>5715</xdr:rowOff>
    </xdr:from>
    <xdr:to>
      <xdr:col>8</xdr:col>
      <xdr:colOff>437505</xdr:colOff>
      <xdr:row>14</xdr:row>
      <xdr:rowOff>82885</xdr:rowOff>
    </xdr:to>
    <xdr:sp macro="" textlink="">
      <xdr:nvSpPr>
        <xdr:cNvPr id="97" name="Flowchart: Connector 96">
          <a:extLst>
            <a:ext uri="{FF2B5EF4-FFF2-40B4-BE49-F238E27FC236}">
              <a16:creationId xmlns:a16="http://schemas.microsoft.com/office/drawing/2014/main" id="{7C4481DE-5C33-4C4F-919F-6CF89792BAEF}"/>
            </a:ext>
          </a:extLst>
        </xdr:cNvPr>
        <xdr:cNvSpPr/>
      </xdr:nvSpPr>
      <xdr:spPr>
        <a:xfrm>
          <a:off x="5233035" y="2566035"/>
          <a:ext cx="81270" cy="77170"/>
        </a:xfrm>
        <a:prstGeom prst="flowChartConnector">
          <a:avLst/>
        </a:prstGeom>
        <a:solidFill>
          <a:schemeClr val="bg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370748</xdr:colOff>
      <xdr:row>13</xdr:row>
      <xdr:rowOff>129714</xdr:rowOff>
    </xdr:from>
    <xdr:to>
      <xdr:col>9</xdr:col>
      <xdr:colOff>258932</xdr:colOff>
      <xdr:row>14</xdr:row>
      <xdr:rowOff>156625</xdr:rowOff>
    </xdr:to>
    <xdr:sp macro="" textlink="">
      <xdr:nvSpPr>
        <xdr:cNvPr id="98" name="TextBox 97">
          <a:extLst>
            <a:ext uri="{FF2B5EF4-FFF2-40B4-BE49-F238E27FC236}">
              <a16:creationId xmlns:a16="http://schemas.microsoft.com/office/drawing/2014/main" id="{052B06F9-4CF1-4950-ABA4-E484232DB5C5}"/>
            </a:ext>
          </a:extLst>
        </xdr:cNvPr>
        <xdr:cNvSpPr txBox="1"/>
      </xdr:nvSpPr>
      <xdr:spPr>
        <a:xfrm>
          <a:off x="5253466" y="2485996"/>
          <a:ext cx="498524" cy="2081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700">
              <a:solidFill>
                <a:schemeClr val="bg1"/>
              </a:solidFill>
            </a:rPr>
            <a:t>Designer</a:t>
          </a:r>
        </a:p>
      </xdr:txBody>
    </xdr:sp>
    <xdr:clientData/>
  </xdr:twoCellAnchor>
  <xdr:twoCellAnchor>
    <xdr:from>
      <xdr:col>9</xdr:col>
      <xdr:colOff>386715</xdr:colOff>
      <xdr:row>13</xdr:row>
      <xdr:rowOff>62865</xdr:rowOff>
    </xdr:from>
    <xdr:to>
      <xdr:col>9</xdr:col>
      <xdr:colOff>461628</xdr:colOff>
      <xdr:row>13</xdr:row>
      <xdr:rowOff>138895</xdr:rowOff>
    </xdr:to>
    <xdr:sp macro="" textlink="">
      <xdr:nvSpPr>
        <xdr:cNvPr id="99" name="Flowchart: Connector 98">
          <a:extLst>
            <a:ext uri="{FF2B5EF4-FFF2-40B4-BE49-F238E27FC236}">
              <a16:creationId xmlns:a16="http://schemas.microsoft.com/office/drawing/2014/main" id="{A4A38E4E-721C-4D9D-88E3-A49EEBAAF5BF}"/>
            </a:ext>
          </a:extLst>
        </xdr:cNvPr>
        <xdr:cNvSpPr/>
      </xdr:nvSpPr>
      <xdr:spPr>
        <a:xfrm>
          <a:off x="5873115" y="2440305"/>
          <a:ext cx="74913" cy="76030"/>
        </a:xfrm>
        <a:prstGeom prst="flowChartConnector">
          <a:avLst/>
        </a:prstGeom>
        <a:solidFill>
          <a:srgbClr val="979E7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394872</xdr:colOff>
      <xdr:row>12</xdr:row>
      <xdr:rowOff>178456</xdr:rowOff>
    </xdr:from>
    <xdr:to>
      <xdr:col>10</xdr:col>
      <xdr:colOff>335672</xdr:colOff>
      <xdr:row>14</xdr:row>
      <xdr:rowOff>22487</xdr:rowOff>
    </xdr:to>
    <xdr:sp macro="" textlink="">
      <xdr:nvSpPr>
        <xdr:cNvPr id="100" name="TextBox 99">
          <a:extLst>
            <a:ext uri="{FF2B5EF4-FFF2-40B4-BE49-F238E27FC236}">
              <a16:creationId xmlns:a16="http://schemas.microsoft.com/office/drawing/2014/main" id="{A10AC717-91CC-4914-B70F-331F0B9C3E9A}"/>
            </a:ext>
          </a:extLst>
        </xdr:cNvPr>
        <xdr:cNvSpPr txBox="1"/>
      </xdr:nvSpPr>
      <xdr:spPr>
        <a:xfrm>
          <a:off x="5885682" y="2383601"/>
          <a:ext cx="550890" cy="211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700" b="0" i="0">
              <a:solidFill>
                <a:schemeClr val="bg1"/>
              </a:solidFill>
              <a:effectLst/>
              <a:latin typeface="+mn-lt"/>
              <a:ea typeface="+mn-ea"/>
              <a:cs typeface="+mn-cs"/>
            </a:rPr>
            <a:t>Developer</a:t>
          </a:r>
          <a:endParaRPr lang="en-IN">
            <a:solidFill>
              <a:schemeClr val="bg1"/>
            </a:solidFill>
            <a:effectLst/>
          </a:endParaRPr>
        </a:p>
        <a:p>
          <a:pPr algn="l"/>
          <a:endParaRPr lang="en-IN" sz="1100">
            <a:solidFill>
              <a:schemeClr val="bg1"/>
            </a:solidFill>
          </a:endParaRPr>
        </a:p>
      </xdr:txBody>
    </xdr:sp>
    <xdr:clientData/>
  </xdr:twoCellAnchor>
  <xdr:twoCellAnchor>
    <xdr:from>
      <xdr:col>8</xdr:col>
      <xdr:colOff>363855</xdr:colOff>
      <xdr:row>13</xdr:row>
      <xdr:rowOff>59055</xdr:rowOff>
    </xdr:from>
    <xdr:to>
      <xdr:col>8</xdr:col>
      <xdr:colOff>437682</xdr:colOff>
      <xdr:row>13</xdr:row>
      <xdr:rowOff>135983</xdr:rowOff>
    </xdr:to>
    <xdr:sp macro="" textlink="">
      <xdr:nvSpPr>
        <xdr:cNvPr id="101" name="Flowchart: Connector 100">
          <a:extLst>
            <a:ext uri="{FF2B5EF4-FFF2-40B4-BE49-F238E27FC236}">
              <a16:creationId xmlns:a16="http://schemas.microsoft.com/office/drawing/2014/main" id="{A10DDD17-D60F-44AF-9D1B-8779E54C7A81}"/>
            </a:ext>
          </a:extLst>
        </xdr:cNvPr>
        <xdr:cNvSpPr/>
      </xdr:nvSpPr>
      <xdr:spPr>
        <a:xfrm>
          <a:off x="5240655" y="2436495"/>
          <a:ext cx="73827" cy="76928"/>
        </a:xfrm>
        <a:prstGeom prst="flowChartConnector">
          <a:avLst/>
        </a:prstGeom>
        <a:solidFill>
          <a:srgbClr val="FFC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379193</xdr:colOff>
      <xdr:row>12</xdr:row>
      <xdr:rowOff>179354</xdr:rowOff>
    </xdr:from>
    <xdr:to>
      <xdr:col>9</xdr:col>
      <xdr:colOff>259684</xdr:colOff>
      <xdr:row>14</xdr:row>
      <xdr:rowOff>23385</xdr:rowOff>
    </xdr:to>
    <xdr:sp macro="" textlink="">
      <xdr:nvSpPr>
        <xdr:cNvPr id="102" name="TextBox 101">
          <a:extLst>
            <a:ext uri="{FF2B5EF4-FFF2-40B4-BE49-F238E27FC236}">
              <a16:creationId xmlns:a16="http://schemas.microsoft.com/office/drawing/2014/main" id="{11E06C5F-6C87-4C80-819B-3BAFEB83A085}"/>
            </a:ext>
          </a:extLst>
        </xdr:cNvPr>
        <xdr:cNvSpPr txBox="1"/>
      </xdr:nvSpPr>
      <xdr:spPr>
        <a:xfrm>
          <a:off x="5261771" y="2389515"/>
          <a:ext cx="490813" cy="2123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700" b="0" i="0">
              <a:solidFill>
                <a:schemeClr val="bg1"/>
              </a:solidFill>
              <a:effectLst/>
              <a:latin typeface="+mn-lt"/>
              <a:ea typeface="+mn-ea"/>
              <a:cs typeface="+mn-cs"/>
            </a:rPr>
            <a:t>Manager</a:t>
          </a:r>
          <a:endParaRPr lang="en-IN">
            <a:solidFill>
              <a:schemeClr val="bg1"/>
            </a:solidFill>
            <a:effectLst/>
          </a:endParaRPr>
        </a:p>
        <a:p>
          <a:pPr algn="l"/>
          <a:endParaRPr lang="en-IN" sz="1100">
            <a:solidFill>
              <a:schemeClr val="bg1"/>
            </a:solidFill>
          </a:endParaRPr>
        </a:p>
      </xdr:txBody>
    </xdr:sp>
    <xdr:clientData/>
  </xdr:twoCellAnchor>
  <xdr:twoCellAnchor>
    <xdr:from>
      <xdr:col>7</xdr:col>
      <xdr:colOff>374864</xdr:colOff>
      <xdr:row>17</xdr:row>
      <xdr:rowOff>116574</xdr:rowOff>
    </xdr:from>
    <xdr:to>
      <xdr:col>10</xdr:col>
      <xdr:colOff>199520</xdr:colOff>
      <xdr:row>18</xdr:row>
      <xdr:rowOff>131700</xdr:rowOff>
    </xdr:to>
    <xdr:sp macro="" textlink="">
      <xdr:nvSpPr>
        <xdr:cNvPr id="123" name="TextBox 122">
          <a:extLst>
            <a:ext uri="{FF2B5EF4-FFF2-40B4-BE49-F238E27FC236}">
              <a16:creationId xmlns:a16="http://schemas.microsoft.com/office/drawing/2014/main" id="{CC8EEDA2-5352-46AC-9290-95BE3B5E35B5}"/>
            </a:ext>
          </a:extLst>
        </xdr:cNvPr>
        <xdr:cNvSpPr txBox="1"/>
      </xdr:nvSpPr>
      <xdr:spPr>
        <a:xfrm>
          <a:off x="4654840" y="3219328"/>
          <a:ext cx="1658931" cy="197641"/>
        </a:xfrm>
        <a:prstGeom prst="rect">
          <a:avLst/>
        </a:prstGeom>
        <a:solidFill>
          <a:srgbClr val="282828"/>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700">
              <a:solidFill>
                <a:schemeClr val="tx1">
                  <a:lumMod val="50000"/>
                  <a:lumOff val="50000"/>
                </a:schemeClr>
              </a:solidFill>
              <a:latin typeface="+mn-lt"/>
            </a:rPr>
            <a:t>Salary</a:t>
          </a:r>
          <a:r>
            <a:rPr lang="en-IN" sz="700" baseline="0">
              <a:solidFill>
                <a:schemeClr val="tx1">
                  <a:lumMod val="50000"/>
                  <a:lumOff val="50000"/>
                </a:schemeClr>
              </a:solidFill>
              <a:latin typeface="+mn-lt"/>
            </a:rPr>
            <a:t> amount by job title</a:t>
          </a:r>
          <a:endParaRPr lang="en-IN" sz="700">
            <a:solidFill>
              <a:schemeClr val="tx1">
                <a:lumMod val="50000"/>
                <a:lumOff val="50000"/>
              </a:schemeClr>
            </a:solidFill>
            <a:latin typeface="+mn-lt"/>
          </a:endParaRPr>
        </a:p>
      </xdr:txBody>
    </xdr:sp>
    <xdr:clientData/>
  </xdr:twoCellAnchor>
  <xdr:twoCellAnchor>
    <xdr:from>
      <xdr:col>7</xdr:col>
      <xdr:colOff>391041</xdr:colOff>
      <xdr:row>16</xdr:row>
      <xdr:rowOff>179559</xdr:rowOff>
    </xdr:from>
    <xdr:to>
      <xdr:col>8</xdr:col>
      <xdr:colOff>381079</xdr:colOff>
      <xdr:row>17</xdr:row>
      <xdr:rowOff>171422</xdr:rowOff>
    </xdr:to>
    <xdr:sp macro="" textlink="">
      <xdr:nvSpPr>
        <xdr:cNvPr id="124" name="TextBox 123">
          <a:extLst>
            <a:ext uri="{FF2B5EF4-FFF2-40B4-BE49-F238E27FC236}">
              <a16:creationId xmlns:a16="http://schemas.microsoft.com/office/drawing/2014/main" id="{EE842C6C-E397-47FC-9CC2-651C20A12F26}"/>
            </a:ext>
          </a:extLst>
        </xdr:cNvPr>
        <xdr:cNvSpPr txBox="1"/>
      </xdr:nvSpPr>
      <xdr:spPr>
        <a:xfrm>
          <a:off x="4671017" y="3099799"/>
          <a:ext cx="601463" cy="174377"/>
        </a:xfrm>
        <a:prstGeom prst="rect">
          <a:avLst/>
        </a:prstGeom>
        <a:solidFill>
          <a:srgbClr val="282828"/>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rgbClr val="E5B244"/>
              </a:solidFill>
            </a:rPr>
            <a:t>Salaries</a:t>
          </a:r>
        </a:p>
      </xdr:txBody>
    </xdr:sp>
    <xdr:clientData/>
  </xdr:twoCellAnchor>
  <xdr:twoCellAnchor>
    <xdr:from>
      <xdr:col>7</xdr:col>
      <xdr:colOff>380145</xdr:colOff>
      <xdr:row>6</xdr:row>
      <xdr:rowOff>84890</xdr:rowOff>
    </xdr:from>
    <xdr:to>
      <xdr:col>10</xdr:col>
      <xdr:colOff>206948</xdr:colOff>
      <xdr:row>7</xdr:row>
      <xdr:rowOff>100016</xdr:rowOff>
    </xdr:to>
    <xdr:sp macro="" textlink="">
      <xdr:nvSpPr>
        <xdr:cNvPr id="126" name="TextBox 125">
          <a:extLst>
            <a:ext uri="{FF2B5EF4-FFF2-40B4-BE49-F238E27FC236}">
              <a16:creationId xmlns:a16="http://schemas.microsoft.com/office/drawing/2014/main" id="{0C2D741B-AE40-4616-80E2-0733F080F845}"/>
            </a:ext>
          </a:extLst>
        </xdr:cNvPr>
        <xdr:cNvSpPr txBox="1"/>
      </xdr:nvSpPr>
      <xdr:spPr>
        <a:xfrm>
          <a:off x="4628464" y="1177315"/>
          <a:ext cx="1647511" cy="1971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700">
              <a:solidFill>
                <a:schemeClr val="tx1">
                  <a:lumMod val="50000"/>
                  <a:lumOff val="50000"/>
                </a:schemeClr>
              </a:solidFill>
              <a:latin typeface="+mn-lt"/>
            </a:rPr>
            <a:t>Leave</a:t>
          </a:r>
          <a:r>
            <a:rPr lang="en-IN" sz="700" baseline="0">
              <a:solidFill>
                <a:schemeClr val="tx1">
                  <a:lumMod val="50000"/>
                  <a:lumOff val="50000"/>
                </a:schemeClr>
              </a:solidFill>
              <a:latin typeface="+mn-lt"/>
            </a:rPr>
            <a:t> taken by job title</a:t>
          </a:r>
          <a:endParaRPr lang="en-IN" sz="700">
            <a:solidFill>
              <a:schemeClr val="tx1">
                <a:lumMod val="50000"/>
                <a:lumOff val="50000"/>
              </a:schemeClr>
            </a:solidFill>
            <a:latin typeface="+mn-lt"/>
          </a:endParaRPr>
        </a:p>
      </xdr:txBody>
    </xdr:sp>
    <xdr:clientData/>
  </xdr:twoCellAnchor>
  <xdr:twoCellAnchor>
    <xdr:from>
      <xdr:col>7</xdr:col>
      <xdr:colOff>372572</xdr:colOff>
      <xdr:row>5</xdr:row>
      <xdr:rowOff>175246</xdr:rowOff>
    </xdr:from>
    <xdr:to>
      <xdr:col>9</xdr:col>
      <xdr:colOff>143634</xdr:colOff>
      <xdr:row>6</xdr:row>
      <xdr:rowOff>167107</xdr:rowOff>
    </xdr:to>
    <xdr:sp macro="" textlink="">
      <xdr:nvSpPr>
        <xdr:cNvPr id="127" name="TextBox 126">
          <a:extLst>
            <a:ext uri="{FF2B5EF4-FFF2-40B4-BE49-F238E27FC236}">
              <a16:creationId xmlns:a16="http://schemas.microsoft.com/office/drawing/2014/main" id="{40F1C4C5-4C69-4B62-A3D4-CC1D3F7618C5}"/>
            </a:ext>
          </a:extLst>
        </xdr:cNvPr>
        <xdr:cNvSpPr txBox="1"/>
      </xdr:nvSpPr>
      <xdr:spPr>
        <a:xfrm>
          <a:off x="4620891" y="1085600"/>
          <a:ext cx="984867" cy="173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rgbClr val="E5B244"/>
              </a:solidFill>
            </a:rPr>
            <a:t>Leave</a:t>
          </a:r>
          <a:r>
            <a:rPr lang="en-IN" sz="900" b="1" baseline="0">
              <a:solidFill>
                <a:srgbClr val="E5B244"/>
              </a:solidFill>
            </a:rPr>
            <a:t> Tracking</a:t>
          </a:r>
          <a:endParaRPr lang="en-IN" sz="900" b="1">
            <a:solidFill>
              <a:srgbClr val="E5B244"/>
            </a:solidFill>
          </a:endParaRPr>
        </a:p>
      </xdr:txBody>
    </xdr:sp>
    <xdr:clientData/>
  </xdr:twoCellAnchor>
  <xdr:twoCellAnchor>
    <xdr:from>
      <xdr:col>7</xdr:col>
      <xdr:colOff>481438</xdr:colOff>
      <xdr:row>11</xdr:row>
      <xdr:rowOff>6465</xdr:rowOff>
    </xdr:from>
    <xdr:to>
      <xdr:col>8</xdr:col>
      <xdr:colOff>226068</xdr:colOff>
      <xdr:row>12</xdr:row>
      <xdr:rowOff>32555</xdr:rowOff>
    </xdr:to>
    <xdr:sp macro="" textlink="">
      <xdr:nvSpPr>
        <xdr:cNvPr id="131" name="TextBox 130">
          <a:extLst>
            <a:ext uri="{FF2B5EF4-FFF2-40B4-BE49-F238E27FC236}">
              <a16:creationId xmlns:a16="http://schemas.microsoft.com/office/drawing/2014/main" id="{294CD3DE-2B23-4DF4-8483-013EA6D5BD2A}"/>
            </a:ext>
          </a:extLst>
        </xdr:cNvPr>
        <xdr:cNvSpPr txBox="1"/>
      </xdr:nvSpPr>
      <xdr:spPr>
        <a:xfrm>
          <a:off x="4739481" y="2021023"/>
          <a:ext cx="352922" cy="209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700" b="1" i="0" u="none" strike="noStrike">
              <a:solidFill>
                <a:schemeClr val="bg1"/>
              </a:solidFill>
              <a:effectLst/>
              <a:latin typeface="+mn-lt"/>
              <a:ea typeface="+mn-ea"/>
              <a:cs typeface="+mn-cs"/>
            </a:rPr>
            <a:t>28</a:t>
          </a:r>
          <a:endParaRPr lang="en-IN" sz="700">
            <a:solidFill>
              <a:schemeClr val="bg1"/>
            </a:solidFill>
          </a:endParaRPr>
        </a:p>
      </xdr:txBody>
    </xdr:sp>
    <xdr:clientData/>
  </xdr:twoCellAnchor>
  <xdr:twoCellAnchor>
    <xdr:from>
      <xdr:col>8</xdr:col>
      <xdr:colOff>115984</xdr:colOff>
      <xdr:row>7</xdr:row>
      <xdr:rowOff>149683</xdr:rowOff>
    </xdr:from>
    <xdr:to>
      <xdr:col>8</xdr:col>
      <xdr:colOff>527966</xdr:colOff>
      <xdr:row>8</xdr:row>
      <xdr:rowOff>175773</xdr:rowOff>
    </xdr:to>
    <xdr:sp macro="" textlink="">
      <xdr:nvSpPr>
        <xdr:cNvPr id="132" name="TextBox 131">
          <a:extLst>
            <a:ext uri="{FF2B5EF4-FFF2-40B4-BE49-F238E27FC236}">
              <a16:creationId xmlns:a16="http://schemas.microsoft.com/office/drawing/2014/main" id="{5885E3C7-1B6E-4A2F-AD01-8BDA821F83B1}"/>
            </a:ext>
          </a:extLst>
        </xdr:cNvPr>
        <xdr:cNvSpPr txBox="1"/>
      </xdr:nvSpPr>
      <xdr:spPr>
        <a:xfrm>
          <a:off x="4982319" y="1431674"/>
          <a:ext cx="411982" cy="209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700" b="1" i="0" u="none" strike="noStrike">
              <a:solidFill>
                <a:schemeClr val="bg1"/>
              </a:solidFill>
              <a:effectLst/>
              <a:latin typeface="+mn-lt"/>
              <a:ea typeface="+mn-ea"/>
              <a:cs typeface="+mn-cs"/>
            </a:rPr>
            <a:t>110</a:t>
          </a:r>
          <a:endParaRPr lang="en-IN" sz="700">
            <a:solidFill>
              <a:schemeClr val="bg1"/>
            </a:solidFill>
          </a:endParaRPr>
        </a:p>
      </xdr:txBody>
    </xdr:sp>
    <xdr:clientData/>
  </xdr:twoCellAnchor>
  <xdr:twoCellAnchor>
    <xdr:from>
      <xdr:col>8</xdr:col>
      <xdr:colOff>403199</xdr:colOff>
      <xdr:row>7</xdr:row>
      <xdr:rowOff>178991</xdr:rowOff>
    </xdr:from>
    <xdr:to>
      <xdr:col>9</xdr:col>
      <xdr:colOff>196222</xdr:colOff>
      <xdr:row>9</xdr:row>
      <xdr:rowOff>21939</xdr:rowOff>
    </xdr:to>
    <xdr:sp macro="" textlink="">
      <xdr:nvSpPr>
        <xdr:cNvPr id="133" name="TextBox 132">
          <a:extLst>
            <a:ext uri="{FF2B5EF4-FFF2-40B4-BE49-F238E27FC236}">
              <a16:creationId xmlns:a16="http://schemas.microsoft.com/office/drawing/2014/main" id="{400D95AD-5300-497B-9607-BFF445EA77C6}"/>
            </a:ext>
          </a:extLst>
        </xdr:cNvPr>
        <xdr:cNvSpPr txBox="1"/>
      </xdr:nvSpPr>
      <xdr:spPr>
        <a:xfrm>
          <a:off x="5269534" y="1460982"/>
          <a:ext cx="401315" cy="209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700" b="1" i="0" u="none" strike="noStrike">
              <a:solidFill>
                <a:schemeClr val="bg1"/>
              </a:solidFill>
              <a:effectLst/>
              <a:latin typeface="+mn-lt"/>
              <a:ea typeface="+mn-ea"/>
              <a:cs typeface="+mn-cs"/>
            </a:rPr>
            <a:t>104</a:t>
          </a:r>
          <a:r>
            <a:rPr lang="en-IN" sz="700">
              <a:solidFill>
                <a:schemeClr val="bg1"/>
              </a:solidFill>
              <a:effectLst/>
            </a:rPr>
            <a:t> </a:t>
          </a:r>
          <a:endParaRPr lang="en-IN" sz="700">
            <a:solidFill>
              <a:schemeClr val="bg1"/>
            </a:solidFill>
          </a:endParaRPr>
        </a:p>
      </xdr:txBody>
    </xdr:sp>
    <xdr:clientData/>
  </xdr:twoCellAnchor>
  <xdr:twoCellAnchor>
    <xdr:from>
      <xdr:col>9</xdr:col>
      <xdr:colOff>150438</xdr:colOff>
      <xdr:row>7</xdr:row>
      <xdr:rowOff>47925</xdr:rowOff>
    </xdr:from>
    <xdr:to>
      <xdr:col>9</xdr:col>
      <xdr:colOff>470936</xdr:colOff>
      <xdr:row>8</xdr:row>
      <xdr:rowOff>75448</xdr:rowOff>
    </xdr:to>
    <xdr:sp macro="" textlink="">
      <xdr:nvSpPr>
        <xdr:cNvPr id="134" name="TextBox 133">
          <a:extLst>
            <a:ext uri="{FF2B5EF4-FFF2-40B4-BE49-F238E27FC236}">
              <a16:creationId xmlns:a16="http://schemas.microsoft.com/office/drawing/2014/main" id="{295C8951-4A45-44F2-81F1-56E2FC0821D1}"/>
            </a:ext>
          </a:extLst>
        </xdr:cNvPr>
        <xdr:cNvSpPr txBox="1"/>
      </xdr:nvSpPr>
      <xdr:spPr>
        <a:xfrm>
          <a:off x="5625065" y="1329916"/>
          <a:ext cx="320498" cy="2106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700" b="1" i="0" u="none" strike="noStrike">
              <a:solidFill>
                <a:schemeClr val="bg1"/>
              </a:solidFill>
              <a:effectLst/>
              <a:latin typeface="+mn-lt"/>
              <a:ea typeface="+mn-ea"/>
              <a:cs typeface="+mn-cs"/>
            </a:rPr>
            <a:t>123</a:t>
          </a:r>
          <a:endParaRPr lang="en-IN" sz="700">
            <a:solidFill>
              <a:schemeClr val="bg1"/>
            </a:solidFill>
          </a:endParaRPr>
        </a:p>
      </xdr:txBody>
    </xdr:sp>
    <xdr:clientData/>
  </xdr:twoCellAnchor>
  <xdr:twoCellAnchor>
    <xdr:from>
      <xdr:col>9</xdr:col>
      <xdr:colOff>408798</xdr:colOff>
      <xdr:row>7</xdr:row>
      <xdr:rowOff>50517</xdr:rowOff>
    </xdr:from>
    <xdr:to>
      <xdr:col>10</xdr:col>
      <xdr:colOff>130816</xdr:colOff>
      <xdr:row>8</xdr:row>
      <xdr:rowOff>78040</xdr:rowOff>
    </xdr:to>
    <xdr:sp macro="" textlink="">
      <xdr:nvSpPr>
        <xdr:cNvPr id="135" name="TextBox 134">
          <a:extLst>
            <a:ext uri="{FF2B5EF4-FFF2-40B4-BE49-F238E27FC236}">
              <a16:creationId xmlns:a16="http://schemas.microsoft.com/office/drawing/2014/main" id="{B2B5E71E-DB63-44C4-A5D2-B784DDB9B89B}"/>
            </a:ext>
          </a:extLst>
        </xdr:cNvPr>
        <xdr:cNvSpPr txBox="1"/>
      </xdr:nvSpPr>
      <xdr:spPr>
        <a:xfrm>
          <a:off x="5883425" y="1332508"/>
          <a:ext cx="330309" cy="2106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700" b="1" i="0" u="none" strike="noStrike">
              <a:solidFill>
                <a:schemeClr val="bg1"/>
              </a:solidFill>
              <a:effectLst/>
              <a:latin typeface="+mn-lt"/>
              <a:ea typeface="+mn-ea"/>
              <a:cs typeface="+mn-cs"/>
            </a:rPr>
            <a:t>122</a:t>
          </a:r>
          <a:r>
            <a:rPr lang="en-IN" sz="700">
              <a:solidFill>
                <a:schemeClr val="bg1"/>
              </a:solidFill>
              <a:effectLst/>
            </a:rPr>
            <a:t> </a:t>
          </a:r>
          <a:endParaRPr lang="en-IN" sz="700">
            <a:solidFill>
              <a:schemeClr val="bg1"/>
            </a:solidFill>
          </a:endParaRPr>
        </a:p>
      </xdr:txBody>
    </xdr:sp>
    <xdr:clientData/>
  </xdr:twoCellAnchor>
  <xdr:twoCellAnchor>
    <xdr:from>
      <xdr:col>10</xdr:col>
      <xdr:colOff>441393</xdr:colOff>
      <xdr:row>9</xdr:row>
      <xdr:rowOff>116871</xdr:rowOff>
    </xdr:from>
    <xdr:to>
      <xdr:col>15</xdr:col>
      <xdr:colOff>1531</xdr:colOff>
      <xdr:row>16</xdr:row>
      <xdr:rowOff>74798</xdr:rowOff>
    </xdr:to>
    <xdr:graphicFrame macro="">
      <xdr:nvGraphicFramePr>
        <xdr:cNvPr id="143" name="Chart 142">
          <a:extLst>
            <a:ext uri="{FF2B5EF4-FFF2-40B4-BE49-F238E27FC236}">
              <a16:creationId xmlns:a16="http://schemas.microsoft.com/office/drawing/2014/main" id="{388D35E3-0511-4F05-ADCD-227DEA872C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50164</xdr:colOff>
      <xdr:row>9</xdr:row>
      <xdr:rowOff>157944</xdr:rowOff>
    </xdr:from>
    <xdr:to>
      <xdr:col>13</xdr:col>
      <xdr:colOff>481723</xdr:colOff>
      <xdr:row>10</xdr:row>
      <xdr:rowOff>142314</xdr:rowOff>
    </xdr:to>
    <xdr:sp macro="" textlink="">
      <xdr:nvSpPr>
        <xdr:cNvPr id="144" name="TextBox 143">
          <a:extLst>
            <a:ext uri="{FF2B5EF4-FFF2-40B4-BE49-F238E27FC236}">
              <a16:creationId xmlns:a16="http://schemas.microsoft.com/office/drawing/2014/main" id="{74DD0CB3-6A95-48D1-B49A-39FC20FB993C}"/>
            </a:ext>
          </a:extLst>
        </xdr:cNvPr>
        <xdr:cNvSpPr txBox="1"/>
      </xdr:nvSpPr>
      <xdr:spPr>
        <a:xfrm>
          <a:off x="6726093" y="1796581"/>
          <a:ext cx="1645365" cy="1664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700">
              <a:solidFill>
                <a:schemeClr val="tx1">
                  <a:lumMod val="50000"/>
                  <a:lumOff val="50000"/>
                </a:schemeClr>
              </a:solidFill>
              <a:latin typeface="+mn-lt"/>
            </a:rPr>
            <a:t>Employees</a:t>
          </a:r>
          <a:r>
            <a:rPr lang="en-IN" sz="700" baseline="0">
              <a:solidFill>
                <a:schemeClr val="tx1">
                  <a:lumMod val="50000"/>
                  <a:lumOff val="50000"/>
                </a:schemeClr>
              </a:solidFill>
              <a:latin typeface="+mn-lt"/>
            </a:rPr>
            <a:t> per region</a:t>
          </a:r>
          <a:endParaRPr lang="en-IN" sz="700">
            <a:solidFill>
              <a:schemeClr val="tx1">
                <a:lumMod val="50000"/>
                <a:lumOff val="50000"/>
              </a:schemeClr>
            </a:solidFill>
            <a:latin typeface="+mn-lt"/>
          </a:endParaRPr>
        </a:p>
      </xdr:txBody>
    </xdr:sp>
    <xdr:clientData/>
  </xdr:twoCellAnchor>
  <xdr:twoCellAnchor>
    <xdr:from>
      <xdr:col>11</xdr:col>
      <xdr:colOff>66341</xdr:colOff>
      <xdr:row>9</xdr:row>
      <xdr:rowOff>38415</xdr:rowOff>
    </xdr:from>
    <xdr:to>
      <xdr:col>12</xdr:col>
      <xdr:colOff>56378</xdr:colOff>
      <xdr:row>10</xdr:row>
      <xdr:rowOff>3393</xdr:rowOff>
    </xdr:to>
    <xdr:sp macro="" textlink="">
      <xdr:nvSpPr>
        <xdr:cNvPr id="145" name="TextBox 144">
          <a:extLst>
            <a:ext uri="{FF2B5EF4-FFF2-40B4-BE49-F238E27FC236}">
              <a16:creationId xmlns:a16="http://schemas.microsoft.com/office/drawing/2014/main" id="{635D01A5-0786-4631-B013-7D70DE90625E}"/>
            </a:ext>
          </a:extLst>
        </xdr:cNvPr>
        <xdr:cNvSpPr txBox="1"/>
      </xdr:nvSpPr>
      <xdr:spPr>
        <a:xfrm>
          <a:off x="6742270" y="1677052"/>
          <a:ext cx="596940" cy="147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rgbClr val="E5B244"/>
              </a:solidFill>
            </a:rPr>
            <a:t>Regions</a:t>
          </a:r>
        </a:p>
      </xdr:txBody>
    </xdr:sp>
    <xdr:clientData/>
  </xdr:twoCellAnchor>
  <xdr:twoCellAnchor>
    <xdr:from>
      <xdr:col>10</xdr:col>
      <xdr:colOff>598982</xdr:colOff>
      <xdr:row>4</xdr:row>
      <xdr:rowOff>10452</xdr:rowOff>
    </xdr:from>
    <xdr:to>
      <xdr:col>12</xdr:col>
      <xdr:colOff>292218</xdr:colOff>
      <xdr:row>6</xdr:row>
      <xdr:rowOff>118677</xdr:rowOff>
    </xdr:to>
    <xdr:sp macro="" textlink="">
      <xdr:nvSpPr>
        <xdr:cNvPr id="146" name="TextBox 145">
          <a:extLst>
            <a:ext uri="{FF2B5EF4-FFF2-40B4-BE49-F238E27FC236}">
              <a16:creationId xmlns:a16="http://schemas.microsoft.com/office/drawing/2014/main" id="{66245B74-6823-42DF-929C-B11C9EEAB0CD}"/>
            </a:ext>
          </a:extLst>
        </xdr:cNvPr>
        <xdr:cNvSpPr txBox="1"/>
      </xdr:nvSpPr>
      <xdr:spPr>
        <a:xfrm>
          <a:off x="6710454" y="737640"/>
          <a:ext cx="915530" cy="471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3200" b="1">
              <a:solidFill>
                <a:schemeClr val="bg1"/>
              </a:solidFill>
              <a:latin typeface="Algerian" panose="04020705040A02060702" pitchFamily="82" charset="0"/>
            </a:rPr>
            <a:t>2.6</a:t>
          </a:r>
        </a:p>
      </xdr:txBody>
    </xdr:sp>
    <xdr:clientData/>
  </xdr:twoCellAnchor>
  <xdr:twoCellAnchor>
    <xdr:from>
      <xdr:col>11</xdr:col>
      <xdr:colOff>3351</xdr:colOff>
      <xdr:row>6</xdr:row>
      <xdr:rowOff>132527</xdr:rowOff>
    </xdr:from>
    <xdr:to>
      <xdr:col>12</xdr:col>
      <xdr:colOff>418810</xdr:colOff>
      <xdr:row>7</xdr:row>
      <xdr:rowOff>125864</xdr:rowOff>
    </xdr:to>
    <xdr:sp macro="" textlink="">
      <xdr:nvSpPr>
        <xdr:cNvPr id="147" name="TextBox 146">
          <a:extLst>
            <a:ext uri="{FF2B5EF4-FFF2-40B4-BE49-F238E27FC236}">
              <a16:creationId xmlns:a16="http://schemas.microsoft.com/office/drawing/2014/main" id="{EA37B8E4-31DB-45EC-93FC-9097F841B120}"/>
            </a:ext>
          </a:extLst>
        </xdr:cNvPr>
        <xdr:cNvSpPr txBox="1"/>
      </xdr:nvSpPr>
      <xdr:spPr>
        <a:xfrm>
          <a:off x="6725970" y="1223309"/>
          <a:ext cx="1026606" cy="175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800" b="0">
              <a:solidFill>
                <a:schemeClr val="bg1"/>
              </a:solidFill>
            </a:rPr>
            <a:t>Average</a:t>
          </a:r>
          <a:r>
            <a:rPr lang="en-IN" sz="800" b="0" baseline="0">
              <a:solidFill>
                <a:schemeClr val="bg1"/>
              </a:solidFill>
            </a:rPr>
            <a:t> Raiting</a:t>
          </a:r>
          <a:endParaRPr lang="en-IN" sz="800" b="0">
            <a:solidFill>
              <a:schemeClr val="bg1"/>
            </a:solidFill>
          </a:endParaRPr>
        </a:p>
      </xdr:txBody>
    </xdr:sp>
    <xdr:clientData/>
  </xdr:twoCellAnchor>
  <xdr:twoCellAnchor>
    <xdr:from>
      <xdr:col>11</xdr:col>
      <xdr:colOff>14709</xdr:colOff>
      <xdr:row>3</xdr:row>
      <xdr:rowOff>27319</xdr:rowOff>
    </xdr:from>
    <xdr:to>
      <xdr:col>13</xdr:col>
      <xdr:colOff>448414</xdr:colOff>
      <xdr:row>4</xdr:row>
      <xdr:rowOff>42444</xdr:rowOff>
    </xdr:to>
    <xdr:sp macro="" textlink="">
      <xdr:nvSpPr>
        <xdr:cNvPr id="148" name="TextBox 147">
          <a:extLst>
            <a:ext uri="{FF2B5EF4-FFF2-40B4-BE49-F238E27FC236}">
              <a16:creationId xmlns:a16="http://schemas.microsoft.com/office/drawing/2014/main" id="{0448470B-F2F1-435B-BA2E-D541C8BA83C2}"/>
            </a:ext>
          </a:extLst>
        </xdr:cNvPr>
        <xdr:cNvSpPr txBox="1"/>
      </xdr:nvSpPr>
      <xdr:spPr>
        <a:xfrm>
          <a:off x="6737328" y="572710"/>
          <a:ext cx="1656000" cy="1969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700">
              <a:solidFill>
                <a:schemeClr val="tx1">
                  <a:lumMod val="50000"/>
                  <a:lumOff val="50000"/>
                </a:schemeClr>
              </a:solidFill>
              <a:latin typeface="+mn-lt"/>
            </a:rPr>
            <a:t>Average</a:t>
          </a:r>
          <a:r>
            <a:rPr lang="en-IN" sz="700" baseline="0">
              <a:solidFill>
                <a:schemeClr val="tx1">
                  <a:lumMod val="50000"/>
                  <a:lumOff val="50000"/>
                </a:schemeClr>
              </a:solidFill>
              <a:latin typeface="+mn-lt"/>
            </a:rPr>
            <a:t> perfomance raiting</a:t>
          </a:r>
          <a:endParaRPr lang="en-IN" sz="700">
            <a:solidFill>
              <a:schemeClr val="tx1">
                <a:lumMod val="50000"/>
                <a:lumOff val="50000"/>
              </a:schemeClr>
            </a:solidFill>
            <a:latin typeface="+mn-lt"/>
          </a:endParaRPr>
        </a:p>
      </xdr:txBody>
    </xdr:sp>
    <xdr:clientData/>
  </xdr:twoCellAnchor>
  <xdr:twoCellAnchor>
    <xdr:from>
      <xdr:col>11</xdr:col>
      <xdr:colOff>7136</xdr:colOff>
      <xdr:row>2</xdr:row>
      <xdr:rowOff>104395</xdr:rowOff>
    </xdr:from>
    <xdr:to>
      <xdr:col>13</xdr:col>
      <xdr:colOff>219215</xdr:colOff>
      <xdr:row>3</xdr:row>
      <xdr:rowOff>109415</xdr:rowOff>
    </xdr:to>
    <xdr:sp macro="" textlink="">
      <xdr:nvSpPr>
        <xdr:cNvPr id="149" name="TextBox 148">
          <a:extLst>
            <a:ext uri="{FF2B5EF4-FFF2-40B4-BE49-F238E27FC236}">
              <a16:creationId xmlns:a16="http://schemas.microsoft.com/office/drawing/2014/main" id="{1DD5B72C-581C-4157-8664-E25BAF53DED5}"/>
            </a:ext>
          </a:extLst>
        </xdr:cNvPr>
        <xdr:cNvSpPr txBox="1"/>
      </xdr:nvSpPr>
      <xdr:spPr>
        <a:xfrm>
          <a:off x="6729755" y="467989"/>
          <a:ext cx="1434374" cy="186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rgbClr val="E5B244"/>
              </a:solidFill>
            </a:rPr>
            <a:t>Perfomance</a:t>
          </a:r>
          <a:r>
            <a:rPr lang="en-IN" sz="900" b="1" baseline="0">
              <a:solidFill>
                <a:srgbClr val="E5B244"/>
              </a:solidFill>
            </a:rPr>
            <a:t> </a:t>
          </a:r>
          <a:r>
            <a:rPr lang="en-IN" sz="1000" b="1" baseline="0">
              <a:solidFill>
                <a:srgbClr val="E5B244"/>
              </a:solidFill>
            </a:rPr>
            <a:t>Raiting</a:t>
          </a:r>
          <a:endParaRPr lang="en-IN" sz="900" b="1">
            <a:solidFill>
              <a:srgbClr val="E5B244"/>
            </a:solidFill>
          </a:endParaRPr>
        </a:p>
      </xdr:txBody>
    </xdr:sp>
    <xdr:clientData/>
  </xdr:twoCellAnchor>
  <xdr:twoCellAnchor editAs="oneCell">
    <xdr:from>
      <xdr:col>12</xdr:col>
      <xdr:colOff>608407</xdr:colOff>
      <xdr:row>3</xdr:row>
      <xdr:rowOff>10193</xdr:rowOff>
    </xdr:from>
    <xdr:to>
      <xdr:col>14</xdr:col>
      <xdr:colOff>404601</xdr:colOff>
      <xdr:row>8</xdr:row>
      <xdr:rowOff>119770</xdr:rowOff>
    </xdr:to>
    <xdr:pic>
      <xdr:nvPicPr>
        <xdr:cNvPr id="151" name="Picture 150">
          <a:extLst>
            <a:ext uri="{FF2B5EF4-FFF2-40B4-BE49-F238E27FC236}">
              <a16:creationId xmlns:a16="http://schemas.microsoft.com/office/drawing/2014/main" id="{CEFDBAED-044D-A6A9-E258-E93938910F17}"/>
            </a:ext>
          </a:extLst>
        </xdr:cNvPr>
        <xdr:cNvPicPr>
          <a:picLocks noChangeAspect="1"/>
        </xdr:cNvPicPr>
      </xdr:nvPicPr>
      <xdr:blipFill>
        <a:blip xmlns:r="http://schemas.openxmlformats.org/officeDocument/2006/relationships" r:embed="rId14" cstate="print">
          <a:extLst>
            <a:ext uri="{BEBA8EAE-BF5A-486C-A8C5-ECC9F3942E4B}">
              <a14:imgProps xmlns:a14="http://schemas.microsoft.com/office/drawing/2010/main">
                <a14:imgLayer r:embed="rId15">
                  <a14:imgEffect>
                    <a14:backgroundRemoval t="10000" b="90000" l="10000" r="90000">
                      <a14:foregroundMark x1="62402" y1="19141" x2="62402" y2="19141"/>
                      <a14:foregroundMark x1="32715" y1="19824" x2="32715" y2="19824"/>
                      <a14:foregroundMark x1="27148" y1="20996" x2="27148" y2="20996"/>
                      <a14:foregroundMark x1="27148" y1="22852" x2="27148" y2="22852"/>
                      <a14:foregroundMark x1="23730" y1="29492" x2="23730" y2="29492"/>
                      <a14:foregroundMark x1="19629" y1="33984" x2="19629" y2="33984"/>
                      <a14:foregroundMark x1="15918" y1="42578" x2="15918" y2="42578"/>
                      <a14:foregroundMark x1="15137" y1="48535" x2="15137" y2="48535"/>
                      <a14:foregroundMark x1="46973" y1="37305" x2="46973" y2="37305"/>
                    </a14:backgroundRemoval>
                  </a14:imgEffect>
                </a14:imgLayer>
              </a14:imgProps>
            </a:ext>
            <a:ext uri="{28A0092B-C50C-407E-A947-70E740481C1C}">
              <a14:useLocalDpi xmlns:a14="http://schemas.microsoft.com/office/drawing/2010/main" val="0"/>
            </a:ext>
          </a:extLst>
        </a:blip>
        <a:stretch>
          <a:fillRect/>
        </a:stretch>
      </xdr:blipFill>
      <xdr:spPr>
        <a:xfrm>
          <a:off x="7923607" y="558833"/>
          <a:ext cx="1015394" cy="1023977"/>
        </a:xfrm>
        <a:prstGeom prst="rect">
          <a:avLst/>
        </a:prstGeom>
      </xdr:spPr>
    </xdr:pic>
    <xdr:clientData/>
  </xdr:twoCellAnchor>
  <xdr:twoCellAnchor>
    <xdr:from>
      <xdr:col>11</xdr:col>
      <xdr:colOff>219464</xdr:colOff>
      <xdr:row>16</xdr:row>
      <xdr:rowOff>80793</xdr:rowOff>
    </xdr:from>
    <xdr:to>
      <xdr:col>11</xdr:col>
      <xdr:colOff>292024</xdr:colOff>
      <xdr:row>16</xdr:row>
      <xdr:rowOff>159701</xdr:rowOff>
    </xdr:to>
    <xdr:sp macro="" textlink="">
      <xdr:nvSpPr>
        <xdr:cNvPr id="152" name="Flowchart: Connector 151">
          <a:extLst>
            <a:ext uri="{FF2B5EF4-FFF2-40B4-BE49-F238E27FC236}">
              <a16:creationId xmlns:a16="http://schemas.microsoft.com/office/drawing/2014/main" id="{8AAA4139-9757-FBCE-FC77-C49EA2B35B09}"/>
            </a:ext>
          </a:extLst>
        </xdr:cNvPr>
        <xdr:cNvSpPr/>
      </xdr:nvSpPr>
      <xdr:spPr>
        <a:xfrm>
          <a:off x="6945141" y="3001033"/>
          <a:ext cx="72560" cy="78908"/>
        </a:xfrm>
        <a:prstGeom prst="flowChartConnector">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xdr:from>
      <xdr:col>7</xdr:col>
      <xdr:colOff>376428</xdr:colOff>
      <xdr:row>17</xdr:row>
      <xdr:rowOff>46117</xdr:rowOff>
    </xdr:from>
    <xdr:to>
      <xdr:col>7</xdr:col>
      <xdr:colOff>448988</xdr:colOff>
      <xdr:row>17</xdr:row>
      <xdr:rowOff>125025</xdr:rowOff>
    </xdr:to>
    <xdr:sp macro="" textlink="">
      <xdr:nvSpPr>
        <xdr:cNvPr id="153" name="Flowchart: Connector 152">
          <a:extLst>
            <a:ext uri="{FF2B5EF4-FFF2-40B4-BE49-F238E27FC236}">
              <a16:creationId xmlns:a16="http://schemas.microsoft.com/office/drawing/2014/main" id="{E76A0ECE-0B0C-4254-8A06-FDD97A4B56EC}"/>
            </a:ext>
          </a:extLst>
        </xdr:cNvPr>
        <xdr:cNvSpPr/>
      </xdr:nvSpPr>
      <xdr:spPr>
        <a:xfrm>
          <a:off x="4656404" y="3148871"/>
          <a:ext cx="72560" cy="78908"/>
        </a:xfrm>
        <a:prstGeom prst="flowChartConnector">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xdr:from>
      <xdr:col>4</xdr:col>
      <xdr:colOff>77586</xdr:colOff>
      <xdr:row>16</xdr:row>
      <xdr:rowOff>177075</xdr:rowOff>
    </xdr:from>
    <xdr:to>
      <xdr:col>4</xdr:col>
      <xdr:colOff>150146</xdr:colOff>
      <xdr:row>17</xdr:row>
      <xdr:rowOff>73468</xdr:rowOff>
    </xdr:to>
    <xdr:sp macro="" textlink="">
      <xdr:nvSpPr>
        <xdr:cNvPr id="154" name="Flowchart: Connector 153">
          <a:extLst>
            <a:ext uri="{FF2B5EF4-FFF2-40B4-BE49-F238E27FC236}">
              <a16:creationId xmlns:a16="http://schemas.microsoft.com/office/drawing/2014/main" id="{9A785EA4-DC51-41DC-9B23-614CB678A831}"/>
            </a:ext>
          </a:extLst>
        </xdr:cNvPr>
        <xdr:cNvSpPr/>
      </xdr:nvSpPr>
      <xdr:spPr>
        <a:xfrm>
          <a:off x="2505197" y="3090208"/>
          <a:ext cx="72560" cy="78464"/>
        </a:xfrm>
        <a:prstGeom prst="flowChartConnector">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xdr:from>
      <xdr:col>4</xdr:col>
      <xdr:colOff>81632</xdr:colOff>
      <xdr:row>6</xdr:row>
      <xdr:rowOff>59296</xdr:rowOff>
    </xdr:from>
    <xdr:to>
      <xdr:col>4</xdr:col>
      <xdr:colOff>149670</xdr:colOff>
      <xdr:row>6</xdr:row>
      <xdr:rowOff>138204</xdr:rowOff>
    </xdr:to>
    <xdr:sp macro="" textlink="">
      <xdr:nvSpPr>
        <xdr:cNvPr id="155" name="Flowchart: Connector 154">
          <a:extLst>
            <a:ext uri="{FF2B5EF4-FFF2-40B4-BE49-F238E27FC236}">
              <a16:creationId xmlns:a16="http://schemas.microsoft.com/office/drawing/2014/main" id="{B434524A-8FB6-4040-8C12-463AF95CF6CD}"/>
            </a:ext>
          </a:extLst>
        </xdr:cNvPr>
        <xdr:cNvSpPr/>
      </xdr:nvSpPr>
      <xdr:spPr>
        <a:xfrm>
          <a:off x="2509243" y="1151721"/>
          <a:ext cx="68038" cy="78908"/>
        </a:xfrm>
        <a:prstGeom prst="flowChartConnector">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xdr:from>
      <xdr:col>7</xdr:col>
      <xdr:colOff>350891</xdr:colOff>
      <xdr:row>6</xdr:row>
      <xdr:rowOff>42668</xdr:rowOff>
    </xdr:from>
    <xdr:to>
      <xdr:col>7</xdr:col>
      <xdr:colOff>423451</xdr:colOff>
      <xdr:row>6</xdr:row>
      <xdr:rowOff>121576</xdr:rowOff>
    </xdr:to>
    <xdr:sp macro="" textlink="">
      <xdr:nvSpPr>
        <xdr:cNvPr id="156" name="Flowchart: Connector 155">
          <a:extLst>
            <a:ext uri="{FF2B5EF4-FFF2-40B4-BE49-F238E27FC236}">
              <a16:creationId xmlns:a16="http://schemas.microsoft.com/office/drawing/2014/main" id="{9B6D8EE1-3FFC-4011-8E3D-C1F008761767}"/>
            </a:ext>
          </a:extLst>
        </xdr:cNvPr>
        <xdr:cNvSpPr/>
      </xdr:nvSpPr>
      <xdr:spPr>
        <a:xfrm>
          <a:off x="4599210" y="1135093"/>
          <a:ext cx="72560" cy="78908"/>
        </a:xfrm>
        <a:prstGeom prst="flowChartConnector">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xdr:from>
      <xdr:col>10</xdr:col>
      <xdr:colOff>580343</xdr:colOff>
      <xdr:row>2</xdr:row>
      <xdr:rowOff>169739</xdr:rowOff>
    </xdr:from>
    <xdr:to>
      <xdr:col>11</xdr:col>
      <xdr:colOff>46001</xdr:colOff>
      <xdr:row>3</xdr:row>
      <xdr:rowOff>66576</xdr:rowOff>
    </xdr:to>
    <xdr:sp macro="" textlink="">
      <xdr:nvSpPr>
        <xdr:cNvPr id="157" name="Flowchart: Connector 156">
          <a:extLst>
            <a:ext uri="{FF2B5EF4-FFF2-40B4-BE49-F238E27FC236}">
              <a16:creationId xmlns:a16="http://schemas.microsoft.com/office/drawing/2014/main" id="{5B753CC9-07BE-4832-A5C9-C76D0520928F}"/>
            </a:ext>
          </a:extLst>
        </xdr:cNvPr>
        <xdr:cNvSpPr/>
      </xdr:nvSpPr>
      <xdr:spPr>
        <a:xfrm>
          <a:off x="6691815" y="533333"/>
          <a:ext cx="76805" cy="78634"/>
        </a:xfrm>
        <a:prstGeom prst="flowChartConnector">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xdr:from>
      <xdr:col>11</xdr:col>
      <xdr:colOff>55533</xdr:colOff>
      <xdr:row>9</xdr:row>
      <xdr:rowOff>70547</xdr:rowOff>
    </xdr:from>
    <xdr:to>
      <xdr:col>11</xdr:col>
      <xdr:colOff>128093</xdr:colOff>
      <xdr:row>9</xdr:row>
      <xdr:rowOff>149011</xdr:rowOff>
    </xdr:to>
    <xdr:sp macro="" textlink="">
      <xdr:nvSpPr>
        <xdr:cNvPr id="158" name="Flowchart: Connector 157">
          <a:extLst>
            <a:ext uri="{FF2B5EF4-FFF2-40B4-BE49-F238E27FC236}">
              <a16:creationId xmlns:a16="http://schemas.microsoft.com/office/drawing/2014/main" id="{9CF0BD27-C00E-47AF-B971-1CE42BA4F644}"/>
            </a:ext>
          </a:extLst>
        </xdr:cNvPr>
        <xdr:cNvSpPr/>
      </xdr:nvSpPr>
      <xdr:spPr>
        <a:xfrm>
          <a:off x="6731462" y="1709184"/>
          <a:ext cx="72560" cy="78464"/>
        </a:xfrm>
        <a:prstGeom prst="flowChartConnector">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xdr:from>
      <xdr:col>1</xdr:col>
      <xdr:colOff>160216</xdr:colOff>
      <xdr:row>19</xdr:row>
      <xdr:rowOff>109742</xdr:rowOff>
    </xdr:from>
    <xdr:to>
      <xdr:col>1</xdr:col>
      <xdr:colOff>229022</xdr:colOff>
      <xdr:row>20</xdr:row>
      <xdr:rowOff>6136</xdr:rowOff>
    </xdr:to>
    <xdr:sp macro="" textlink="">
      <xdr:nvSpPr>
        <xdr:cNvPr id="159" name="Flowchart: Connector 158">
          <a:extLst>
            <a:ext uri="{FF2B5EF4-FFF2-40B4-BE49-F238E27FC236}">
              <a16:creationId xmlns:a16="http://schemas.microsoft.com/office/drawing/2014/main" id="{ED5D876E-6C87-4403-8D12-98FCFFF70EEE}"/>
            </a:ext>
          </a:extLst>
        </xdr:cNvPr>
        <xdr:cNvSpPr/>
      </xdr:nvSpPr>
      <xdr:spPr>
        <a:xfrm>
          <a:off x="767887" y="3591793"/>
          <a:ext cx="68806" cy="79659"/>
        </a:xfrm>
        <a:prstGeom prst="flowChartConnector">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xdr:from>
      <xdr:col>1</xdr:col>
      <xdr:colOff>228927</xdr:colOff>
      <xdr:row>12</xdr:row>
      <xdr:rowOff>30624</xdr:rowOff>
    </xdr:from>
    <xdr:to>
      <xdr:col>1</xdr:col>
      <xdr:colOff>301487</xdr:colOff>
      <xdr:row>12</xdr:row>
      <xdr:rowOff>110948</xdr:rowOff>
    </xdr:to>
    <xdr:sp macro="" textlink="">
      <xdr:nvSpPr>
        <xdr:cNvPr id="160" name="Flowchart: Connector 159">
          <a:extLst>
            <a:ext uri="{FF2B5EF4-FFF2-40B4-BE49-F238E27FC236}">
              <a16:creationId xmlns:a16="http://schemas.microsoft.com/office/drawing/2014/main" id="{B36DF037-6573-49C6-A6AF-8494CDA16020}"/>
            </a:ext>
          </a:extLst>
        </xdr:cNvPr>
        <xdr:cNvSpPr/>
      </xdr:nvSpPr>
      <xdr:spPr>
        <a:xfrm>
          <a:off x="842030" y="2237796"/>
          <a:ext cx="72560" cy="80324"/>
        </a:xfrm>
        <a:prstGeom prst="flowChartConnector">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xdr:from>
      <xdr:col>1</xdr:col>
      <xdr:colOff>214912</xdr:colOff>
      <xdr:row>13</xdr:row>
      <xdr:rowOff>79337</xdr:rowOff>
    </xdr:from>
    <xdr:to>
      <xdr:col>1</xdr:col>
      <xdr:colOff>287472</xdr:colOff>
      <xdr:row>13</xdr:row>
      <xdr:rowOff>158245</xdr:rowOff>
    </xdr:to>
    <xdr:sp macro="" textlink="">
      <xdr:nvSpPr>
        <xdr:cNvPr id="161" name="Flowchart: Connector 160">
          <a:extLst>
            <a:ext uri="{FF2B5EF4-FFF2-40B4-BE49-F238E27FC236}">
              <a16:creationId xmlns:a16="http://schemas.microsoft.com/office/drawing/2014/main" id="{35923B1E-DA95-4520-8882-4C1218F25A3C}"/>
            </a:ext>
          </a:extLst>
        </xdr:cNvPr>
        <xdr:cNvSpPr/>
      </xdr:nvSpPr>
      <xdr:spPr>
        <a:xfrm>
          <a:off x="828015" y="2470440"/>
          <a:ext cx="72560" cy="78908"/>
        </a:xfrm>
        <a:prstGeom prst="flowChartConnector">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xdr:from>
      <xdr:col>1</xdr:col>
      <xdr:colOff>218417</xdr:colOff>
      <xdr:row>14</xdr:row>
      <xdr:rowOff>128049</xdr:rowOff>
    </xdr:from>
    <xdr:to>
      <xdr:col>1</xdr:col>
      <xdr:colOff>290977</xdr:colOff>
      <xdr:row>15</xdr:row>
      <xdr:rowOff>23025</xdr:rowOff>
    </xdr:to>
    <xdr:sp macro="" textlink="">
      <xdr:nvSpPr>
        <xdr:cNvPr id="162" name="Flowchart: Connector 161">
          <a:extLst>
            <a:ext uri="{FF2B5EF4-FFF2-40B4-BE49-F238E27FC236}">
              <a16:creationId xmlns:a16="http://schemas.microsoft.com/office/drawing/2014/main" id="{014CADE5-882E-44F8-B6EE-70DA8E149717}"/>
            </a:ext>
          </a:extLst>
        </xdr:cNvPr>
        <xdr:cNvSpPr/>
      </xdr:nvSpPr>
      <xdr:spPr>
        <a:xfrm>
          <a:off x="831520" y="2703083"/>
          <a:ext cx="72560" cy="78908"/>
        </a:xfrm>
        <a:prstGeom prst="flowChartConnector">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xdr:from>
      <xdr:col>1</xdr:col>
      <xdr:colOff>213162</xdr:colOff>
      <xdr:row>16</xdr:row>
      <xdr:rowOff>10347</xdr:rowOff>
    </xdr:from>
    <xdr:to>
      <xdr:col>1</xdr:col>
      <xdr:colOff>287400</xdr:colOff>
      <xdr:row>16</xdr:row>
      <xdr:rowOff>89255</xdr:rowOff>
    </xdr:to>
    <xdr:sp macro="" textlink="">
      <xdr:nvSpPr>
        <xdr:cNvPr id="163" name="Flowchart: Connector 162">
          <a:extLst>
            <a:ext uri="{FF2B5EF4-FFF2-40B4-BE49-F238E27FC236}">
              <a16:creationId xmlns:a16="http://schemas.microsoft.com/office/drawing/2014/main" id="{7A8FEAA3-E7B2-4C93-981A-AC5002ED07A0}"/>
            </a:ext>
          </a:extLst>
        </xdr:cNvPr>
        <xdr:cNvSpPr/>
      </xdr:nvSpPr>
      <xdr:spPr>
        <a:xfrm>
          <a:off x="826265" y="2953244"/>
          <a:ext cx="74238" cy="78908"/>
        </a:xfrm>
        <a:prstGeom prst="flowChartConnector">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xdr:from>
      <xdr:col>1</xdr:col>
      <xdr:colOff>209584</xdr:colOff>
      <xdr:row>17</xdr:row>
      <xdr:rowOff>57644</xdr:rowOff>
    </xdr:from>
    <xdr:to>
      <xdr:col>1</xdr:col>
      <xdr:colOff>282144</xdr:colOff>
      <xdr:row>17</xdr:row>
      <xdr:rowOff>137968</xdr:rowOff>
    </xdr:to>
    <xdr:sp macro="" textlink="">
      <xdr:nvSpPr>
        <xdr:cNvPr id="164" name="Flowchart: Connector 163">
          <a:extLst>
            <a:ext uri="{FF2B5EF4-FFF2-40B4-BE49-F238E27FC236}">
              <a16:creationId xmlns:a16="http://schemas.microsoft.com/office/drawing/2014/main" id="{2BF4014B-76CE-41DD-9DD2-E12D444FFF9F}"/>
            </a:ext>
          </a:extLst>
        </xdr:cNvPr>
        <xdr:cNvSpPr/>
      </xdr:nvSpPr>
      <xdr:spPr>
        <a:xfrm>
          <a:off x="822687" y="3184472"/>
          <a:ext cx="72560" cy="80324"/>
        </a:xfrm>
        <a:prstGeom prst="flowChartConnector">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xdr:from>
      <xdr:col>1</xdr:col>
      <xdr:colOff>165651</xdr:colOff>
      <xdr:row>19</xdr:row>
      <xdr:rowOff>154559</xdr:rowOff>
    </xdr:from>
    <xdr:to>
      <xdr:col>3</xdr:col>
      <xdr:colOff>44586</xdr:colOff>
      <xdr:row>21</xdr:row>
      <xdr:rowOff>4053</xdr:rowOff>
    </xdr:to>
    <xdr:sp macro="" textlink="">
      <xdr:nvSpPr>
        <xdr:cNvPr id="168" name="TextBox 167">
          <a:extLst>
            <a:ext uri="{FF2B5EF4-FFF2-40B4-BE49-F238E27FC236}">
              <a16:creationId xmlns:a16="http://schemas.microsoft.com/office/drawing/2014/main" id="{8A4280A9-7D08-4920-9F45-9C86FB7342D2}"/>
            </a:ext>
          </a:extLst>
        </xdr:cNvPr>
        <xdr:cNvSpPr txBox="1"/>
      </xdr:nvSpPr>
      <xdr:spPr>
        <a:xfrm>
          <a:off x="773630" y="3620038"/>
          <a:ext cx="1094892" cy="214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700">
              <a:solidFill>
                <a:schemeClr val="tx1">
                  <a:lumMod val="50000"/>
                  <a:lumOff val="50000"/>
                </a:schemeClr>
              </a:solidFill>
              <a:latin typeface="+mn-lt"/>
            </a:rPr>
            <a:t>Employees</a:t>
          </a:r>
          <a:r>
            <a:rPr lang="en-IN" sz="700" baseline="0">
              <a:solidFill>
                <a:schemeClr val="tx1">
                  <a:lumMod val="50000"/>
                  <a:lumOff val="50000"/>
                </a:schemeClr>
              </a:solidFill>
              <a:latin typeface="+mn-lt"/>
            </a:rPr>
            <a:t> to workplace</a:t>
          </a:r>
          <a:endParaRPr lang="en-IN" sz="700">
            <a:solidFill>
              <a:schemeClr val="tx1">
                <a:lumMod val="50000"/>
                <a:lumOff val="50000"/>
              </a:schemeClr>
            </a:solidFill>
            <a:latin typeface="+mn-lt"/>
          </a:endParaRPr>
        </a:p>
      </xdr:txBody>
    </xdr:sp>
    <xdr:clientData/>
  </xdr:twoCellAnchor>
  <xdr:twoCellAnchor>
    <xdr:from>
      <xdr:col>1</xdr:col>
      <xdr:colOff>175537</xdr:colOff>
      <xdr:row>19</xdr:row>
      <xdr:rowOff>61579</xdr:rowOff>
    </xdr:from>
    <xdr:to>
      <xdr:col>2</xdr:col>
      <xdr:colOff>557009</xdr:colOff>
      <xdr:row>20</xdr:row>
      <xdr:rowOff>44514</xdr:rowOff>
    </xdr:to>
    <xdr:sp macro="" textlink="">
      <xdr:nvSpPr>
        <xdr:cNvPr id="169" name="TextBox 168">
          <a:extLst>
            <a:ext uri="{FF2B5EF4-FFF2-40B4-BE49-F238E27FC236}">
              <a16:creationId xmlns:a16="http://schemas.microsoft.com/office/drawing/2014/main" id="{D4EB81CE-0569-498E-922E-383BB8E96185}"/>
            </a:ext>
          </a:extLst>
        </xdr:cNvPr>
        <xdr:cNvSpPr txBox="1"/>
      </xdr:nvSpPr>
      <xdr:spPr>
        <a:xfrm>
          <a:off x="783516" y="3527058"/>
          <a:ext cx="989450" cy="165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rgbClr val="E5B244"/>
              </a:solidFill>
            </a:rPr>
            <a:t>Work</a:t>
          </a:r>
          <a:r>
            <a:rPr lang="en-IN" sz="900" b="1" baseline="0">
              <a:solidFill>
                <a:srgbClr val="E5B244"/>
              </a:solidFill>
            </a:rPr>
            <a:t> Location</a:t>
          </a:r>
          <a:endParaRPr lang="en-IN" sz="900" b="1">
            <a:solidFill>
              <a:srgbClr val="E5B244"/>
            </a:solidFill>
          </a:endParaRPr>
        </a:p>
      </xdr:txBody>
    </xdr:sp>
    <xdr:clientData/>
  </xdr:twoCellAnchor>
  <xdr:twoCellAnchor editAs="oneCell">
    <xdr:from>
      <xdr:col>0</xdr:col>
      <xdr:colOff>556508</xdr:colOff>
      <xdr:row>0</xdr:row>
      <xdr:rowOff>178904</xdr:rowOff>
    </xdr:from>
    <xdr:to>
      <xdr:col>1</xdr:col>
      <xdr:colOff>551653</xdr:colOff>
      <xdr:row>4</xdr:row>
      <xdr:rowOff>148685</xdr:rowOff>
    </xdr:to>
    <xdr:pic>
      <xdr:nvPicPr>
        <xdr:cNvPr id="171" name="Picture 170">
          <a:extLst>
            <a:ext uri="{FF2B5EF4-FFF2-40B4-BE49-F238E27FC236}">
              <a16:creationId xmlns:a16="http://schemas.microsoft.com/office/drawing/2014/main" id="{4F636993-B132-B42B-ED4C-36ED4CEECFAD}"/>
            </a:ext>
          </a:extLst>
        </xdr:cNvPr>
        <xdr:cNvPicPr>
          <a:picLocks noChangeAspect="1"/>
        </xdr:cNvPicPr>
      </xdr:nvPicPr>
      <xdr:blipFill>
        <a:blip xmlns:r="http://schemas.openxmlformats.org/officeDocument/2006/relationships" r:embed="rId16" cstate="print">
          <a:extLst>
            <a:ext uri="{BEBA8EAE-BF5A-486C-A8C5-ECC9F3942E4B}">
              <a14:imgProps xmlns:a14="http://schemas.microsoft.com/office/drawing/2010/main">
                <a14:imgLayer r:embed="rId17">
                  <a14:imgEffect>
                    <a14:backgroundRemoval t="10000" b="90000" l="10000" r="90000">
                      <a14:foregroundMark x1="47949" y1="40365" x2="47949" y2="40365"/>
                      <a14:foregroundMark x1="42188" y1="25977" x2="42188" y2="25977"/>
                      <a14:foregroundMark x1="42188" y1="28776" x2="42188" y2="28776"/>
                      <a14:foregroundMark x1="34473" y1="42448" x2="34473" y2="42448"/>
                      <a14:foregroundMark x1="53613" y1="33008" x2="53613" y2="33008"/>
                      <a14:foregroundMark x1="48340" y1="33008" x2="48340" y2="33008"/>
                      <a14:foregroundMark x1="48340" y1="38216" x2="48340" y2="38216"/>
                      <a14:foregroundMark x1="54492" y1="38607" x2="54492" y2="38607"/>
                      <a14:foregroundMark x1="63867" y1="39648" x2="63867" y2="39648"/>
                      <a14:foregroundMark x1="59766" y1="20703" x2="59766" y2="20703"/>
                      <a14:foregroundMark x1="66699" y1="39974" x2="66699" y2="39974"/>
                    </a14:backgroundRemoval>
                  </a14:imgEffect>
                </a14:imgLayer>
              </a14:imgProps>
            </a:ext>
            <a:ext uri="{28A0092B-C50C-407E-A947-70E740481C1C}">
              <a14:useLocalDpi xmlns:a14="http://schemas.microsoft.com/office/drawing/2010/main" val="0"/>
            </a:ext>
          </a:extLst>
        </a:blip>
        <a:stretch>
          <a:fillRect/>
        </a:stretch>
      </xdr:blipFill>
      <xdr:spPr>
        <a:xfrm>
          <a:off x="556508" y="178904"/>
          <a:ext cx="604745" cy="711903"/>
        </a:xfrm>
        <a:prstGeom prst="rect">
          <a:avLst/>
        </a:prstGeom>
      </xdr:spPr>
    </xdr:pic>
    <xdr:clientData/>
  </xdr:twoCellAnchor>
  <xdr:twoCellAnchor>
    <xdr:from>
      <xdr:col>1</xdr:col>
      <xdr:colOff>110865</xdr:colOff>
      <xdr:row>8</xdr:row>
      <xdr:rowOff>72161</xdr:rowOff>
    </xdr:from>
    <xdr:to>
      <xdr:col>3</xdr:col>
      <xdr:colOff>351095</xdr:colOff>
      <xdr:row>11</xdr:row>
      <xdr:rowOff>124807</xdr:rowOff>
    </xdr:to>
    <xdr:sp macro="" textlink="">
      <xdr:nvSpPr>
        <xdr:cNvPr id="174" name="TextBox 173">
          <a:extLst>
            <a:ext uri="{FF2B5EF4-FFF2-40B4-BE49-F238E27FC236}">
              <a16:creationId xmlns:a16="http://schemas.microsoft.com/office/drawing/2014/main" id="{4C2D7D24-C3BD-45EF-812D-F5294C0076F8}"/>
            </a:ext>
          </a:extLst>
        </xdr:cNvPr>
        <xdr:cNvSpPr txBox="1"/>
      </xdr:nvSpPr>
      <xdr:spPr>
        <a:xfrm>
          <a:off x="719972" y="1532044"/>
          <a:ext cx="1458443" cy="600103"/>
        </a:xfrm>
        <a:prstGeom prst="rect">
          <a:avLst/>
        </a:prstGeom>
        <a:noFill/>
        <a:ln w="9525" cmpd="sng">
          <a:solidFill>
            <a:srgbClr val="282828"/>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600" b="1" i="0">
              <a:solidFill>
                <a:srgbClr val="E5B244"/>
              </a:solidFill>
              <a:effectLst/>
              <a:latin typeface="Amasis MT Pro Black" panose="02040A04050005020304" pitchFamily="18" charset="0"/>
              <a:ea typeface="+mn-ea"/>
              <a:cs typeface="+mn-cs"/>
            </a:rPr>
            <a:t>Skills</a:t>
          </a:r>
          <a:r>
            <a:rPr lang="en-IN" sz="1600" b="1" i="0" baseline="0">
              <a:solidFill>
                <a:srgbClr val="E5B244"/>
              </a:solidFill>
              <a:effectLst/>
              <a:latin typeface="Amasis MT Pro Black" panose="02040A04050005020304" pitchFamily="18" charset="0"/>
              <a:ea typeface="+mn-ea"/>
              <a:cs typeface="+mn-cs"/>
            </a:rPr>
            <a:t> BreakDown</a:t>
          </a:r>
          <a:endParaRPr lang="en-IN" sz="1600" b="1">
            <a:solidFill>
              <a:srgbClr val="E5B244"/>
            </a:solidFill>
            <a:latin typeface="Amasis MT Pro Black" panose="02040A04050005020304" pitchFamily="18" charset="0"/>
          </a:endParaRPr>
        </a:p>
      </xdr:txBody>
    </xdr:sp>
    <xdr:clientData/>
  </xdr:twoCellAnchor>
  <xdr:twoCellAnchor>
    <xdr:from>
      <xdr:col>1</xdr:col>
      <xdr:colOff>108600</xdr:colOff>
      <xdr:row>8</xdr:row>
      <xdr:rowOff>78928</xdr:rowOff>
    </xdr:from>
    <xdr:to>
      <xdr:col>3</xdr:col>
      <xdr:colOff>348830</xdr:colOff>
      <xdr:row>11</xdr:row>
      <xdr:rowOff>131574</xdr:rowOff>
    </xdr:to>
    <xdr:sp macro="" textlink="">
      <xdr:nvSpPr>
        <xdr:cNvPr id="175" name="TextBox 174">
          <a:extLst>
            <a:ext uri="{FF2B5EF4-FFF2-40B4-BE49-F238E27FC236}">
              <a16:creationId xmlns:a16="http://schemas.microsoft.com/office/drawing/2014/main" id="{AA3128C0-AB24-44BC-B48C-151515D63BE4}"/>
            </a:ext>
          </a:extLst>
        </xdr:cNvPr>
        <xdr:cNvSpPr txBox="1"/>
      </xdr:nvSpPr>
      <xdr:spPr>
        <a:xfrm>
          <a:off x="719972" y="1532044"/>
          <a:ext cx="1462974" cy="597565"/>
        </a:xfrm>
        <a:prstGeom prst="rect">
          <a:avLst/>
        </a:prstGeom>
        <a:noFill/>
        <a:ln w="9525" cmpd="sng">
          <a:solidFill>
            <a:srgbClr val="282828"/>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600" b="0" i="0">
              <a:solidFill>
                <a:srgbClr val="E5B244"/>
              </a:solidFill>
              <a:effectLst/>
              <a:latin typeface="Amasis MT Pro Black" panose="02040A04050005020304" pitchFamily="18" charset="0"/>
              <a:ea typeface="+mn-ea"/>
              <a:cs typeface="+mn-cs"/>
            </a:rPr>
            <a:t>Skills</a:t>
          </a:r>
          <a:r>
            <a:rPr lang="en-IN" sz="1600" b="0" i="0" baseline="0">
              <a:solidFill>
                <a:srgbClr val="E5B244"/>
              </a:solidFill>
              <a:effectLst/>
              <a:latin typeface="Amasis MT Pro Black" panose="02040A04050005020304" pitchFamily="18" charset="0"/>
              <a:ea typeface="+mn-ea"/>
              <a:cs typeface="+mn-cs"/>
            </a:rPr>
            <a:t> BreakDown</a:t>
          </a:r>
          <a:endParaRPr lang="en-IN" sz="1600" b="0">
            <a:solidFill>
              <a:srgbClr val="E5B244"/>
            </a:solidFill>
            <a:latin typeface="Amasis MT Pro Black" panose="02040A04050005020304" pitchFamily="18" charset="0"/>
          </a:endParaRPr>
        </a:p>
      </xdr:txBody>
    </xdr:sp>
    <xdr:clientData/>
  </xdr:twoCellAnchor>
  <xdr:twoCellAnchor>
    <xdr:from>
      <xdr:col>1</xdr:col>
      <xdr:colOff>516336</xdr:colOff>
      <xdr:row>0</xdr:row>
      <xdr:rowOff>176765</xdr:rowOff>
    </xdr:from>
    <xdr:to>
      <xdr:col>4</xdr:col>
      <xdr:colOff>146966</xdr:colOff>
      <xdr:row>5</xdr:row>
      <xdr:rowOff>47120</xdr:rowOff>
    </xdr:to>
    <xdr:sp macro="" textlink="">
      <xdr:nvSpPr>
        <xdr:cNvPr id="176" name="TextBox 175">
          <a:extLst>
            <a:ext uri="{FF2B5EF4-FFF2-40B4-BE49-F238E27FC236}">
              <a16:creationId xmlns:a16="http://schemas.microsoft.com/office/drawing/2014/main" id="{68AA6345-8921-49E9-B591-1948B280C81B}"/>
            </a:ext>
          </a:extLst>
        </xdr:cNvPr>
        <xdr:cNvSpPr txBox="1"/>
      </xdr:nvSpPr>
      <xdr:spPr>
        <a:xfrm>
          <a:off x="1125936" y="176765"/>
          <a:ext cx="1459430" cy="7980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800" b="1" i="0" baseline="0">
              <a:solidFill>
                <a:srgbClr val="E5B244"/>
              </a:solidFill>
              <a:effectLst/>
              <a:latin typeface="Aptos ExtraBold" panose="020F0502020204030204" pitchFamily="34" charset="0"/>
              <a:ea typeface="+mn-ea"/>
              <a:cs typeface="+mn-cs"/>
            </a:rPr>
            <a:t>HR </a:t>
          </a:r>
        </a:p>
        <a:p>
          <a:pPr marL="0" marR="0" lvl="0" indent="0" algn="l" defTabSz="914400" eaLnBrk="1" fontAlgn="auto" latinLnBrk="0" hangingPunct="1">
            <a:lnSpc>
              <a:spcPct val="100000"/>
            </a:lnSpc>
            <a:spcBef>
              <a:spcPts val="0"/>
            </a:spcBef>
            <a:spcAft>
              <a:spcPts val="0"/>
            </a:spcAft>
            <a:buClrTx/>
            <a:buSzTx/>
            <a:buFontTx/>
            <a:buNone/>
            <a:tabLst/>
            <a:defRPr/>
          </a:pPr>
          <a:r>
            <a:rPr lang="en-IN" sz="1600" b="1" i="0" baseline="0">
              <a:solidFill>
                <a:srgbClr val="E5B244"/>
              </a:solidFill>
              <a:effectLst/>
              <a:latin typeface="Aptos ExtraBold" panose="020F0502020204030204" pitchFamily="34" charset="0"/>
              <a:ea typeface="+mn-ea"/>
              <a:cs typeface="+mn-cs"/>
            </a:rPr>
            <a:t>Dashboard</a:t>
          </a:r>
          <a:endParaRPr lang="en-IN" sz="1600" b="1">
            <a:solidFill>
              <a:srgbClr val="E5B244"/>
            </a:solidFill>
            <a:latin typeface="Aptos ExtraBold" panose="020F0502020204030204" pitchFamily="34" charset="0"/>
          </a:endParaRPr>
        </a:p>
      </xdr:txBody>
    </xdr:sp>
    <xdr:clientData/>
  </xdr:twoCellAnchor>
  <xdr:twoCellAnchor>
    <xdr:from>
      <xdr:col>1</xdr:col>
      <xdr:colOff>498855</xdr:colOff>
      <xdr:row>3</xdr:row>
      <xdr:rowOff>134112</xdr:rowOff>
    </xdr:from>
    <xdr:to>
      <xdr:col>4</xdr:col>
      <xdr:colOff>478574</xdr:colOff>
      <xdr:row>4</xdr:row>
      <xdr:rowOff>117755</xdr:rowOff>
    </xdr:to>
    <xdr:sp macro="" textlink="">
      <xdr:nvSpPr>
        <xdr:cNvPr id="180" name="TextBox 179">
          <a:extLst>
            <a:ext uri="{FF2B5EF4-FFF2-40B4-BE49-F238E27FC236}">
              <a16:creationId xmlns:a16="http://schemas.microsoft.com/office/drawing/2014/main" id="{708A21EC-BF0F-4D4D-A3F1-7C6D3FDCF1A3}"/>
            </a:ext>
          </a:extLst>
        </xdr:cNvPr>
        <xdr:cNvSpPr txBox="1"/>
      </xdr:nvSpPr>
      <xdr:spPr>
        <a:xfrm>
          <a:off x="1108455" y="690703"/>
          <a:ext cx="1808519" cy="16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700">
              <a:solidFill>
                <a:schemeClr val="tx1">
                  <a:lumMod val="50000"/>
                  <a:lumOff val="50000"/>
                </a:schemeClr>
              </a:solidFill>
              <a:latin typeface="+mn-lt"/>
            </a:rPr>
            <a:t>Analyze</a:t>
          </a:r>
          <a:r>
            <a:rPr lang="en-IN" sz="700" baseline="0">
              <a:solidFill>
                <a:schemeClr val="tx1">
                  <a:lumMod val="50000"/>
                  <a:lumOff val="50000"/>
                </a:schemeClr>
              </a:solidFill>
              <a:latin typeface="+mn-lt"/>
            </a:rPr>
            <a:t> and  monitor the HR department</a:t>
          </a:r>
          <a:endParaRPr lang="en-IN" sz="700">
            <a:solidFill>
              <a:schemeClr val="tx1">
                <a:lumMod val="50000"/>
                <a:lumOff val="50000"/>
              </a:schemeClr>
            </a:solidFill>
            <a:latin typeface="+mn-lt"/>
          </a:endParaRPr>
        </a:p>
      </xdr:txBody>
    </xdr:sp>
    <xdr:clientData/>
  </xdr:twoCellAnchor>
  <xdr:twoCellAnchor editAs="oneCell">
    <xdr:from>
      <xdr:col>4</xdr:col>
      <xdr:colOff>248444</xdr:colOff>
      <xdr:row>0</xdr:row>
      <xdr:rowOff>175261</xdr:rowOff>
    </xdr:from>
    <xdr:to>
      <xdr:col>7</xdr:col>
      <xdr:colOff>253308</xdr:colOff>
      <xdr:row>5</xdr:row>
      <xdr:rowOff>25121</xdr:rowOff>
    </xdr:to>
    <mc:AlternateContent xmlns:mc="http://schemas.openxmlformats.org/markup-compatibility/2006" xmlns:a14="http://schemas.microsoft.com/office/drawing/2010/main">
      <mc:Choice Requires="a14">
        <xdr:graphicFrame macro="">
          <xdr:nvGraphicFramePr>
            <xdr:cNvPr id="181" name="Gender">
              <a:extLst>
                <a:ext uri="{FF2B5EF4-FFF2-40B4-BE49-F238E27FC236}">
                  <a16:creationId xmlns:a16="http://schemas.microsoft.com/office/drawing/2014/main" id="{5ED42474-D385-4CB6-8CB2-7DA6D396697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694865" y="175261"/>
              <a:ext cx="1839680" cy="7522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274233</xdr:colOff>
      <xdr:row>0</xdr:row>
      <xdr:rowOff>97352</xdr:rowOff>
    </xdr:from>
    <xdr:to>
      <xdr:col>10</xdr:col>
      <xdr:colOff>456280</xdr:colOff>
      <xdr:row>5</xdr:row>
      <xdr:rowOff>112644</xdr:rowOff>
    </xdr:to>
    <mc:AlternateContent xmlns:mc="http://schemas.openxmlformats.org/markup-compatibility/2006" xmlns:a14="http://schemas.microsoft.com/office/drawing/2010/main">
      <mc:Choice Requires="a14">
        <xdr:graphicFrame macro="">
          <xdr:nvGraphicFramePr>
            <xdr:cNvPr id="182" name="Department">
              <a:extLst>
                <a:ext uri="{FF2B5EF4-FFF2-40B4-BE49-F238E27FC236}">
                  <a16:creationId xmlns:a16="http://schemas.microsoft.com/office/drawing/2014/main" id="{AD3A35A1-773B-4D30-BA14-40DD6D68AA1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555470" y="97352"/>
              <a:ext cx="2016863" cy="9176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0.03603</cdr:x>
      <cdr:y>0.12101</cdr:y>
    </cdr:from>
    <cdr:to>
      <cdr:x>0.75911</cdr:x>
      <cdr:y>0.37436</cdr:y>
    </cdr:to>
    <cdr:sp macro="" textlink="">
      <cdr:nvSpPr>
        <cdr:cNvPr id="2" name="TextBox 54">
          <a:extLst xmlns:a="http://schemas.openxmlformats.org/drawingml/2006/main">
            <a:ext uri="{FF2B5EF4-FFF2-40B4-BE49-F238E27FC236}">
              <a16:creationId xmlns:a16="http://schemas.microsoft.com/office/drawing/2014/main" id="{97D8F2EA-A83E-190F-2C9C-5A93CCC8647D}"/>
            </a:ext>
          </a:extLst>
        </cdr:cNvPr>
        <cdr:cNvSpPr txBox="1"/>
      </cdr:nvSpPr>
      <cdr:spPr>
        <a:xfrm xmlns:a="http://schemas.openxmlformats.org/drawingml/2006/main">
          <a:off x="49108" y="70779"/>
          <a:ext cx="985544" cy="14818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l"/>
          <a:r>
            <a:rPr lang="en-IN" sz="900">
              <a:solidFill>
                <a:schemeClr val="bg1"/>
              </a:solidFill>
            </a:rPr>
            <a:t>Head</a:t>
          </a:r>
          <a:r>
            <a:rPr lang="en-IN" sz="900" baseline="0">
              <a:solidFill>
                <a:schemeClr val="bg1"/>
              </a:solidFill>
            </a:rPr>
            <a:t> Office</a:t>
          </a:r>
          <a:endParaRPr lang="en-IN" sz="900">
            <a:solidFill>
              <a:schemeClr val="bg1"/>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928.627126273146" createdVersion="8" refreshedVersion="8" minRefreshableVersion="3" recordCount="50" xr:uid="{F4C32C2F-B582-49E7-AC65-7BEA17007A68}">
  <cacheSource type="worksheet">
    <worksheetSource name="Table1"/>
  </cacheSource>
  <cacheFields count="21">
    <cacheField name="Employee ID" numFmtId="0">
      <sharedItems containsSemiMixedTypes="0" containsString="0" containsNumber="1" containsInteger="1" minValue="1550" maxValue="9968"/>
    </cacheField>
    <cacheField name="Full Name" numFmtId="0">
      <sharedItems/>
    </cacheField>
    <cacheField name="Gender" numFmtId="0">
      <sharedItems count="2">
        <s v="Female"/>
        <s v="Male"/>
      </sharedItems>
    </cacheField>
    <cacheField name="Age" numFmtId="0">
      <sharedItems containsSemiMixedTypes="0" containsString="0" containsNumber="1" containsInteger="1" minValue="20" maxValue="60" count="27">
        <n v="25"/>
        <n v="27"/>
        <n v="34"/>
        <n v="41"/>
        <n v="56"/>
        <n v="28"/>
        <n v="20"/>
        <n v="58"/>
        <n v="44"/>
        <n v="29"/>
        <n v="23"/>
        <n v="30"/>
        <n v="49"/>
        <n v="60"/>
        <n v="46"/>
        <n v="57"/>
        <n v="24"/>
        <n v="35"/>
        <n v="36"/>
        <n v="31"/>
        <n v="37"/>
        <n v="48"/>
        <n v="45"/>
        <n v="52"/>
        <n v="42"/>
        <n v="21"/>
        <n v="59"/>
      </sharedItems>
    </cacheField>
    <cacheField name="Age range" numFmtId="0">
      <sharedItems count="5">
        <s v="18-25"/>
        <s v="26-35"/>
        <s v="36-45"/>
        <s v="56 &lt;"/>
        <s v="46-55"/>
      </sharedItems>
    </cacheField>
    <cacheField name="Region" numFmtId="0">
      <sharedItems count="5">
        <s v="East"/>
        <s v="Central"/>
        <s v="West"/>
        <s v="South"/>
        <s v="North"/>
      </sharedItems>
    </cacheField>
    <cacheField name="Job Title" numFmtId="0">
      <sharedItems count="5">
        <s v="Manager"/>
        <s v="Designer"/>
        <s v="HR Specialist"/>
        <s v="Developer"/>
        <s v="Analyst"/>
      </sharedItems>
    </cacheField>
    <cacheField name="Department" numFmtId="0">
      <sharedItems count="5">
        <s v="Finance"/>
        <s v="HR"/>
        <s v="Marketing"/>
        <s v="Operations"/>
        <s v="IT"/>
      </sharedItems>
    </cacheField>
    <cacheField name="Manager/Supervisor" numFmtId="0">
      <sharedItems/>
    </cacheField>
    <cacheField name="Date of Hire" numFmtId="0">
      <sharedItems/>
    </cacheField>
    <cacheField name="Employment Status" numFmtId="0">
      <sharedItems count="3">
        <s v="Full-Time"/>
        <s v="Contract"/>
        <s v="Part-Time"/>
      </sharedItems>
    </cacheField>
    <cacheField name="Work Location" numFmtId="0">
      <sharedItems count="3">
        <s v="Head Office"/>
        <s v="Branch Office"/>
        <s v="Remote"/>
      </sharedItems>
    </cacheField>
    <cacheField name="Salary" numFmtId="0">
      <sharedItems containsSemiMixedTypes="0" containsString="0" containsNumber="1" containsInteger="1" minValue="30137" maxValue="98961"/>
    </cacheField>
    <cacheField name="Pay Grade" numFmtId="0">
      <sharedItems/>
    </cacheField>
    <cacheField name="Bonus/Allowances" numFmtId="0">
      <sharedItems containsSemiMixedTypes="0" containsString="0" containsNumber="1" containsInteger="1" minValue="1024" maxValue="9911"/>
    </cacheField>
    <cacheField name="Insurance Details" numFmtId="0">
      <sharedItems/>
    </cacheField>
    <cacheField name="Leave Taken" numFmtId="0">
      <sharedItems containsSemiMixedTypes="0" containsString="0" containsNumber="1" containsInteger="1" minValue="0" maxValue="20"/>
    </cacheField>
    <cacheField name="Performance Rating" numFmtId="0">
      <sharedItems containsSemiMixedTypes="0" containsString="0" containsNumber="1" containsInteger="1" minValue="1" maxValue="5"/>
    </cacheField>
    <cacheField name="Training Programs Attended" numFmtId="0">
      <sharedItems/>
    </cacheField>
    <cacheField name="Skills" numFmtId="0">
      <sharedItems count="5">
        <s v="Design"/>
        <s v="Management"/>
        <s v="Python"/>
        <s v="Communication"/>
        <s v="Excel"/>
      </sharedItems>
    </cacheField>
    <cacheField name="Certifications" numFmtId="0">
      <sharedItems/>
    </cacheField>
  </cacheFields>
  <extLst>
    <ext xmlns:x14="http://schemas.microsoft.com/office/spreadsheetml/2009/9/main" uri="{725AE2AE-9491-48be-B2B4-4EB974FC3084}">
      <x14:pivotCacheDefinition pivotCacheId="12739253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n v="4294"/>
    <s v="Lori Nguyen"/>
    <x v="0"/>
    <x v="0"/>
    <x v="0"/>
    <x v="0"/>
    <x v="0"/>
    <x v="0"/>
    <s v="Luis Reynolds"/>
    <s v="2019-03-15"/>
    <x v="0"/>
    <x v="0"/>
    <n v="53700"/>
    <s v="C"/>
    <n v="1463"/>
    <s v="Health"/>
    <n v="1"/>
    <n v="1"/>
    <s v="Leadership Training"/>
    <x v="0"/>
    <s v="Certified Professional"/>
  </r>
  <r>
    <n v="9116"/>
    <s v="Gary Garcia"/>
    <x v="1"/>
    <x v="1"/>
    <x v="1"/>
    <x v="1"/>
    <x v="1"/>
    <x v="1"/>
    <s v="Ashley Simmons MD"/>
    <s v="2022-12-20"/>
    <x v="0"/>
    <x v="1"/>
    <n v="91091"/>
    <s v="B"/>
    <n v="1024"/>
    <s v="None"/>
    <n v="19"/>
    <n v="4"/>
    <s v="Excel Workshop"/>
    <x v="0"/>
    <s v="Certified Professional"/>
  </r>
  <r>
    <n v="5120"/>
    <s v="Jeremy Nguyen"/>
    <x v="1"/>
    <x v="2"/>
    <x v="1"/>
    <x v="2"/>
    <x v="2"/>
    <x v="2"/>
    <s v="Cassandra Duncan"/>
    <s v="2022-08-10"/>
    <x v="0"/>
    <x v="2"/>
    <n v="57538"/>
    <s v="D"/>
    <n v="1674"/>
    <s v="None"/>
    <n v="8"/>
    <n v="1"/>
    <s v="None"/>
    <x v="1"/>
    <s v="Advanced Training"/>
  </r>
  <r>
    <n v="8071"/>
    <s v="Kimberly Jones"/>
    <x v="0"/>
    <x v="3"/>
    <x v="2"/>
    <x v="2"/>
    <x v="0"/>
    <x v="3"/>
    <s v="Janet Harris"/>
    <s v="2024-09-03"/>
    <x v="1"/>
    <x v="0"/>
    <n v="62993"/>
    <s v="A"/>
    <n v="2695"/>
    <s v="Health + Dental"/>
    <n v="0"/>
    <n v="2"/>
    <s v="None"/>
    <x v="2"/>
    <s v="None"/>
  </r>
  <r>
    <n v="9351"/>
    <s v="Anthony Gates"/>
    <x v="1"/>
    <x v="4"/>
    <x v="3"/>
    <x v="0"/>
    <x v="0"/>
    <x v="2"/>
    <s v="Mr. Frank Clay"/>
    <s v="2019-03-14"/>
    <x v="1"/>
    <x v="1"/>
    <n v="45773"/>
    <s v="A"/>
    <n v="8776"/>
    <s v="Health"/>
    <n v="16"/>
    <n v="4"/>
    <s v="Leadership Training"/>
    <x v="2"/>
    <s v="None"/>
  </r>
  <r>
    <n v="2873"/>
    <s v="Courtney Foster"/>
    <x v="0"/>
    <x v="5"/>
    <x v="1"/>
    <x v="2"/>
    <x v="3"/>
    <x v="2"/>
    <s v="Dorothy Price"/>
    <s v="2017-01-23"/>
    <x v="0"/>
    <x v="1"/>
    <n v="96249"/>
    <s v="C"/>
    <n v="4826"/>
    <s v="Health + Dental"/>
    <n v="7"/>
    <n v="3"/>
    <s v="Leadership Training"/>
    <x v="3"/>
    <s v="Certified Professional"/>
  </r>
  <r>
    <n v="3540"/>
    <s v="Catherine Hall"/>
    <x v="0"/>
    <x v="6"/>
    <x v="0"/>
    <x v="1"/>
    <x v="2"/>
    <x v="2"/>
    <s v="Michele Sexton"/>
    <s v="2024-08-17"/>
    <x v="0"/>
    <x v="2"/>
    <n v="61596"/>
    <s v="C"/>
    <n v="8818"/>
    <s v="Health + Dental"/>
    <n v="4"/>
    <n v="2"/>
    <s v="Leadership Training"/>
    <x v="1"/>
    <s v="None"/>
  </r>
  <r>
    <n v="3653"/>
    <s v="Deanna Ball"/>
    <x v="0"/>
    <x v="7"/>
    <x v="3"/>
    <x v="3"/>
    <x v="1"/>
    <x v="4"/>
    <s v="Richard Schmidt"/>
    <s v="2014-12-09"/>
    <x v="0"/>
    <x v="2"/>
    <n v="97869"/>
    <s v="A"/>
    <n v="1966"/>
    <s v="Health"/>
    <n v="10"/>
    <n v="1"/>
    <s v="Leadership Training"/>
    <x v="0"/>
    <s v="Certified Professional"/>
  </r>
  <r>
    <n v="5587"/>
    <s v="Candace Nelson"/>
    <x v="0"/>
    <x v="8"/>
    <x v="2"/>
    <x v="3"/>
    <x v="2"/>
    <x v="2"/>
    <s v="Teresa Pearson"/>
    <s v="2021-06-28"/>
    <x v="0"/>
    <x v="0"/>
    <n v="81235"/>
    <s v="A"/>
    <n v="6553"/>
    <s v="None"/>
    <n v="16"/>
    <n v="2"/>
    <s v="None"/>
    <x v="1"/>
    <s v="Certified Professional"/>
  </r>
  <r>
    <n v="9554"/>
    <s v="Mandy Davis"/>
    <x v="0"/>
    <x v="9"/>
    <x v="1"/>
    <x v="1"/>
    <x v="2"/>
    <x v="3"/>
    <s v="Laura Hart"/>
    <s v="2018-05-20"/>
    <x v="0"/>
    <x v="1"/>
    <n v="87852"/>
    <s v="A"/>
    <n v="4980"/>
    <s v="Health + Dental"/>
    <n v="19"/>
    <n v="3"/>
    <s v="None"/>
    <x v="2"/>
    <s v="Certified Professional"/>
  </r>
  <r>
    <n v="6213"/>
    <s v="Matthew Powell"/>
    <x v="1"/>
    <x v="10"/>
    <x v="0"/>
    <x v="3"/>
    <x v="0"/>
    <x v="2"/>
    <s v="Andrea May"/>
    <s v="2017-02-13"/>
    <x v="1"/>
    <x v="1"/>
    <n v="59359"/>
    <s v="A"/>
    <n v="9449"/>
    <s v="Health + Dental"/>
    <n v="20"/>
    <n v="3"/>
    <s v="None"/>
    <x v="1"/>
    <s v="None"/>
  </r>
  <r>
    <n v="9105"/>
    <s v="Bruce Nelson"/>
    <x v="1"/>
    <x v="11"/>
    <x v="1"/>
    <x v="0"/>
    <x v="1"/>
    <x v="0"/>
    <s v="Casey Martin"/>
    <s v="2024-05-05"/>
    <x v="1"/>
    <x v="2"/>
    <n v="81225"/>
    <s v="D"/>
    <n v="6202"/>
    <s v="Health + Dental"/>
    <n v="2"/>
    <n v="2"/>
    <s v="Excel Workshop"/>
    <x v="4"/>
    <s v="Certified Professional"/>
  </r>
  <r>
    <n v="9508"/>
    <s v="Dawn Cole"/>
    <x v="0"/>
    <x v="12"/>
    <x v="4"/>
    <x v="1"/>
    <x v="0"/>
    <x v="0"/>
    <s v="Amber Allen"/>
    <s v="2022-04-19"/>
    <x v="1"/>
    <x v="0"/>
    <n v="32788"/>
    <s v="D"/>
    <n v="4396"/>
    <s v="Health"/>
    <n v="13"/>
    <n v="5"/>
    <s v="None"/>
    <x v="3"/>
    <s v="Advanced Training"/>
  </r>
  <r>
    <n v="2436"/>
    <s v="Tanner Morse"/>
    <x v="1"/>
    <x v="13"/>
    <x v="3"/>
    <x v="4"/>
    <x v="0"/>
    <x v="3"/>
    <s v="Adam Johnson"/>
    <s v="2015-11-16"/>
    <x v="1"/>
    <x v="2"/>
    <n v="70452"/>
    <s v="D"/>
    <n v="9911"/>
    <s v="None"/>
    <n v="2"/>
    <n v="1"/>
    <s v="None"/>
    <x v="3"/>
    <s v="Certified Professional"/>
  </r>
  <r>
    <n v="4441"/>
    <s v="Jose Griffin"/>
    <x v="1"/>
    <x v="14"/>
    <x v="4"/>
    <x v="1"/>
    <x v="3"/>
    <x v="0"/>
    <s v="Nicole Dominguez"/>
    <s v="2023-09-09"/>
    <x v="0"/>
    <x v="1"/>
    <n v="33045"/>
    <s v="B"/>
    <n v="1456"/>
    <s v="None"/>
    <n v="16"/>
    <n v="3"/>
    <s v="Excel Workshop"/>
    <x v="3"/>
    <s v="None"/>
  </r>
  <r>
    <n v="5827"/>
    <s v="Daniel Hawkins"/>
    <x v="1"/>
    <x v="15"/>
    <x v="3"/>
    <x v="2"/>
    <x v="3"/>
    <x v="1"/>
    <s v="Andrew Best"/>
    <s v="2017-12-12"/>
    <x v="2"/>
    <x v="2"/>
    <n v="96429"/>
    <s v="C"/>
    <n v="4740"/>
    <s v="None"/>
    <n v="8"/>
    <n v="1"/>
    <s v="Excel Workshop"/>
    <x v="2"/>
    <s v="None"/>
  </r>
  <r>
    <n v="5184"/>
    <s v="Elaine Mcclain"/>
    <x v="0"/>
    <x v="16"/>
    <x v="0"/>
    <x v="1"/>
    <x v="2"/>
    <x v="2"/>
    <s v="Gabrielle Rodriguez"/>
    <s v="2017-03-10"/>
    <x v="2"/>
    <x v="2"/>
    <n v="33183"/>
    <s v="A"/>
    <n v="8114"/>
    <s v="None"/>
    <n v="4"/>
    <n v="2"/>
    <s v="Excel Workshop"/>
    <x v="4"/>
    <s v="Advanced Training"/>
  </r>
  <r>
    <n v="5874"/>
    <s v="Kimberly Jones"/>
    <x v="0"/>
    <x v="17"/>
    <x v="1"/>
    <x v="4"/>
    <x v="3"/>
    <x v="0"/>
    <s v="Allison Harvey"/>
    <s v="2019-03-04"/>
    <x v="2"/>
    <x v="0"/>
    <n v="75065"/>
    <s v="C"/>
    <n v="7123"/>
    <s v="None"/>
    <n v="20"/>
    <n v="2"/>
    <s v="None"/>
    <x v="0"/>
    <s v="Advanced Training"/>
  </r>
  <r>
    <n v="9834"/>
    <s v="Thomas Kramer"/>
    <x v="1"/>
    <x v="3"/>
    <x v="2"/>
    <x v="1"/>
    <x v="1"/>
    <x v="4"/>
    <s v="Tristan Mejia"/>
    <s v="2022-11-20"/>
    <x v="0"/>
    <x v="2"/>
    <n v="32877"/>
    <s v="C"/>
    <n v="6432"/>
    <s v="Health"/>
    <n v="11"/>
    <n v="1"/>
    <s v="None"/>
    <x v="0"/>
    <s v="None"/>
  </r>
  <r>
    <n v="5096"/>
    <s v="Kevin Whitaker"/>
    <x v="1"/>
    <x v="18"/>
    <x v="2"/>
    <x v="1"/>
    <x v="4"/>
    <x v="3"/>
    <s v="Mary Welch"/>
    <s v="2021-03-02"/>
    <x v="0"/>
    <x v="1"/>
    <n v="46811"/>
    <s v="D"/>
    <n v="1567"/>
    <s v="None"/>
    <n v="7"/>
    <n v="3"/>
    <s v="Excel Workshop"/>
    <x v="0"/>
    <s v="Advanced Training"/>
  </r>
  <r>
    <n v="2263"/>
    <s v="Dustin Carter"/>
    <x v="1"/>
    <x v="19"/>
    <x v="1"/>
    <x v="3"/>
    <x v="2"/>
    <x v="1"/>
    <s v="Douglas Miles"/>
    <s v="2021-08-01"/>
    <x v="1"/>
    <x v="1"/>
    <n v="87538"/>
    <s v="C"/>
    <n v="3588"/>
    <s v="Health + Dental"/>
    <n v="11"/>
    <n v="5"/>
    <s v="Excel Workshop"/>
    <x v="2"/>
    <s v="None"/>
  </r>
  <r>
    <n v="6505"/>
    <s v="Nicole Williamson"/>
    <x v="0"/>
    <x v="5"/>
    <x v="1"/>
    <x v="0"/>
    <x v="1"/>
    <x v="4"/>
    <s v="Jessica Fleming"/>
    <s v="2015-08-14"/>
    <x v="0"/>
    <x v="1"/>
    <n v="73002"/>
    <s v="C"/>
    <n v="6296"/>
    <s v="Health"/>
    <n v="2"/>
    <n v="5"/>
    <s v="Excel Workshop"/>
    <x v="1"/>
    <s v="Certified Professional"/>
  </r>
  <r>
    <n v="8626"/>
    <s v="Matthew Knight"/>
    <x v="1"/>
    <x v="20"/>
    <x v="2"/>
    <x v="3"/>
    <x v="1"/>
    <x v="3"/>
    <s v="Christine Lee"/>
    <s v="2015-10-21"/>
    <x v="2"/>
    <x v="2"/>
    <n v="41653"/>
    <s v="D"/>
    <n v="9236"/>
    <s v="None"/>
    <n v="13"/>
    <n v="1"/>
    <s v="Excel Workshop"/>
    <x v="0"/>
    <s v="None"/>
  </r>
  <r>
    <n v="5979"/>
    <s v="Donna Jones"/>
    <x v="0"/>
    <x v="19"/>
    <x v="1"/>
    <x v="0"/>
    <x v="0"/>
    <x v="2"/>
    <s v="Mario Smith DVM"/>
    <s v="2015-03-14"/>
    <x v="1"/>
    <x v="1"/>
    <n v="67582"/>
    <s v="A"/>
    <n v="1375"/>
    <s v="Health"/>
    <n v="20"/>
    <n v="3"/>
    <s v="Excel Workshop"/>
    <x v="1"/>
    <s v="None"/>
  </r>
  <r>
    <n v="3104"/>
    <s v="Carolyn Bullock"/>
    <x v="0"/>
    <x v="10"/>
    <x v="0"/>
    <x v="3"/>
    <x v="1"/>
    <x v="1"/>
    <s v="Joseph Francis"/>
    <s v="2024-05-22"/>
    <x v="2"/>
    <x v="1"/>
    <n v="37351"/>
    <s v="D"/>
    <n v="7858"/>
    <s v="Health + Dental"/>
    <n v="18"/>
    <n v="2"/>
    <s v="Leadership Training"/>
    <x v="1"/>
    <s v="Advanced Training"/>
  </r>
  <r>
    <n v="8967"/>
    <s v="Wendy Gomez"/>
    <x v="0"/>
    <x v="21"/>
    <x v="4"/>
    <x v="4"/>
    <x v="2"/>
    <x v="0"/>
    <s v="Sarah Young"/>
    <s v="2017-03-19"/>
    <x v="0"/>
    <x v="1"/>
    <n v="36721"/>
    <s v="B"/>
    <n v="8820"/>
    <s v="Health + Dental"/>
    <n v="0"/>
    <n v="2"/>
    <s v="Excel Workshop"/>
    <x v="1"/>
    <s v="Certified Professional"/>
  </r>
  <r>
    <n v="5087"/>
    <s v="Michael Thomas"/>
    <x v="1"/>
    <x v="5"/>
    <x v="1"/>
    <x v="2"/>
    <x v="4"/>
    <x v="0"/>
    <s v="Aaron Hart"/>
    <s v="2021-09-15"/>
    <x v="1"/>
    <x v="2"/>
    <n v="46326"/>
    <s v="B"/>
    <n v="9189"/>
    <s v="Health + Dental"/>
    <n v="8"/>
    <n v="4"/>
    <s v="Leadership Training"/>
    <x v="3"/>
    <s v="Advanced Training"/>
  </r>
  <r>
    <n v="3358"/>
    <s v="Kevin Bell"/>
    <x v="1"/>
    <x v="11"/>
    <x v="1"/>
    <x v="1"/>
    <x v="3"/>
    <x v="1"/>
    <s v="Brian Boyd"/>
    <s v="2022-05-09"/>
    <x v="0"/>
    <x v="0"/>
    <n v="59007"/>
    <s v="C"/>
    <n v="3380"/>
    <s v="Health"/>
    <n v="17"/>
    <n v="3"/>
    <s v="None"/>
    <x v="4"/>
    <s v="Certified Professional"/>
  </r>
  <r>
    <n v="8256"/>
    <s v="Richard Landry"/>
    <x v="1"/>
    <x v="14"/>
    <x v="4"/>
    <x v="3"/>
    <x v="0"/>
    <x v="3"/>
    <s v="Steven Krueger"/>
    <s v="2017-06-22"/>
    <x v="0"/>
    <x v="1"/>
    <n v="52020"/>
    <s v="B"/>
    <n v="9585"/>
    <s v="Health + Dental"/>
    <n v="0"/>
    <n v="4"/>
    <s v="Excel Workshop"/>
    <x v="4"/>
    <s v="None"/>
  </r>
  <r>
    <n v="5763"/>
    <s v="George Hurley"/>
    <x v="1"/>
    <x v="8"/>
    <x v="2"/>
    <x v="1"/>
    <x v="2"/>
    <x v="1"/>
    <s v="Debra Williams"/>
    <s v="2020-11-28"/>
    <x v="2"/>
    <x v="1"/>
    <n v="98961"/>
    <s v="D"/>
    <n v="2688"/>
    <s v="Health"/>
    <n v="2"/>
    <n v="5"/>
    <s v="Excel Workshop"/>
    <x v="4"/>
    <s v="Certified Professional"/>
  </r>
  <r>
    <n v="6838"/>
    <s v="Mark Lopez"/>
    <x v="1"/>
    <x v="22"/>
    <x v="2"/>
    <x v="2"/>
    <x v="3"/>
    <x v="2"/>
    <s v="Karen Mitchell"/>
    <s v="2015-08-30"/>
    <x v="2"/>
    <x v="1"/>
    <n v="81943"/>
    <s v="C"/>
    <n v="2255"/>
    <s v="Health"/>
    <n v="18"/>
    <n v="2"/>
    <s v="None"/>
    <x v="2"/>
    <s v="Certified Professional"/>
  </r>
  <r>
    <n v="9544"/>
    <s v="Robert Williams"/>
    <x v="1"/>
    <x v="23"/>
    <x v="4"/>
    <x v="4"/>
    <x v="2"/>
    <x v="1"/>
    <s v="Joseph Sanders"/>
    <s v="2018-10-27"/>
    <x v="2"/>
    <x v="1"/>
    <n v="47627"/>
    <s v="C"/>
    <n v="1221"/>
    <s v="None"/>
    <n v="4"/>
    <n v="3"/>
    <s v="None"/>
    <x v="1"/>
    <s v="None"/>
  </r>
  <r>
    <n v="8012"/>
    <s v="Mary Schmidt"/>
    <x v="0"/>
    <x v="23"/>
    <x v="4"/>
    <x v="0"/>
    <x v="0"/>
    <x v="4"/>
    <s v="Shelly George"/>
    <s v="2018-08-26"/>
    <x v="2"/>
    <x v="1"/>
    <n v="56162"/>
    <s v="D"/>
    <n v="6560"/>
    <s v="Health + Dental"/>
    <n v="9"/>
    <n v="4"/>
    <s v="Excel Workshop"/>
    <x v="3"/>
    <s v="None"/>
  </r>
  <r>
    <n v="9374"/>
    <s v="Mary Martinez"/>
    <x v="0"/>
    <x v="24"/>
    <x v="2"/>
    <x v="1"/>
    <x v="2"/>
    <x v="2"/>
    <s v="Nicole Houston"/>
    <s v="2023-07-24"/>
    <x v="1"/>
    <x v="2"/>
    <n v="95734"/>
    <s v="C"/>
    <n v="4854"/>
    <s v="Health"/>
    <n v="13"/>
    <n v="2"/>
    <s v="Leadership Training"/>
    <x v="0"/>
    <s v="Certified Professional"/>
  </r>
  <r>
    <n v="3487"/>
    <s v="Paul Hall"/>
    <x v="1"/>
    <x v="7"/>
    <x v="3"/>
    <x v="1"/>
    <x v="1"/>
    <x v="3"/>
    <s v="Kristin Shaffer"/>
    <s v="2018-07-09"/>
    <x v="1"/>
    <x v="2"/>
    <n v="74789"/>
    <s v="C"/>
    <n v="8101"/>
    <s v="Health + Dental"/>
    <n v="14"/>
    <n v="5"/>
    <s v="Excel Workshop"/>
    <x v="2"/>
    <s v="None"/>
  </r>
  <r>
    <n v="8445"/>
    <s v="Samantha Foster"/>
    <x v="0"/>
    <x v="16"/>
    <x v="0"/>
    <x v="4"/>
    <x v="0"/>
    <x v="3"/>
    <s v="Joel Aguilar"/>
    <s v="2016-12-21"/>
    <x v="0"/>
    <x v="2"/>
    <n v="30137"/>
    <s v="B"/>
    <n v="4031"/>
    <s v="None"/>
    <n v="5"/>
    <n v="3"/>
    <s v="None"/>
    <x v="1"/>
    <s v="Certified Professional"/>
  </r>
  <r>
    <n v="1550"/>
    <s v="Timothy Aguilar"/>
    <x v="1"/>
    <x v="25"/>
    <x v="0"/>
    <x v="1"/>
    <x v="0"/>
    <x v="0"/>
    <s v="Michael Wade"/>
    <s v="2019-06-27"/>
    <x v="0"/>
    <x v="2"/>
    <n v="95510"/>
    <s v="C"/>
    <n v="6811"/>
    <s v="Health"/>
    <n v="18"/>
    <n v="4"/>
    <s v="Excel Workshop"/>
    <x v="4"/>
    <s v="Certified Professional"/>
  </r>
  <r>
    <n v="9968"/>
    <s v="Charles Andrews"/>
    <x v="1"/>
    <x v="7"/>
    <x v="3"/>
    <x v="1"/>
    <x v="3"/>
    <x v="0"/>
    <s v="Jessica Walsh"/>
    <s v="2021-08-27"/>
    <x v="1"/>
    <x v="0"/>
    <n v="80325"/>
    <s v="B"/>
    <n v="6230"/>
    <s v="Health"/>
    <n v="5"/>
    <n v="4"/>
    <s v="None"/>
    <x v="2"/>
    <s v="Advanced Training"/>
  </r>
  <r>
    <n v="8029"/>
    <s v="Veronica Nelson"/>
    <x v="0"/>
    <x v="15"/>
    <x v="3"/>
    <x v="3"/>
    <x v="4"/>
    <x v="4"/>
    <s v="Kelly Mack"/>
    <s v="2017-05-28"/>
    <x v="2"/>
    <x v="1"/>
    <n v="34109"/>
    <s v="B"/>
    <n v="9232"/>
    <s v="Health"/>
    <n v="13"/>
    <n v="3"/>
    <s v="Leadership Training"/>
    <x v="0"/>
    <s v="Certified Professional"/>
  </r>
  <r>
    <n v="8847"/>
    <s v="Chris Sanchez"/>
    <x v="1"/>
    <x v="3"/>
    <x v="2"/>
    <x v="3"/>
    <x v="3"/>
    <x v="0"/>
    <s v="John Conley"/>
    <s v="2022-01-30"/>
    <x v="2"/>
    <x v="2"/>
    <n v="73330"/>
    <s v="C"/>
    <n v="2276"/>
    <s v="Health + Dental"/>
    <n v="5"/>
    <n v="1"/>
    <s v="None"/>
    <x v="1"/>
    <s v="Advanced Training"/>
  </r>
  <r>
    <n v="1955"/>
    <s v="Cassie Galvan"/>
    <x v="0"/>
    <x v="7"/>
    <x v="3"/>
    <x v="2"/>
    <x v="2"/>
    <x v="1"/>
    <s v="Aaron Baker"/>
    <s v="2017-04-20"/>
    <x v="1"/>
    <x v="2"/>
    <n v="46567"/>
    <s v="A"/>
    <n v="2825"/>
    <s v="Health"/>
    <n v="15"/>
    <n v="3"/>
    <s v="None"/>
    <x v="4"/>
    <s v="Advanced Training"/>
  </r>
  <r>
    <n v="4522"/>
    <s v="Jessica Jones"/>
    <x v="0"/>
    <x v="18"/>
    <x v="2"/>
    <x v="0"/>
    <x v="4"/>
    <x v="0"/>
    <s v="Christopher Bass"/>
    <s v="2019-07-22"/>
    <x v="1"/>
    <x v="1"/>
    <n v="39795"/>
    <s v="A"/>
    <n v="1670"/>
    <s v="None"/>
    <n v="0"/>
    <n v="2"/>
    <s v="Excel Workshop"/>
    <x v="3"/>
    <s v="None"/>
  </r>
  <r>
    <n v="3078"/>
    <s v="Emily Walker"/>
    <x v="0"/>
    <x v="25"/>
    <x v="0"/>
    <x v="0"/>
    <x v="0"/>
    <x v="4"/>
    <s v="Sean Tucker PhD"/>
    <s v="2018-11-29"/>
    <x v="1"/>
    <x v="2"/>
    <n v="59506"/>
    <s v="A"/>
    <n v="4428"/>
    <s v="Health + Dental"/>
    <n v="0"/>
    <n v="1"/>
    <s v="None"/>
    <x v="3"/>
    <s v="Certified Professional"/>
  </r>
  <r>
    <n v="6357"/>
    <s v="Vickie Lewis"/>
    <x v="0"/>
    <x v="14"/>
    <x v="4"/>
    <x v="2"/>
    <x v="1"/>
    <x v="4"/>
    <s v="Jacob Scott"/>
    <s v="2022-11-14"/>
    <x v="1"/>
    <x v="2"/>
    <n v="49058"/>
    <s v="B"/>
    <n v="4396"/>
    <s v="None"/>
    <n v="5"/>
    <n v="1"/>
    <s v="None"/>
    <x v="3"/>
    <s v="None"/>
  </r>
  <r>
    <n v="7951"/>
    <s v="Alexis Clark"/>
    <x v="0"/>
    <x v="18"/>
    <x v="2"/>
    <x v="3"/>
    <x v="2"/>
    <x v="4"/>
    <s v="Joel Park"/>
    <s v="2016-02-23"/>
    <x v="1"/>
    <x v="0"/>
    <n v="98612"/>
    <s v="A"/>
    <n v="1168"/>
    <s v="None"/>
    <n v="9"/>
    <n v="2"/>
    <s v="Excel Workshop"/>
    <x v="0"/>
    <s v="Certified Professional"/>
  </r>
  <r>
    <n v="9228"/>
    <s v="Robert Davis"/>
    <x v="1"/>
    <x v="3"/>
    <x v="2"/>
    <x v="4"/>
    <x v="3"/>
    <x v="1"/>
    <s v="Russell Marshall"/>
    <s v="2018-05-18"/>
    <x v="2"/>
    <x v="1"/>
    <n v="38201"/>
    <s v="A"/>
    <n v="7111"/>
    <s v="Health"/>
    <n v="8"/>
    <n v="4"/>
    <s v="Leadership Training"/>
    <x v="3"/>
    <s v="None"/>
  </r>
  <r>
    <n v="8988"/>
    <s v="Daniel Brown MD"/>
    <x v="1"/>
    <x v="0"/>
    <x v="0"/>
    <x v="0"/>
    <x v="2"/>
    <x v="2"/>
    <s v="James Holden"/>
    <s v="2024-03-09"/>
    <x v="2"/>
    <x v="1"/>
    <n v="92919"/>
    <s v="D"/>
    <n v="9497"/>
    <s v="Health"/>
    <n v="7"/>
    <n v="2"/>
    <s v="None"/>
    <x v="3"/>
    <s v="Advanced Training"/>
  </r>
  <r>
    <n v="1952"/>
    <s v="Anna Payne"/>
    <x v="0"/>
    <x v="9"/>
    <x v="1"/>
    <x v="4"/>
    <x v="0"/>
    <x v="1"/>
    <s v="Thomas Murphy"/>
    <s v="2024-03-27"/>
    <x v="0"/>
    <x v="2"/>
    <n v="45188"/>
    <s v="A"/>
    <n v="9591"/>
    <s v="Health + Dental"/>
    <n v="18"/>
    <n v="3"/>
    <s v="Leadership Training"/>
    <x v="3"/>
    <s v="None"/>
  </r>
  <r>
    <n v="5760"/>
    <s v="Rhonda Pena"/>
    <x v="0"/>
    <x v="26"/>
    <x v="3"/>
    <x v="2"/>
    <x v="1"/>
    <x v="0"/>
    <s v="Mark Abbott"/>
    <s v="2019-12-23"/>
    <x v="0"/>
    <x v="1"/>
    <n v="34927"/>
    <s v="D"/>
    <n v="6996"/>
    <s v="Health + Dental"/>
    <n v="16"/>
    <n v="1"/>
    <s v="Excel Workshop"/>
    <x v="0"/>
    <s v="Certified Professional"/>
  </r>
  <r>
    <n v="5742"/>
    <s v="Nicole Gonzalez"/>
    <x v="0"/>
    <x v="1"/>
    <x v="1"/>
    <x v="0"/>
    <x v="2"/>
    <x v="3"/>
    <s v="Robin Lynch"/>
    <s v="2016-08-25"/>
    <x v="0"/>
    <x v="1"/>
    <n v="33183"/>
    <s v="A"/>
    <n v="1659"/>
    <s v="None"/>
    <n v="11"/>
    <n v="1"/>
    <s v="Leadership Training"/>
    <x v="2"/>
    <s v="Non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28B485-6274-44FF-9279-6B99B8E19DD8}" name="Skills"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gridDropZones="1" multipleFieldFilters="0">
  <location ref="S3:T10" firstHeaderRow="2" firstDataRow="2" firstDataCol="1"/>
  <pivotFields count="21">
    <pivotField compact="0" outline="0" showAll="0"/>
    <pivotField dataField="1"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items count="6">
        <item x="0"/>
        <item x="1"/>
        <item x="4"/>
        <item x="2"/>
        <item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6">
        <item x="3"/>
        <item x="0"/>
        <item x="4"/>
        <item x="1"/>
        <item x="2"/>
        <item t="default"/>
      </items>
    </pivotField>
    <pivotField compact="0" outline="0" showAll="0"/>
  </pivotFields>
  <rowFields count="1">
    <field x="19"/>
  </rowFields>
  <rowItems count="6">
    <i>
      <x/>
    </i>
    <i>
      <x v="1"/>
    </i>
    <i>
      <x v="2"/>
    </i>
    <i>
      <x v="3"/>
    </i>
    <i>
      <x v="4"/>
    </i>
    <i t="grand">
      <x/>
    </i>
  </rowItems>
  <colItems count="1">
    <i/>
  </colItems>
  <dataFields count="1">
    <dataField name="Count of Full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1F4297-80D3-43B5-9E6B-0769787430A0}" name="employement status"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gridDropZones="1" multipleFieldFilters="0" chartFormat="21">
  <location ref="B3:C8" firstHeaderRow="2" firstDataRow="2" firstDataCol="1"/>
  <pivotFields count="21">
    <pivotField compact="0" outline="0" showAll="0"/>
    <pivotField dataField="1"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items count="6">
        <item x="0"/>
        <item x="1"/>
        <item x="4"/>
        <item x="2"/>
        <item x="3"/>
        <item t="default"/>
      </items>
    </pivotField>
    <pivotField compact="0" outline="0" showAll="0"/>
    <pivotField compact="0" outline="0" showAll="0"/>
    <pivotField axis="axisRow" compact="0" outline="0" showAll="0">
      <items count="4">
        <item x="1"/>
        <item x="0"/>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0"/>
  </rowFields>
  <rowItems count="4">
    <i>
      <x/>
    </i>
    <i>
      <x v="1"/>
    </i>
    <i>
      <x v="2"/>
    </i>
    <i t="grand">
      <x/>
    </i>
  </rowItems>
  <colItems count="1">
    <i/>
  </colItems>
  <dataFields count="1">
    <dataField name="Count of Full Name" fld="1" subtotal="count" baseField="0" baseItem="0"/>
  </dataFields>
  <chartFormats count="15">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10" count="1" selected="0">
            <x v="0"/>
          </reference>
        </references>
      </pivotArea>
    </chartFormat>
    <chartFormat chart="5" format="7">
      <pivotArea type="data" outline="0" fieldPosition="0">
        <references count="2">
          <reference field="4294967294" count="1" selected="0">
            <x v="0"/>
          </reference>
          <reference field="10" count="1" selected="0">
            <x v="1"/>
          </reference>
        </references>
      </pivotArea>
    </chartFormat>
    <chartFormat chart="5" format="8">
      <pivotArea type="data" outline="0" fieldPosition="0">
        <references count="2">
          <reference field="4294967294" count="1" selected="0">
            <x v="0"/>
          </reference>
          <reference field="10" count="1" selected="0">
            <x v="2"/>
          </reference>
        </references>
      </pivotArea>
    </chartFormat>
    <chartFormat chart="1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1" format="2">
      <pivotArea type="data" outline="0" fieldPosition="0">
        <references count="2">
          <reference field="4294967294" count="1" selected="0">
            <x v="0"/>
          </reference>
          <reference field="10" count="1" selected="0">
            <x v="0"/>
          </reference>
        </references>
      </pivotArea>
    </chartFormat>
    <chartFormat chart="11" format="3">
      <pivotArea type="data" outline="0" fieldPosition="0">
        <references count="2">
          <reference field="4294967294" count="1" selected="0">
            <x v="0"/>
          </reference>
          <reference field="10" count="1" selected="0">
            <x v="1"/>
          </reference>
        </references>
      </pivotArea>
    </chartFormat>
    <chartFormat chart="11" format="4">
      <pivotArea type="data" outline="0" fieldPosition="0">
        <references count="2">
          <reference field="4294967294" count="1" selected="0">
            <x v="0"/>
          </reference>
          <reference field="10" count="1" selected="0">
            <x v="2"/>
          </reference>
        </references>
      </pivotArea>
    </chartFormat>
    <chartFormat chart="18" format="5" series="1">
      <pivotArea type="data" outline="0" fieldPosition="0">
        <references count="1">
          <reference field="4294967294" count="1" selected="0">
            <x v="0"/>
          </reference>
        </references>
      </pivotArea>
    </chartFormat>
    <chartFormat chart="18" format="6">
      <pivotArea type="data" outline="0" fieldPosition="0">
        <references count="2">
          <reference field="4294967294" count="1" selected="0">
            <x v="0"/>
          </reference>
          <reference field="10" count="1" selected="0">
            <x v="0"/>
          </reference>
        </references>
      </pivotArea>
    </chartFormat>
    <chartFormat chart="18" format="7">
      <pivotArea type="data" outline="0" fieldPosition="0">
        <references count="2">
          <reference field="4294967294" count="1" selected="0">
            <x v="0"/>
          </reference>
          <reference field="10" count="1" selected="0">
            <x v="1"/>
          </reference>
        </references>
      </pivotArea>
    </chartFormat>
    <chartFormat chart="18" format="8">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67959E-14A2-4CB5-8E8A-65B5167871A1}" name="salaries"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gridDropZones="1" multipleFieldFilters="0" chartFormat="12">
  <location ref="E3:G10" firstHeaderRow="1" firstDataRow="2" firstDataCol="1"/>
  <pivotFields count="21">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axis="axisRow" compact="0" outline="0" showAll="0">
      <items count="6">
        <item x="4"/>
        <item x="1"/>
        <item x="3"/>
        <item x="2"/>
        <item x="0"/>
        <item t="default"/>
      </items>
    </pivotField>
    <pivotField compact="0" outline="0" showAll="0">
      <items count="6">
        <item x="0"/>
        <item x="1"/>
        <item x="4"/>
        <item x="2"/>
        <item x="3"/>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s>
  <rowFields count="1">
    <field x="6"/>
  </rowFields>
  <rowItems count="6">
    <i>
      <x/>
    </i>
    <i>
      <x v="1"/>
    </i>
    <i>
      <x v="2"/>
    </i>
    <i>
      <x v="3"/>
    </i>
    <i>
      <x v="4"/>
    </i>
    <i t="grand">
      <x/>
    </i>
  </rowItems>
  <colFields count="1">
    <field x="-2"/>
  </colFields>
  <colItems count="2">
    <i>
      <x/>
    </i>
    <i i="1">
      <x v="1"/>
    </i>
  </colItems>
  <dataFields count="2">
    <dataField name="Sum of Salary" fld="12" baseField="0" baseItem="0"/>
    <dataField name="Sum of Leave Taken" fld="16" baseField="0" baseItem="0"/>
  </dataFields>
  <formats count="7">
    <format dxfId="6">
      <pivotArea type="origin" dataOnly="0" labelOnly="1" outline="0" fieldPosition="0"/>
    </format>
    <format dxfId="5">
      <pivotArea field="6" type="button" dataOnly="0" labelOnly="1" outline="0" axis="axisRow" fieldPosition="0"/>
    </format>
    <format dxfId="4">
      <pivotArea dataOnly="0" labelOnly="1" outline="0" fieldPosition="0">
        <references count="1">
          <reference field="6" count="0"/>
        </references>
      </pivotArea>
    </format>
    <format dxfId="3">
      <pivotArea dataOnly="0" labelOnly="1" grandRow="1" outline="0" fieldPosition="0"/>
    </format>
    <format dxfId="2">
      <pivotArea outline="0" collapsedLevelsAreSubtotals="1" fieldPosition="0"/>
    </format>
    <format dxfId="1">
      <pivotArea type="topRight" dataOnly="0" labelOnly="1" outline="0" fieldPosition="0"/>
    </format>
    <format dxfId="0">
      <pivotArea outline="0" fieldPosition="0">
        <references count="1">
          <reference field="6"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6A0808D-14CD-4B87-A75D-A0BC0EA4A156}" name="workplace"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gridDropZones="1" multipleFieldFilters="0" chartFormat="1">
  <location ref="N4:O9" firstHeaderRow="2" firstDataRow="2" firstDataCol="1"/>
  <pivotFields count="21">
    <pivotField compact="0" outline="0" showAll="0"/>
    <pivotField dataField="1"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items count="6">
        <item x="0"/>
        <item x="1"/>
        <item x="4"/>
        <item x="2"/>
        <item x="3"/>
        <item t="default"/>
      </items>
    </pivotField>
    <pivotField compact="0" outline="0" showAll="0"/>
    <pivotField compact="0" outline="0" showAll="0"/>
    <pivotField compact="0" outline="0" showAll="0"/>
    <pivotField axis="axisRow" compact="0" outline="0" showAll="0">
      <items count="4">
        <item x="1"/>
        <item x="0"/>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1"/>
  </rowFields>
  <rowItems count="4">
    <i>
      <x/>
    </i>
    <i>
      <x v="1"/>
    </i>
    <i>
      <x v="2"/>
    </i>
    <i t="grand">
      <x/>
    </i>
  </rowItems>
  <colItems count="1">
    <i/>
  </colItems>
  <dataFields count="1">
    <dataField name="Count of Full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B097EDD-7FC9-463F-B581-4CC1007448A6}" name="Age range"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gridDropZones="1" multipleFieldFilters="0" chartFormat="5">
  <location ref="I3:L10" firstHeaderRow="1" firstDataRow="2" firstDataCol="1"/>
  <pivotFields count="21">
    <pivotField compact="0" outline="0" showAll="0"/>
    <pivotField dataField="1" compact="0" outline="0" showAll="0"/>
    <pivotField axis="axisCol" compact="0" outline="0" showAll="0">
      <items count="3">
        <item x="0"/>
        <item x="1"/>
        <item t="default"/>
      </items>
    </pivotField>
    <pivotField compact="0" outline="0" showAll="0"/>
    <pivotField axis="axisRow" compact="0" outline="0" showAll="0">
      <items count="6">
        <item x="0"/>
        <item x="1"/>
        <item x="2"/>
        <item x="4"/>
        <item x="3"/>
        <item t="default"/>
      </items>
    </pivotField>
    <pivotField compact="0" outline="0" showAll="0"/>
    <pivotField compact="0" outline="0" showAll="0"/>
    <pivotField compact="0" outline="0" showAll="0">
      <items count="6">
        <item x="0"/>
        <item x="1"/>
        <item x="4"/>
        <item x="2"/>
        <item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
  </rowFields>
  <rowItems count="6">
    <i>
      <x/>
    </i>
    <i>
      <x v="1"/>
    </i>
    <i>
      <x v="2"/>
    </i>
    <i>
      <x v="3"/>
    </i>
    <i>
      <x v="4"/>
    </i>
    <i t="grand">
      <x/>
    </i>
  </rowItems>
  <colFields count="1">
    <field x="2"/>
  </colFields>
  <colItems count="3">
    <i>
      <x/>
    </i>
    <i>
      <x v="1"/>
    </i>
    <i t="grand">
      <x/>
    </i>
  </colItems>
  <dataFields count="1">
    <dataField name="Count of Full Name" fld="1" subtotal="count" baseField="0" baseItem="0"/>
  </dataFields>
  <chartFormats count="2">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C8D9717-4F37-407E-939D-7DDCB512DE1D}" name="Departments"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gridDropZones="1" multipleFieldFilters="0">
  <location ref="Y3:Z10" firstHeaderRow="2" firstDataRow="2" firstDataCol="1"/>
  <pivotFields count="21">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axis="axisRow" compact="0" outline="0" showAll="0">
      <items count="6">
        <item x="0"/>
        <item x="1"/>
        <item x="4"/>
        <item x="2"/>
        <item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1">
    <field x="7"/>
  </rowFields>
  <rowItems count="6">
    <i>
      <x/>
    </i>
    <i>
      <x v="1"/>
    </i>
    <i>
      <x v="2"/>
    </i>
    <i>
      <x v="3"/>
    </i>
    <i>
      <x v="4"/>
    </i>
    <i t="grand">
      <x/>
    </i>
  </rowItems>
  <colItems count="1">
    <i/>
  </colItems>
  <dataFields count="1">
    <dataField name="Average of Performance Rating" fld="17" subtotal="average" baseField="7" baseItem="1"/>
  </dataFields>
  <formats count="1">
    <format dxfId="7">
      <pivotArea outline="0" fieldPosition="0">
        <references count="1">
          <reference field="7"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FB1C6DE-284D-470A-A7A5-F3810CE350B0}" name="Region"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gridDropZones="1" multipleFieldFilters="0" chartFormat="38">
  <location ref="V3:W10" firstHeaderRow="2" firstDataRow="2" firstDataCol="1"/>
  <pivotFields count="21">
    <pivotField compact="0" outline="0" showAll="0"/>
    <pivotField dataField="1" compact="0" outline="0" showAll="0"/>
    <pivotField compact="0" outline="0" showAll="0">
      <items count="3">
        <item x="0"/>
        <item x="1"/>
        <item t="default"/>
      </items>
    </pivotField>
    <pivotField compact="0" outline="0" showAll="0"/>
    <pivotField compact="0" outline="0" showAll="0"/>
    <pivotField axis="axisRow" compact="0" outline="0" showAll="0">
      <items count="6">
        <item x="1"/>
        <item x="0"/>
        <item x="4"/>
        <item x="3"/>
        <item x="2"/>
        <item t="default"/>
      </items>
    </pivotField>
    <pivotField compact="0" outline="0" showAll="0"/>
    <pivotField compact="0" outline="0" showAll="0">
      <items count="6">
        <item x="0"/>
        <item x="1"/>
        <item x="4"/>
        <item x="2"/>
        <item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
  </rowFields>
  <rowItems count="6">
    <i>
      <x/>
    </i>
    <i>
      <x v="1"/>
    </i>
    <i>
      <x v="2"/>
    </i>
    <i>
      <x v="3"/>
    </i>
    <i>
      <x v="4"/>
    </i>
    <i t="grand">
      <x/>
    </i>
  </rowItems>
  <colItems count="1">
    <i/>
  </colItems>
  <dataFields count="1">
    <dataField name="Count of Full Name" fld="1" subtotal="count" baseField="0" baseItem="0"/>
  </dataFields>
  <chartFormats count="2">
    <chartFormat chart="2" format="1"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A053384-E1A4-4AB1-A9FD-420F2FC1561A}" sourceName="Gender">
  <pivotTables>
    <pivotTable tabId="4" name="salaries"/>
    <pivotTable tabId="4" name="Departments"/>
    <pivotTable tabId="4" name="employement status"/>
    <pivotTable tabId="4" name="Region"/>
    <pivotTable tabId="4" name="Skills"/>
    <pivotTable tabId="4" name="workplace"/>
  </pivotTables>
  <data>
    <tabular pivotCacheId="127392533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EE420A3-C7D0-4AC4-9A72-0AA775728E5D}" sourceName="Department">
  <pivotTables>
    <pivotTable tabId="4" name="salaries"/>
    <pivotTable tabId="4" name="Age range"/>
    <pivotTable tabId="4" name="Departments"/>
    <pivotTable tabId="4" name="employement status"/>
    <pivotTable tabId="4" name="Region"/>
    <pivotTable tabId="4" name="Skills"/>
    <pivotTable tabId="4" name="workplace"/>
  </pivotTables>
  <data>
    <tabular pivotCacheId="1273925331">
      <items count="5">
        <i x="0" s="1"/>
        <i x="1" s="1"/>
        <i x="4"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6BC2248-E985-4739-89C1-CF23E648207D}" cache="Slicer_Gender" caption="Filter by Gender" columnCount="2" style="Slicer Style 2" rowHeight="247650"/>
  <slicer name="Department" xr10:uid="{58E3A9B8-6E03-415A-960D-F8CCA98B54EA}" cache="Slicer_Department" caption="Flilter by Department" columnCount="3" style="Slicer Style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7F130C-4931-4EC9-8AE2-A64F6556D3A3}" name="Table1" displayName="Table1" ref="A1:U51" totalsRowShown="0" headerRowDxfId="30" dataDxfId="29">
  <autoFilter ref="A1:U51" xr:uid="{BD7F130C-4931-4EC9-8AE2-A64F6556D3A3}"/>
  <tableColumns count="21">
    <tableColumn id="1" xr3:uid="{6BDBB43D-1DF4-4FF3-9C56-0E3D699A83FC}" name="Employee ID" dataDxfId="28"/>
    <tableColumn id="2" xr3:uid="{363D91B7-21AD-4B4B-86DE-95D24769EAA5}" name="Full Name" dataDxfId="27"/>
    <tableColumn id="3" xr3:uid="{728245EC-9766-45F5-9851-7FEFEFBE2652}" name="Gender" dataDxfId="26"/>
    <tableColumn id="4" xr3:uid="{DD8A90D1-163F-4B0E-A039-9E7A16AFC106}" name="Age" dataDxfId="25"/>
    <tableColumn id="5" xr3:uid="{0672993B-A00D-49AE-84B7-674089468A17}" name="Age range" dataDxfId="24"/>
    <tableColumn id="6" xr3:uid="{B1ADEE80-60F1-4EE3-B3FB-8484EE6C17B3}" name="Region" dataDxfId="23"/>
    <tableColumn id="7" xr3:uid="{8E0A56EE-3456-4513-ADA0-27F6CAA8C17B}" name="Job Title" dataDxfId="22"/>
    <tableColumn id="8" xr3:uid="{0D9D5DB9-01CB-4300-B0CD-256901621ADC}" name="Department" dataDxfId="21"/>
    <tableColumn id="9" xr3:uid="{9EBDAC3F-6A39-4A78-B562-848691EE3AD1}" name="Manager/Supervisor" dataDxfId="20"/>
    <tableColumn id="10" xr3:uid="{AF849F24-150A-4123-B3F8-A46B4D4F7BC6}" name="Date of Hire" dataDxfId="19"/>
    <tableColumn id="11" xr3:uid="{8C57202E-334A-462A-9C44-E5E2468122E4}" name="Employment Status" dataDxfId="18"/>
    <tableColumn id="12" xr3:uid="{8A07812C-245C-4D55-A210-3AE7E0BB84EB}" name="Work Location" dataDxfId="17"/>
    <tableColumn id="13" xr3:uid="{6441036C-01DD-4130-8E4B-DBA441BCB744}" name="Salary" dataDxfId="16"/>
    <tableColumn id="14" xr3:uid="{ADCF531A-A98E-422C-939D-04D58C2423FB}" name="Pay Grade" dataDxfId="15"/>
    <tableColumn id="15" xr3:uid="{DE922695-AE31-4F31-8F89-61E6E7E646AB}" name="Bonus/Allowances" dataDxfId="14"/>
    <tableColumn id="16" xr3:uid="{62F2B816-9954-4A01-AEDC-4C13B3A2A52F}" name="Insurance Details" dataDxfId="13"/>
    <tableColumn id="17" xr3:uid="{6EFEC335-9B75-45D5-B403-A8A9E557BE24}" name="Leave Taken" dataDxfId="12"/>
    <tableColumn id="18" xr3:uid="{9DA1B78E-154E-42E4-A1BC-FE1CF363DCBA}" name="Performance Rating" dataDxfId="11"/>
    <tableColumn id="19" xr3:uid="{7E4B5E79-5639-4E3A-91A1-D1D8767BB705}" name="Training Programs Attended" dataDxfId="10"/>
    <tableColumn id="20" xr3:uid="{2E731344-8C6D-4001-9E36-F16B80500F61}" name="Skills" dataDxfId="9"/>
    <tableColumn id="21" xr3:uid="{9DCE550B-F788-4423-B330-CAB70C041DFC}" name="Certifications" dataDxfId="8"/>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DDBEA-0C7D-4729-B9B7-DD33FC9EA67D}">
  <dimension ref="A1:U51"/>
  <sheetViews>
    <sheetView topLeftCell="A2" zoomScale="84" workbookViewId="0">
      <selection activeCell="B15" sqref="B15"/>
    </sheetView>
  </sheetViews>
  <sheetFormatPr defaultColWidth="9.109375" defaultRowHeight="13.8"/>
  <cols>
    <col min="1" max="1" width="17.6640625" style="2" bestFit="1" customWidth="1"/>
    <col min="2" max="2" width="18.109375" style="2" bestFit="1" customWidth="1"/>
    <col min="3" max="3" width="12.88671875" style="2" bestFit="1" customWidth="1"/>
    <col min="4" max="4" width="9.5546875" style="2" bestFit="1" customWidth="1"/>
    <col min="5" max="5" width="15.88671875" style="2" bestFit="1" customWidth="1"/>
    <col min="6" max="6" width="12.33203125" style="2" bestFit="1" customWidth="1"/>
    <col min="7" max="7" width="14.109375" style="2" bestFit="1" customWidth="1"/>
    <col min="8" max="8" width="17.44140625" style="2" bestFit="1" customWidth="1"/>
    <col min="9" max="9" width="25.6640625" style="2" bestFit="1" customWidth="1"/>
    <col min="10" max="10" width="18" style="2" bestFit="1" customWidth="1"/>
    <col min="11" max="11" width="25" style="2" bestFit="1" customWidth="1"/>
    <col min="12" max="12" width="20.33203125" style="2" bestFit="1" customWidth="1"/>
    <col min="13" max="13" width="11.88671875" style="2" bestFit="1" customWidth="1"/>
    <col min="14" max="14" width="16.109375" style="2" bestFit="1" customWidth="1"/>
    <col min="15" max="15" width="24" style="2" bestFit="1" customWidth="1"/>
    <col min="16" max="16" width="22.6640625" style="2" bestFit="1" customWidth="1"/>
    <col min="17" max="17" width="18.109375" style="2" bestFit="1" customWidth="1"/>
    <col min="18" max="18" width="25.44140625" style="2" bestFit="1" customWidth="1"/>
    <col min="19" max="19" width="34" style="2" bestFit="1" customWidth="1"/>
    <col min="20" max="20" width="16" style="2" bestFit="1" customWidth="1"/>
    <col min="21" max="21" width="21.109375" style="2" bestFit="1" customWidth="1"/>
    <col min="22" max="16384" width="9.109375" style="2"/>
  </cols>
  <sheetData>
    <row r="1" spans="1:21" ht="4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3">
        <v>4294</v>
      </c>
      <c r="B2" s="3" t="s">
        <v>21</v>
      </c>
      <c r="C2" s="3" t="s">
        <v>22</v>
      </c>
      <c r="D2" s="3">
        <v>25</v>
      </c>
      <c r="E2" s="3" t="s">
        <v>23</v>
      </c>
      <c r="F2" s="3" t="s">
        <v>24</v>
      </c>
      <c r="G2" s="3" t="s">
        <v>25</v>
      </c>
      <c r="H2" s="3" t="s">
        <v>26</v>
      </c>
      <c r="I2" s="3" t="s">
        <v>27</v>
      </c>
      <c r="J2" s="3" t="s">
        <v>28</v>
      </c>
      <c r="K2" s="3" t="s">
        <v>29</v>
      </c>
      <c r="L2" s="3" t="s">
        <v>30</v>
      </c>
      <c r="M2" s="3">
        <v>53700</v>
      </c>
      <c r="N2" s="3" t="s">
        <v>31</v>
      </c>
      <c r="O2" s="3">
        <v>1463</v>
      </c>
      <c r="P2" s="3" t="s">
        <v>32</v>
      </c>
      <c r="Q2" s="3">
        <v>1</v>
      </c>
      <c r="R2" s="3">
        <v>1</v>
      </c>
      <c r="S2" s="3" t="s">
        <v>33</v>
      </c>
      <c r="T2" s="3" t="s">
        <v>34</v>
      </c>
      <c r="U2" s="3" t="s">
        <v>35</v>
      </c>
    </row>
    <row r="3" spans="1:21">
      <c r="A3" s="3">
        <v>9116</v>
      </c>
      <c r="B3" s="3" t="s">
        <v>36</v>
      </c>
      <c r="C3" s="3" t="s">
        <v>37</v>
      </c>
      <c r="D3" s="3">
        <v>27</v>
      </c>
      <c r="E3" s="3" t="s">
        <v>38</v>
      </c>
      <c r="F3" s="3" t="s">
        <v>39</v>
      </c>
      <c r="G3" s="3" t="s">
        <v>40</v>
      </c>
      <c r="H3" s="3" t="s">
        <v>41</v>
      </c>
      <c r="I3" s="3" t="s">
        <v>42</v>
      </c>
      <c r="J3" s="3" t="s">
        <v>43</v>
      </c>
      <c r="K3" s="3" t="s">
        <v>29</v>
      </c>
      <c r="L3" s="3" t="s">
        <v>44</v>
      </c>
      <c r="M3" s="3">
        <v>91091</v>
      </c>
      <c r="N3" s="3" t="s">
        <v>45</v>
      </c>
      <c r="O3" s="3">
        <v>1024</v>
      </c>
      <c r="P3" s="3" t="s">
        <v>46</v>
      </c>
      <c r="Q3" s="3">
        <v>19</v>
      </c>
      <c r="R3" s="3">
        <v>4</v>
      </c>
      <c r="S3" s="3" t="s">
        <v>47</v>
      </c>
      <c r="T3" s="3" t="s">
        <v>34</v>
      </c>
      <c r="U3" s="3" t="s">
        <v>35</v>
      </c>
    </row>
    <row r="4" spans="1:21">
      <c r="A4" s="3">
        <v>5120</v>
      </c>
      <c r="B4" s="3" t="s">
        <v>48</v>
      </c>
      <c r="C4" s="3" t="s">
        <v>37</v>
      </c>
      <c r="D4" s="3">
        <v>34</v>
      </c>
      <c r="E4" s="3" t="s">
        <v>38</v>
      </c>
      <c r="F4" s="3" t="s">
        <v>49</v>
      </c>
      <c r="G4" s="3" t="s">
        <v>50</v>
      </c>
      <c r="H4" s="3" t="s">
        <v>51</v>
      </c>
      <c r="I4" s="3" t="s">
        <v>52</v>
      </c>
      <c r="J4" s="3" t="s">
        <v>53</v>
      </c>
      <c r="K4" s="3" t="s">
        <v>29</v>
      </c>
      <c r="L4" s="3" t="s">
        <v>54</v>
      </c>
      <c r="M4" s="3">
        <v>57538</v>
      </c>
      <c r="N4" s="3" t="s">
        <v>55</v>
      </c>
      <c r="O4" s="3">
        <v>1674</v>
      </c>
      <c r="P4" s="3" t="s">
        <v>46</v>
      </c>
      <c r="Q4" s="3">
        <v>8</v>
      </c>
      <c r="R4" s="3">
        <v>1</v>
      </c>
      <c r="S4" s="3" t="s">
        <v>46</v>
      </c>
      <c r="T4" s="3" t="s">
        <v>56</v>
      </c>
      <c r="U4" s="3" t="s">
        <v>57</v>
      </c>
    </row>
    <row r="5" spans="1:21">
      <c r="A5" s="3">
        <v>8071</v>
      </c>
      <c r="B5" s="3" t="s">
        <v>58</v>
      </c>
      <c r="C5" s="3" t="s">
        <v>22</v>
      </c>
      <c r="D5" s="3">
        <v>41</v>
      </c>
      <c r="E5" s="3" t="s">
        <v>59</v>
      </c>
      <c r="F5" s="3" t="s">
        <v>49</v>
      </c>
      <c r="G5" s="3" t="s">
        <v>25</v>
      </c>
      <c r="H5" s="3" t="s">
        <v>60</v>
      </c>
      <c r="I5" s="3" t="s">
        <v>61</v>
      </c>
      <c r="J5" s="3" t="s">
        <v>62</v>
      </c>
      <c r="K5" s="3" t="s">
        <v>63</v>
      </c>
      <c r="L5" s="3" t="s">
        <v>30</v>
      </c>
      <c r="M5" s="3">
        <v>62993</v>
      </c>
      <c r="N5" s="3" t="s">
        <v>64</v>
      </c>
      <c r="O5" s="3">
        <v>2695</v>
      </c>
      <c r="P5" s="3" t="s">
        <v>65</v>
      </c>
      <c r="Q5" s="3">
        <v>0</v>
      </c>
      <c r="R5" s="3">
        <v>2</v>
      </c>
      <c r="S5" s="3" t="s">
        <v>46</v>
      </c>
      <c r="T5" s="3" t="s">
        <v>66</v>
      </c>
      <c r="U5" s="3" t="s">
        <v>46</v>
      </c>
    </row>
    <row r="6" spans="1:21">
      <c r="A6" s="3">
        <v>9351</v>
      </c>
      <c r="B6" s="3" t="s">
        <v>67</v>
      </c>
      <c r="C6" s="3" t="s">
        <v>37</v>
      </c>
      <c r="D6" s="3">
        <v>56</v>
      </c>
      <c r="E6" s="3" t="s">
        <v>68</v>
      </c>
      <c r="F6" s="3" t="s">
        <v>24</v>
      </c>
      <c r="G6" s="3" t="s">
        <v>25</v>
      </c>
      <c r="H6" s="3" t="s">
        <v>51</v>
      </c>
      <c r="I6" s="3" t="s">
        <v>69</v>
      </c>
      <c r="J6" s="3" t="s">
        <v>70</v>
      </c>
      <c r="K6" s="3" t="s">
        <v>63</v>
      </c>
      <c r="L6" s="3" t="s">
        <v>44</v>
      </c>
      <c r="M6" s="3">
        <v>45773</v>
      </c>
      <c r="N6" s="3" t="s">
        <v>64</v>
      </c>
      <c r="O6" s="3">
        <v>8776</v>
      </c>
      <c r="P6" s="3" t="s">
        <v>32</v>
      </c>
      <c r="Q6" s="3">
        <v>16</v>
      </c>
      <c r="R6" s="3">
        <v>4</v>
      </c>
      <c r="S6" s="3" t="s">
        <v>33</v>
      </c>
      <c r="T6" s="3" t="s">
        <v>66</v>
      </c>
      <c r="U6" s="3" t="s">
        <v>46</v>
      </c>
    </row>
    <row r="7" spans="1:21">
      <c r="A7" s="3">
        <v>2873</v>
      </c>
      <c r="B7" s="3" t="s">
        <v>71</v>
      </c>
      <c r="C7" s="3" t="s">
        <v>22</v>
      </c>
      <c r="D7" s="3">
        <v>28</v>
      </c>
      <c r="E7" s="3" t="s">
        <v>38</v>
      </c>
      <c r="F7" s="3" t="s">
        <v>49</v>
      </c>
      <c r="G7" s="3" t="s">
        <v>72</v>
      </c>
      <c r="H7" s="3" t="s">
        <v>51</v>
      </c>
      <c r="I7" s="3" t="s">
        <v>73</v>
      </c>
      <c r="J7" s="3" t="s">
        <v>74</v>
      </c>
      <c r="K7" s="3" t="s">
        <v>29</v>
      </c>
      <c r="L7" s="3" t="s">
        <v>44</v>
      </c>
      <c r="M7" s="3">
        <v>96249</v>
      </c>
      <c r="N7" s="3" t="s">
        <v>31</v>
      </c>
      <c r="O7" s="3">
        <v>4826</v>
      </c>
      <c r="P7" s="3" t="s">
        <v>65</v>
      </c>
      <c r="Q7" s="3">
        <v>7</v>
      </c>
      <c r="R7" s="3">
        <v>3</v>
      </c>
      <c r="S7" s="3" t="s">
        <v>33</v>
      </c>
      <c r="T7" s="3" t="s">
        <v>75</v>
      </c>
      <c r="U7" s="3" t="s">
        <v>35</v>
      </c>
    </row>
    <row r="8" spans="1:21">
      <c r="A8" s="3">
        <v>3540</v>
      </c>
      <c r="B8" s="3" t="s">
        <v>76</v>
      </c>
      <c r="C8" s="3" t="s">
        <v>22</v>
      </c>
      <c r="D8" s="3">
        <v>20</v>
      </c>
      <c r="E8" s="3" t="s">
        <v>23</v>
      </c>
      <c r="F8" s="3" t="s">
        <v>39</v>
      </c>
      <c r="G8" s="3" t="s">
        <v>50</v>
      </c>
      <c r="H8" s="3" t="s">
        <v>51</v>
      </c>
      <c r="I8" s="3" t="s">
        <v>77</v>
      </c>
      <c r="J8" s="3" t="s">
        <v>78</v>
      </c>
      <c r="K8" s="3" t="s">
        <v>29</v>
      </c>
      <c r="L8" s="3" t="s">
        <v>54</v>
      </c>
      <c r="M8" s="3">
        <v>61596</v>
      </c>
      <c r="N8" s="3" t="s">
        <v>31</v>
      </c>
      <c r="O8" s="3">
        <v>8818</v>
      </c>
      <c r="P8" s="3" t="s">
        <v>65</v>
      </c>
      <c r="Q8" s="3">
        <v>4</v>
      </c>
      <c r="R8" s="3">
        <v>2</v>
      </c>
      <c r="S8" s="3" t="s">
        <v>33</v>
      </c>
      <c r="T8" s="3" t="s">
        <v>56</v>
      </c>
      <c r="U8" s="3" t="s">
        <v>46</v>
      </c>
    </row>
    <row r="9" spans="1:21">
      <c r="A9" s="3">
        <v>3653</v>
      </c>
      <c r="B9" s="3" t="s">
        <v>79</v>
      </c>
      <c r="C9" s="3" t="s">
        <v>22</v>
      </c>
      <c r="D9" s="3">
        <v>58</v>
      </c>
      <c r="E9" s="3" t="s">
        <v>68</v>
      </c>
      <c r="F9" s="3" t="s">
        <v>80</v>
      </c>
      <c r="G9" s="3" t="s">
        <v>40</v>
      </c>
      <c r="H9" s="3" t="s">
        <v>81</v>
      </c>
      <c r="I9" s="3" t="s">
        <v>82</v>
      </c>
      <c r="J9" s="3" t="s">
        <v>83</v>
      </c>
      <c r="K9" s="3" t="s">
        <v>29</v>
      </c>
      <c r="L9" s="3" t="s">
        <v>54</v>
      </c>
      <c r="M9" s="3">
        <v>97869</v>
      </c>
      <c r="N9" s="3" t="s">
        <v>64</v>
      </c>
      <c r="O9" s="3">
        <v>1966</v>
      </c>
      <c r="P9" s="3" t="s">
        <v>32</v>
      </c>
      <c r="Q9" s="3">
        <v>10</v>
      </c>
      <c r="R9" s="3">
        <v>1</v>
      </c>
      <c r="S9" s="3" t="s">
        <v>33</v>
      </c>
      <c r="T9" s="3" t="s">
        <v>34</v>
      </c>
      <c r="U9" s="3" t="s">
        <v>35</v>
      </c>
    </row>
    <row r="10" spans="1:21">
      <c r="A10" s="3">
        <v>5587</v>
      </c>
      <c r="B10" s="3" t="s">
        <v>84</v>
      </c>
      <c r="C10" s="3" t="s">
        <v>22</v>
      </c>
      <c r="D10" s="3">
        <v>44</v>
      </c>
      <c r="E10" s="3" t="s">
        <v>59</v>
      </c>
      <c r="F10" s="3" t="s">
        <v>80</v>
      </c>
      <c r="G10" s="3" t="s">
        <v>50</v>
      </c>
      <c r="H10" s="3" t="s">
        <v>51</v>
      </c>
      <c r="I10" s="3" t="s">
        <v>85</v>
      </c>
      <c r="J10" s="3" t="s">
        <v>86</v>
      </c>
      <c r="K10" s="3" t="s">
        <v>29</v>
      </c>
      <c r="L10" s="3" t="s">
        <v>30</v>
      </c>
      <c r="M10" s="3">
        <v>81235</v>
      </c>
      <c r="N10" s="3" t="s">
        <v>64</v>
      </c>
      <c r="O10" s="3">
        <v>6553</v>
      </c>
      <c r="P10" s="3" t="s">
        <v>46</v>
      </c>
      <c r="Q10" s="3">
        <v>16</v>
      </c>
      <c r="R10" s="3">
        <v>2</v>
      </c>
      <c r="S10" s="3" t="s">
        <v>46</v>
      </c>
      <c r="T10" s="3" t="s">
        <v>56</v>
      </c>
      <c r="U10" s="3" t="s">
        <v>35</v>
      </c>
    </row>
    <row r="11" spans="1:21">
      <c r="A11" s="3">
        <v>9554</v>
      </c>
      <c r="B11" s="3" t="s">
        <v>87</v>
      </c>
      <c r="C11" s="3" t="s">
        <v>22</v>
      </c>
      <c r="D11" s="3">
        <v>29</v>
      </c>
      <c r="E11" s="3" t="s">
        <v>38</v>
      </c>
      <c r="F11" s="3" t="s">
        <v>39</v>
      </c>
      <c r="G11" s="3" t="s">
        <v>50</v>
      </c>
      <c r="H11" s="3" t="s">
        <v>60</v>
      </c>
      <c r="I11" s="3" t="s">
        <v>88</v>
      </c>
      <c r="J11" s="3" t="s">
        <v>89</v>
      </c>
      <c r="K11" s="3" t="s">
        <v>29</v>
      </c>
      <c r="L11" s="3" t="s">
        <v>44</v>
      </c>
      <c r="M11" s="3">
        <v>87852</v>
      </c>
      <c r="N11" s="3" t="s">
        <v>64</v>
      </c>
      <c r="O11" s="3">
        <v>4980</v>
      </c>
      <c r="P11" s="3" t="s">
        <v>65</v>
      </c>
      <c r="Q11" s="3">
        <v>19</v>
      </c>
      <c r="R11" s="3">
        <v>3</v>
      </c>
      <c r="S11" s="3" t="s">
        <v>46</v>
      </c>
      <c r="T11" s="3" t="s">
        <v>66</v>
      </c>
      <c r="U11" s="3" t="s">
        <v>35</v>
      </c>
    </row>
    <row r="12" spans="1:21">
      <c r="A12" s="3">
        <v>6213</v>
      </c>
      <c r="B12" s="3" t="s">
        <v>90</v>
      </c>
      <c r="C12" s="3" t="s">
        <v>37</v>
      </c>
      <c r="D12" s="3">
        <v>23</v>
      </c>
      <c r="E12" s="3" t="s">
        <v>23</v>
      </c>
      <c r="F12" s="3" t="s">
        <v>80</v>
      </c>
      <c r="G12" s="3" t="s">
        <v>25</v>
      </c>
      <c r="H12" s="3" t="s">
        <v>51</v>
      </c>
      <c r="I12" s="3" t="s">
        <v>91</v>
      </c>
      <c r="J12" s="3" t="s">
        <v>92</v>
      </c>
      <c r="K12" s="3" t="s">
        <v>63</v>
      </c>
      <c r="L12" s="3" t="s">
        <v>44</v>
      </c>
      <c r="M12" s="3">
        <v>59359</v>
      </c>
      <c r="N12" s="3" t="s">
        <v>64</v>
      </c>
      <c r="O12" s="3">
        <v>9449</v>
      </c>
      <c r="P12" s="3" t="s">
        <v>65</v>
      </c>
      <c r="Q12" s="3">
        <v>20</v>
      </c>
      <c r="R12" s="3">
        <v>3</v>
      </c>
      <c r="S12" s="3" t="s">
        <v>46</v>
      </c>
      <c r="T12" s="3" t="s">
        <v>56</v>
      </c>
      <c r="U12" s="3" t="s">
        <v>46</v>
      </c>
    </row>
    <row r="13" spans="1:21">
      <c r="A13" s="3">
        <v>9105</v>
      </c>
      <c r="B13" s="3" t="s">
        <v>93</v>
      </c>
      <c r="C13" s="3" t="s">
        <v>37</v>
      </c>
      <c r="D13" s="3">
        <v>30</v>
      </c>
      <c r="E13" s="3" t="s">
        <v>38</v>
      </c>
      <c r="F13" s="3" t="s">
        <v>24</v>
      </c>
      <c r="G13" s="3" t="s">
        <v>40</v>
      </c>
      <c r="H13" s="3" t="s">
        <v>26</v>
      </c>
      <c r="I13" s="3" t="s">
        <v>94</v>
      </c>
      <c r="J13" s="3" t="s">
        <v>95</v>
      </c>
      <c r="K13" s="3" t="s">
        <v>63</v>
      </c>
      <c r="L13" s="3" t="s">
        <v>54</v>
      </c>
      <c r="M13" s="3">
        <v>81225</v>
      </c>
      <c r="N13" s="3" t="s">
        <v>55</v>
      </c>
      <c r="O13" s="3">
        <v>6202</v>
      </c>
      <c r="P13" s="3" t="s">
        <v>65</v>
      </c>
      <c r="Q13" s="3">
        <v>2</v>
      </c>
      <c r="R13" s="3">
        <v>2</v>
      </c>
      <c r="S13" s="3" t="s">
        <v>47</v>
      </c>
      <c r="T13" s="3" t="s">
        <v>96</v>
      </c>
      <c r="U13" s="3" t="s">
        <v>35</v>
      </c>
    </row>
    <row r="14" spans="1:21">
      <c r="A14" s="3">
        <v>9508</v>
      </c>
      <c r="B14" s="3" t="s">
        <v>97</v>
      </c>
      <c r="C14" s="3" t="s">
        <v>22</v>
      </c>
      <c r="D14" s="3">
        <v>49</v>
      </c>
      <c r="E14" s="3" t="s">
        <v>98</v>
      </c>
      <c r="F14" s="3" t="s">
        <v>39</v>
      </c>
      <c r="G14" s="3" t="s">
        <v>25</v>
      </c>
      <c r="H14" s="3" t="s">
        <v>26</v>
      </c>
      <c r="I14" s="3" t="s">
        <v>99</v>
      </c>
      <c r="J14" s="3" t="s">
        <v>100</v>
      </c>
      <c r="K14" s="3" t="s">
        <v>63</v>
      </c>
      <c r="L14" s="3" t="s">
        <v>30</v>
      </c>
      <c r="M14" s="3">
        <v>32788</v>
      </c>
      <c r="N14" s="3" t="s">
        <v>55</v>
      </c>
      <c r="O14" s="3">
        <v>4396</v>
      </c>
      <c r="P14" s="3" t="s">
        <v>32</v>
      </c>
      <c r="Q14" s="3">
        <v>13</v>
      </c>
      <c r="R14" s="3">
        <v>5</v>
      </c>
      <c r="S14" s="3" t="s">
        <v>46</v>
      </c>
      <c r="T14" s="3" t="s">
        <v>75</v>
      </c>
      <c r="U14" s="3" t="s">
        <v>57</v>
      </c>
    </row>
    <row r="15" spans="1:21">
      <c r="A15" s="3">
        <v>2436</v>
      </c>
      <c r="B15" s="3" t="s">
        <v>101</v>
      </c>
      <c r="C15" s="3" t="s">
        <v>37</v>
      </c>
      <c r="D15" s="3">
        <v>60</v>
      </c>
      <c r="E15" s="3" t="s">
        <v>68</v>
      </c>
      <c r="F15" s="3" t="s">
        <v>102</v>
      </c>
      <c r="G15" s="3" t="s">
        <v>25</v>
      </c>
      <c r="H15" s="3" t="s">
        <v>60</v>
      </c>
      <c r="I15" s="3" t="s">
        <v>103</v>
      </c>
      <c r="J15" s="3" t="s">
        <v>104</v>
      </c>
      <c r="K15" s="3" t="s">
        <v>63</v>
      </c>
      <c r="L15" s="3" t="s">
        <v>54</v>
      </c>
      <c r="M15" s="3">
        <v>70452</v>
      </c>
      <c r="N15" s="3" t="s">
        <v>55</v>
      </c>
      <c r="O15" s="3">
        <v>9911</v>
      </c>
      <c r="P15" s="3" t="s">
        <v>46</v>
      </c>
      <c r="Q15" s="3">
        <v>2</v>
      </c>
      <c r="R15" s="3">
        <v>1</v>
      </c>
      <c r="S15" s="3" t="s">
        <v>46</v>
      </c>
      <c r="T15" s="3" t="s">
        <v>75</v>
      </c>
      <c r="U15" s="3" t="s">
        <v>35</v>
      </c>
    </row>
    <row r="16" spans="1:21">
      <c r="A16" s="3">
        <v>4441</v>
      </c>
      <c r="B16" s="3" t="s">
        <v>105</v>
      </c>
      <c r="C16" s="3" t="s">
        <v>37</v>
      </c>
      <c r="D16" s="3">
        <v>46</v>
      </c>
      <c r="E16" s="3" t="s">
        <v>98</v>
      </c>
      <c r="F16" s="3" t="s">
        <v>39</v>
      </c>
      <c r="G16" s="3" t="s">
        <v>72</v>
      </c>
      <c r="H16" s="3" t="s">
        <v>26</v>
      </c>
      <c r="I16" s="3" t="s">
        <v>106</v>
      </c>
      <c r="J16" s="3" t="s">
        <v>107</v>
      </c>
      <c r="K16" s="3" t="s">
        <v>29</v>
      </c>
      <c r="L16" s="3" t="s">
        <v>44</v>
      </c>
      <c r="M16" s="3">
        <v>33045</v>
      </c>
      <c r="N16" s="3" t="s">
        <v>45</v>
      </c>
      <c r="O16" s="3">
        <v>1456</v>
      </c>
      <c r="P16" s="3" t="s">
        <v>46</v>
      </c>
      <c r="Q16" s="3">
        <v>16</v>
      </c>
      <c r="R16" s="3">
        <v>3</v>
      </c>
      <c r="S16" s="3" t="s">
        <v>47</v>
      </c>
      <c r="T16" s="3" t="s">
        <v>75</v>
      </c>
      <c r="U16" s="3" t="s">
        <v>46</v>
      </c>
    </row>
    <row r="17" spans="1:21">
      <c r="A17" s="3">
        <v>5827</v>
      </c>
      <c r="B17" s="3" t="s">
        <v>108</v>
      </c>
      <c r="C17" s="3" t="s">
        <v>37</v>
      </c>
      <c r="D17" s="3">
        <v>57</v>
      </c>
      <c r="E17" s="3" t="s">
        <v>68</v>
      </c>
      <c r="F17" s="3" t="s">
        <v>49</v>
      </c>
      <c r="G17" s="3" t="s">
        <v>72</v>
      </c>
      <c r="H17" s="3" t="s">
        <v>41</v>
      </c>
      <c r="I17" s="3" t="s">
        <v>109</v>
      </c>
      <c r="J17" s="3" t="s">
        <v>110</v>
      </c>
      <c r="K17" s="3" t="s">
        <v>111</v>
      </c>
      <c r="L17" s="3" t="s">
        <v>54</v>
      </c>
      <c r="M17" s="3">
        <v>96429</v>
      </c>
      <c r="N17" s="3" t="s">
        <v>31</v>
      </c>
      <c r="O17" s="3">
        <v>4740</v>
      </c>
      <c r="P17" s="3" t="s">
        <v>46</v>
      </c>
      <c r="Q17" s="3">
        <v>8</v>
      </c>
      <c r="R17" s="3">
        <v>1</v>
      </c>
      <c r="S17" s="3" t="s">
        <v>47</v>
      </c>
      <c r="T17" s="3" t="s">
        <v>66</v>
      </c>
      <c r="U17" s="3" t="s">
        <v>46</v>
      </c>
    </row>
    <row r="18" spans="1:21">
      <c r="A18" s="3">
        <v>5184</v>
      </c>
      <c r="B18" s="3" t="s">
        <v>112</v>
      </c>
      <c r="C18" s="3" t="s">
        <v>22</v>
      </c>
      <c r="D18" s="3">
        <v>24</v>
      </c>
      <c r="E18" s="3" t="s">
        <v>23</v>
      </c>
      <c r="F18" s="3" t="s">
        <v>39</v>
      </c>
      <c r="G18" s="3" t="s">
        <v>50</v>
      </c>
      <c r="H18" s="3" t="s">
        <v>51</v>
      </c>
      <c r="I18" s="3" t="s">
        <v>113</v>
      </c>
      <c r="J18" s="3" t="s">
        <v>114</v>
      </c>
      <c r="K18" s="3" t="s">
        <v>111</v>
      </c>
      <c r="L18" s="3" t="s">
        <v>54</v>
      </c>
      <c r="M18" s="3">
        <v>33183</v>
      </c>
      <c r="N18" s="3" t="s">
        <v>64</v>
      </c>
      <c r="O18" s="3">
        <v>8114</v>
      </c>
      <c r="P18" s="3" t="s">
        <v>46</v>
      </c>
      <c r="Q18" s="3">
        <v>4</v>
      </c>
      <c r="R18" s="3">
        <v>2</v>
      </c>
      <c r="S18" s="3" t="s">
        <v>47</v>
      </c>
      <c r="T18" s="3" t="s">
        <v>96</v>
      </c>
      <c r="U18" s="3" t="s">
        <v>57</v>
      </c>
    </row>
    <row r="19" spans="1:21">
      <c r="A19" s="3">
        <v>5874</v>
      </c>
      <c r="B19" s="3" t="s">
        <v>58</v>
      </c>
      <c r="C19" s="3" t="s">
        <v>22</v>
      </c>
      <c r="D19" s="3">
        <v>35</v>
      </c>
      <c r="E19" s="3" t="s">
        <v>38</v>
      </c>
      <c r="F19" s="3" t="s">
        <v>102</v>
      </c>
      <c r="G19" s="3" t="s">
        <v>72</v>
      </c>
      <c r="H19" s="3" t="s">
        <v>26</v>
      </c>
      <c r="I19" s="3" t="s">
        <v>115</v>
      </c>
      <c r="J19" s="3" t="s">
        <v>116</v>
      </c>
      <c r="K19" s="3" t="s">
        <v>111</v>
      </c>
      <c r="L19" s="3" t="s">
        <v>30</v>
      </c>
      <c r="M19" s="3">
        <v>75065</v>
      </c>
      <c r="N19" s="3" t="s">
        <v>31</v>
      </c>
      <c r="O19" s="3">
        <v>7123</v>
      </c>
      <c r="P19" s="3" t="s">
        <v>46</v>
      </c>
      <c r="Q19" s="3">
        <v>20</v>
      </c>
      <c r="R19" s="3">
        <v>2</v>
      </c>
      <c r="S19" s="3" t="s">
        <v>46</v>
      </c>
      <c r="T19" s="3" t="s">
        <v>34</v>
      </c>
      <c r="U19" s="3" t="s">
        <v>57</v>
      </c>
    </row>
    <row r="20" spans="1:21">
      <c r="A20" s="3">
        <v>9834</v>
      </c>
      <c r="B20" s="3" t="s">
        <v>117</v>
      </c>
      <c r="C20" s="3" t="s">
        <v>37</v>
      </c>
      <c r="D20" s="3">
        <v>41</v>
      </c>
      <c r="E20" s="3" t="s">
        <v>59</v>
      </c>
      <c r="F20" s="3" t="s">
        <v>39</v>
      </c>
      <c r="G20" s="3" t="s">
        <v>40</v>
      </c>
      <c r="H20" s="3" t="s">
        <v>81</v>
      </c>
      <c r="I20" s="3" t="s">
        <v>118</v>
      </c>
      <c r="J20" s="3" t="s">
        <v>119</v>
      </c>
      <c r="K20" s="3" t="s">
        <v>29</v>
      </c>
      <c r="L20" s="3" t="s">
        <v>54</v>
      </c>
      <c r="M20" s="3">
        <v>32877</v>
      </c>
      <c r="N20" s="3" t="s">
        <v>31</v>
      </c>
      <c r="O20" s="3">
        <v>6432</v>
      </c>
      <c r="P20" s="3" t="s">
        <v>32</v>
      </c>
      <c r="Q20" s="3">
        <v>11</v>
      </c>
      <c r="R20" s="3">
        <v>1</v>
      </c>
      <c r="S20" s="3" t="s">
        <v>46</v>
      </c>
      <c r="T20" s="3" t="s">
        <v>34</v>
      </c>
      <c r="U20" s="3" t="s">
        <v>46</v>
      </c>
    </row>
    <row r="21" spans="1:21">
      <c r="A21" s="3">
        <v>5096</v>
      </c>
      <c r="B21" s="3" t="s">
        <v>120</v>
      </c>
      <c r="C21" s="3" t="s">
        <v>37</v>
      </c>
      <c r="D21" s="3">
        <v>36</v>
      </c>
      <c r="E21" s="3" t="s">
        <v>59</v>
      </c>
      <c r="F21" s="3" t="s">
        <v>39</v>
      </c>
      <c r="G21" s="3" t="s">
        <v>121</v>
      </c>
      <c r="H21" s="3" t="s">
        <v>60</v>
      </c>
      <c r="I21" s="3" t="s">
        <v>122</v>
      </c>
      <c r="J21" s="3" t="s">
        <v>123</v>
      </c>
      <c r="K21" s="3" t="s">
        <v>29</v>
      </c>
      <c r="L21" s="3" t="s">
        <v>44</v>
      </c>
      <c r="M21" s="3">
        <v>46811</v>
      </c>
      <c r="N21" s="3" t="s">
        <v>55</v>
      </c>
      <c r="O21" s="3">
        <v>1567</v>
      </c>
      <c r="P21" s="3" t="s">
        <v>46</v>
      </c>
      <c r="Q21" s="3">
        <v>7</v>
      </c>
      <c r="R21" s="3">
        <v>3</v>
      </c>
      <c r="S21" s="3" t="s">
        <v>47</v>
      </c>
      <c r="T21" s="3" t="s">
        <v>34</v>
      </c>
      <c r="U21" s="3" t="s">
        <v>57</v>
      </c>
    </row>
    <row r="22" spans="1:21">
      <c r="A22" s="3">
        <v>2263</v>
      </c>
      <c r="B22" s="3" t="s">
        <v>124</v>
      </c>
      <c r="C22" s="3" t="s">
        <v>37</v>
      </c>
      <c r="D22" s="3">
        <v>31</v>
      </c>
      <c r="E22" s="3" t="s">
        <v>38</v>
      </c>
      <c r="F22" s="3" t="s">
        <v>80</v>
      </c>
      <c r="G22" s="3" t="s">
        <v>50</v>
      </c>
      <c r="H22" s="3" t="s">
        <v>41</v>
      </c>
      <c r="I22" s="3" t="s">
        <v>125</v>
      </c>
      <c r="J22" s="3" t="s">
        <v>126</v>
      </c>
      <c r="K22" s="3" t="s">
        <v>63</v>
      </c>
      <c r="L22" s="3" t="s">
        <v>44</v>
      </c>
      <c r="M22" s="3">
        <v>87538</v>
      </c>
      <c r="N22" s="3" t="s">
        <v>31</v>
      </c>
      <c r="O22" s="3">
        <v>3588</v>
      </c>
      <c r="P22" s="3" t="s">
        <v>65</v>
      </c>
      <c r="Q22" s="3">
        <v>11</v>
      </c>
      <c r="R22" s="3">
        <v>5</v>
      </c>
      <c r="S22" s="3" t="s">
        <v>47</v>
      </c>
      <c r="T22" s="3" t="s">
        <v>66</v>
      </c>
      <c r="U22" s="3" t="s">
        <v>46</v>
      </c>
    </row>
    <row r="23" spans="1:21">
      <c r="A23" s="3">
        <v>6505</v>
      </c>
      <c r="B23" s="3" t="s">
        <v>127</v>
      </c>
      <c r="C23" s="3" t="s">
        <v>22</v>
      </c>
      <c r="D23" s="3">
        <v>28</v>
      </c>
      <c r="E23" s="3" t="s">
        <v>38</v>
      </c>
      <c r="F23" s="3" t="s">
        <v>24</v>
      </c>
      <c r="G23" s="3" t="s">
        <v>40</v>
      </c>
      <c r="H23" s="3" t="s">
        <v>81</v>
      </c>
      <c r="I23" s="3" t="s">
        <v>128</v>
      </c>
      <c r="J23" s="3" t="s">
        <v>129</v>
      </c>
      <c r="K23" s="3" t="s">
        <v>29</v>
      </c>
      <c r="L23" s="3" t="s">
        <v>44</v>
      </c>
      <c r="M23" s="3">
        <v>73002</v>
      </c>
      <c r="N23" s="3" t="s">
        <v>31</v>
      </c>
      <c r="O23" s="3">
        <v>6296</v>
      </c>
      <c r="P23" s="3" t="s">
        <v>32</v>
      </c>
      <c r="Q23" s="3">
        <v>2</v>
      </c>
      <c r="R23" s="3">
        <v>5</v>
      </c>
      <c r="S23" s="3" t="s">
        <v>47</v>
      </c>
      <c r="T23" s="3" t="s">
        <v>56</v>
      </c>
      <c r="U23" s="3" t="s">
        <v>35</v>
      </c>
    </row>
    <row r="24" spans="1:21">
      <c r="A24" s="3">
        <v>8626</v>
      </c>
      <c r="B24" s="3" t="s">
        <v>130</v>
      </c>
      <c r="C24" s="3" t="s">
        <v>37</v>
      </c>
      <c r="D24" s="3">
        <v>37</v>
      </c>
      <c r="E24" s="3" t="s">
        <v>59</v>
      </c>
      <c r="F24" s="3" t="s">
        <v>80</v>
      </c>
      <c r="G24" s="3" t="s">
        <v>40</v>
      </c>
      <c r="H24" s="3" t="s">
        <v>60</v>
      </c>
      <c r="I24" s="3" t="s">
        <v>131</v>
      </c>
      <c r="J24" s="3" t="s">
        <v>132</v>
      </c>
      <c r="K24" s="3" t="s">
        <v>111</v>
      </c>
      <c r="L24" s="3" t="s">
        <v>54</v>
      </c>
      <c r="M24" s="3">
        <v>41653</v>
      </c>
      <c r="N24" s="3" t="s">
        <v>55</v>
      </c>
      <c r="O24" s="3">
        <v>9236</v>
      </c>
      <c r="P24" s="3" t="s">
        <v>46</v>
      </c>
      <c r="Q24" s="3">
        <v>13</v>
      </c>
      <c r="R24" s="3">
        <v>1</v>
      </c>
      <c r="S24" s="3" t="s">
        <v>47</v>
      </c>
      <c r="T24" s="3" t="s">
        <v>34</v>
      </c>
      <c r="U24" s="3" t="s">
        <v>46</v>
      </c>
    </row>
    <row r="25" spans="1:21">
      <c r="A25" s="3">
        <v>5979</v>
      </c>
      <c r="B25" s="3" t="s">
        <v>133</v>
      </c>
      <c r="C25" s="3" t="s">
        <v>22</v>
      </c>
      <c r="D25" s="3">
        <v>31</v>
      </c>
      <c r="E25" s="3" t="s">
        <v>38</v>
      </c>
      <c r="F25" s="3" t="s">
        <v>24</v>
      </c>
      <c r="G25" s="3" t="s">
        <v>25</v>
      </c>
      <c r="H25" s="3" t="s">
        <v>51</v>
      </c>
      <c r="I25" s="3" t="s">
        <v>134</v>
      </c>
      <c r="J25" s="3" t="s">
        <v>135</v>
      </c>
      <c r="K25" s="3" t="s">
        <v>63</v>
      </c>
      <c r="L25" s="3" t="s">
        <v>44</v>
      </c>
      <c r="M25" s="3">
        <v>67582</v>
      </c>
      <c r="N25" s="3" t="s">
        <v>64</v>
      </c>
      <c r="O25" s="3">
        <v>1375</v>
      </c>
      <c r="P25" s="3" t="s">
        <v>32</v>
      </c>
      <c r="Q25" s="3">
        <v>20</v>
      </c>
      <c r="R25" s="3">
        <v>3</v>
      </c>
      <c r="S25" s="3" t="s">
        <v>47</v>
      </c>
      <c r="T25" s="3" t="s">
        <v>56</v>
      </c>
      <c r="U25" s="3" t="s">
        <v>46</v>
      </c>
    </row>
    <row r="26" spans="1:21">
      <c r="A26" s="3">
        <v>3104</v>
      </c>
      <c r="B26" s="3" t="s">
        <v>136</v>
      </c>
      <c r="C26" s="3" t="s">
        <v>22</v>
      </c>
      <c r="D26" s="3">
        <v>23</v>
      </c>
      <c r="E26" s="3" t="s">
        <v>23</v>
      </c>
      <c r="F26" s="3" t="s">
        <v>80</v>
      </c>
      <c r="G26" s="3" t="s">
        <v>40</v>
      </c>
      <c r="H26" s="3" t="s">
        <v>41</v>
      </c>
      <c r="I26" s="3" t="s">
        <v>137</v>
      </c>
      <c r="J26" s="3" t="s">
        <v>138</v>
      </c>
      <c r="K26" s="3" t="s">
        <v>111</v>
      </c>
      <c r="L26" s="3" t="s">
        <v>44</v>
      </c>
      <c r="M26" s="3">
        <v>37351</v>
      </c>
      <c r="N26" s="3" t="s">
        <v>55</v>
      </c>
      <c r="O26" s="3">
        <v>7858</v>
      </c>
      <c r="P26" s="3" t="s">
        <v>65</v>
      </c>
      <c r="Q26" s="3">
        <v>18</v>
      </c>
      <c r="R26" s="3">
        <v>2</v>
      </c>
      <c r="S26" s="3" t="s">
        <v>33</v>
      </c>
      <c r="T26" s="3" t="s">
        <v>56</v>
      </c>
      <c r="U26" s="3" t="s">
        <v>57</v>
      </c>
    </row>
    <row r="27" spans="1:21">
      <c r="A27" s="3">
        <v>8967</v>
      </c>
      <c r="B27" s="3" t="s">
        <v>139</v>
      </c>
      <c r="C27" s="3" t="s">
        <v>22</v>
      </c>
      <c r="D27" s="3">
        <v>48</v>
      </c>
      <c r="E27" s="3" t="s">
        <v>98</v>
      </c>
      <c r="F27" s="3" t="s">
        <v>102</v>
      </c>
      <c r="G27" s="3" t="s">
        <v>50</v>
      </c>
      <c r="H27" s="3" t="s">
        <v>26</v>
      </c>
      <c r="I27" s="3" t="s">
        <v>140</v>
      </c>
      <c r="J27" s="3" t="s">
        <v>141</v>
      </c>
      <c r="K27" s="3" t="s">
        <v>29</v>
      </c>
      <c r="L27" s="3" t="s">
        <v>44</v>
      </c>
      <c r="M27" s="3">
        <v>36721</v>
      </c>
      <c r="N27" s="3" t="s">
        <v>45</v>
      </c>
      <c r="O27" s="3">
        <v>8820</v>
      </c>
      <c r="P27" s="3" t="s">
        <v>65</v>
      </c>
      <c r="Q27" s="3">
        <v>0</v>
      </c>
      <c r="R27" s="3">
        <v>2</v>
      </c>
      <c r="S27" s="3" t="s">
        <v>47</v>
      </c>
      <c r="T27" s="3" t="s">
        <v>56</v>
      </c>
      <c r="U27" s="3" t="s">
        <v>35</v>
      </c>
    </row>
    <row r="28" spans="1:21">
      <c r="A28" s="3">
        <v>5087</v>
      </c>
      <c r="B28" s="3" t="s">
        <v>142</v>
      </c>
      <c r="C28" s="3" t="s">
        <v>37</v>
      </c>
      <c r="D28" s="3">
        <v>28</v>
      </c>
      <c r="E28" s="3" t="s">
        <v>38</v>
      </c>
      <c r="F28" s="3" t="s">
        <v>49</v>
      </c>
      <c r="G28" s="3" t="s">
        <v>121</v>
      </c>
      <c r="H28" s="3" t="s">
        <v>26</v>
      </c>
      <c r="I28" s="3" t="s">
        <v>143</v>
      </c>
      <c r="J28" s="3" t="s">
        <v>144</v>
      </c>
      <c r="K28" s="3" t="s">
        <v>63</v>
      </c>
      <c r="L28" s="3" t="s">
        <v>54</v>
      </c>
      <c r="M28" s="3">
        <v>46326</v>
      </c>
      <c r="N28" s="3" t="s">
        <v>45</v>
      </c>
      <c r="O28" s="3">
        <v>9189</v>
      </c>
      <c r="P28" s="3" t="s">
        <v>65</v>
      </c>
      <c r="Q28" s="3">
        <v>8</v>
      </c>
      <c r="R28" s="3">
        <v>4</v>
      </c>
      <c r="S28" s="3" t="s">
        <v>33</v>
      </c>
      <c r="T28" s="3" t="s">
        <v>75</v>
      </c>
      <c r="U28" s="3" t="s">
        <v>57</v>
      </c>
    </row>
    <row r="29" spans="1:21">
      <c r="A29" s="3">
        <v>3358</v>
      </c>
      <c r="B29" s="3" t="s">
        <v>145</v>
      </c>
      <c r="C29" s="3" t="s">
        <v>37</v>
      </c>
      <c r="D29" s="3">
        <v>30</v>
      </c>
      <c r="E29" s="3" t="s">
        <v>38</v>
      </c>
      <c r="F29" s="3" t="s">
        <v>39</v>
      </c>
      <c r="G29" s="3" t="s">
        <v>72</v>
      </c>
      <c r="H29" s="3" t="s">
        <v>41</v>
      </c>
      <c r="I29" s="3" t="s">
        <v>146</v>
      </c>
      <c r="J29" s="3" t="s">
        <v>147</v>
      </c>
      <c r="K29" s="3" t="s">
        <v>29</v>
      </c>
      <c r="L29" s="3" t="s">
        <v>30</v>
      </c>
      <c r="M29" s="3">
        <v>59007</v>
      </c>
      <c r="N29" s="3" t="s">
        <v>31</v>
      </c>
      <c r="O29" s="3">
        <v>3380</v>
      </c>
      <c r="P29" s="3" t="s">
        <v>32</v>
      </c>
      <c r="Q29" s="3">
        <v>17</v>
      </c>
      <c r="R29" s="3">
        <v>3</v>
      </c>
      <c r="S29" s="3" t="s">
        <v>46</v>
      </c>
      <c r="T29" s="3" t="s">
        <v>96</v>
      </c>
      <c r="U29" s="3" t="s">
        <v>35</v>
      </c>
    </row>
    <row r="30" spans="1:21">
      <c r="A30" s="3">
        <v>8256</v>
      </c>
      <c r="B30" s="3" t="s">
        <v>148</v>
      </c>
      <c r="C30" s="3" t="s">
        <v>37</v>
      </c>
      <c r="D30" s="3">
        <v>46</v>
      </c>
      <c r="E30" s="3" t="s">
        <v>98</v>
      </c>
      <c r="F30" s="3" t="s">
        <v>80</v>
      </c>
      <c r="G30" s="3" t="s">
        <v>25</v>
      </c>
      <c r="H30" s="3" t="s">
        <v>60</v>
      </c>
      <c r="I30" s="3" t="s">
        <v>149</v>
      </c>
      <c r="J30" s="3" t="s">
        <v>150</v>
      </c>
      <c r="K30" s="3" t="s">
        <v>29</v>
      </c>
      <c r="L30" s="3" t="s">
        <v>44</v>
      </c>
      <c r="M30" s="3">
        <v>52020</v>
      </c>
      <c r="N30" s="3" t="s">
        <v>45</v>
      </c>
      <c r="O30" s="3">
        <v>9585</v>
      </c>
      <c r="P30" s="3" t="s">
        <v>65</v>
      </c>
      <c r="Q30" s="3">
        <v>0</v>
      </c>
      <c r="R30" s="3">
        <v>4</v>
      </c>
      <c r="S30" s="3" t="s">
        <v>47</v>
      </c>
      <c r="T30" s="3" t="s">
        <v>96</v>
      </c>
      <c r="U30" s="3" t="s">
        <v>46</v>
      </c>
    </row>
    <row r="31" spans="1:21">
      <c r="A31" s="3">
        <v>5763</v>
      </c>
      <c r="B31" s="3" t="s">
        <v>151</v>
      </c>
      <c r="C31" s="3" t="s">
        <v>37</v>
      </c>
      <c r="D31" s="3">
        <v>44</v>
      </c>
      <c r="E31" s="3" t="s">
        <v>59</v>
      </c>
      <c r="F31" s="3" t="s">
        <v>39</v>
      </c>
      <c r="G31" s="3" t="s">
        <v>50</v>
      </c>
      <c r="H31" s="3" t="s">
        <v>41</v>
      </c>
      <c r="I31" s="3" t="s">
        <v>152</v>
      </c>
      <c r="J31" s="3" t="s">
        <v>153</v>
      </c>
      <c r="K31" s="3" t="s">
        <v>111</v>
      </c>
      <c r="L31" s="3" t="s">
        <v>44</v>
      </c>
      <c r="M31" s="3">
        <v>98961</v>
      </c>
      <c r="N31" s="3" t="s">
        <v>55</v>
      </c>
      <c r="O31" s="3">
        <v>2688</v>
      </c>
      <c r="P31" s="3" t="s">
        <v>32</v>
      </c>
      <c r="Q31" s="3">
        <v>2</v>
      </c>
      <c r="R31" s="3">
        <v>5</v>
      </c>
      <c r="S31" s="3" t="s">
        <v>47</v>
      </c>
      <c r="T31" s="3" t="s">
        <v>96</v>
      </c>
      <c r="U31" s="3" t="s">
        <v>35</v>
      </c>
    </row>
    <row r="32" spans="1:21">
      <c r="A32" s="3">
        <v>6838</v>
      </c>
      <c r="B32" s="3" t="s">
        <v>154</v>
      </c>
      <c r="C32" s="3" t="s">
        <v>37</v>
      </c>
      <c r="D32" s="3">
        <v>45</v>
      </c>
      <c r="E32" s="3" t="s">
        <v>59</v>
      </c>
      <c r="F32" s="3" t="s">
        <v>49</v>
      </c>
      <c r="G32" s="3" t="s">
        <v>72</v>
      </c>
      <c r="H32" s="3" t="s">
        <v>51</v>
      </c>
      <c r="I32" s="3" t="s">
        <v>155</v>
      </c>
      <c r="J32" s="3" t="s">
        <v>156</v>
      </c>
      <c r="K32" s="3" t="s">
        <v>111</v>
      </c>
      <c r="L32" s="3" t="s">
        <v>44</v>
      </c>
      <c r="M32" s="3">
        <v>81943</v>
      </c>
      <c r="N32" s="3" t="s">
        <v>31</v>
      </c>
      <c r="O32" s="3">
        <v>2255</v>
      </c>
      <c r="P32" s="3" t="s">
        <v>32</v>
      </c>
      <c r="Q32" s="3">
        <v>18</v>
      </c>
      <c r="R32" s="3">
        <v>2</v>
      </c>
      <c r="S32" s="3" t="s">
        <v>46</v>
      </c>
      <c r="T32" s="3" t="s">
        <v>66</v>
      </c>
      <c r="U32" s="3" t="s">
        <v>35</v>
      </c>
    </row>
    <row r="33" spans="1:21">
      <c r="A33" s="3">
        <v>9544</v>
      </c>
      <c r="B33" s="3" t="s">
        <v>157</v>
      </c>
      <c r="C33" s="3" t="s">
        <v>37</v>
      </c>
      <c r="D33" s="3">
        <v>52</v>
      </c>
      <c r="E33" s="3" t="s">
        <v>98</v>
      </c>
      <c r="F33" s="3" t="s">
        <v>102</v>
      </c>
      <c r="G33" s="3" t="s">
        <v>50</v>
      </c>
      <c r="H33" s="3" t="s">
        <v>41</v>
      </c>
      <c r="I33" s="3" t="s">
        <v>158</v>
      </c>
      <c r="J33" s="3" t="s">
        <v>159</v>
      </c>
      <c r="K33" s="3" t="s">
        <v>111</v>
      </c>
      <c r="L33" s="3" t="s">
        <v>44</v>
      </c>
      <c r="M33" s="3">
        <v>47627</v>
      </c>
      <c r="N33" s="3" t="s">
        <v>31</v>
      </c>
      <c r="O33" s="3">
        <v>1221</v>
      </c>
      <c r="P33" s="3" t="s">
        <v>46</v>
      </c>
      <c r="Q33" s="3">
        <v>4</v>
      </c>
      <c r="R33" s="3">
        <v>3</v>
      </c>
      <c r="S33" s="3" t="s">
        <v>46</v>
      </c>
      <c r="T33" s="3" t="s">
        <v>56</v>
      </c>
      <c r="U33" s="3" t="s">
        <v>46</v>
      </c>
    </row>
    <row r="34" spans="1:21">
      <c r="A34" s="3">
        <v>8012</v>
      </c>
      <c r="B34" s="3" t="s">
        <v>160</v>
      </c>
      <c r="C34" s="3" t="s">
        <v>22</v>
      </c>
      <c r="D34" s="3">
        <v>52</v>
      </c>
      <c r="E34" s="3" t="s">
        <v>98</v>
      </c>
      <c r="F34" s="3" t="s">
        <v>24</v>
      </c>
      <c r="G34" s="3" t="s">
        <v>25</v>
      </c>
      <c r="H34" s="3" t="s">
        <v>81</v>
      </c>
      <c r="I34" s="3" t="s">
        <v>161</v>
      </c>
      <c r="J34" s="3" t="s">
        <v>162</v>
      </c>
      <c r="K34" s="3" t="s">
        <v>111</v>
      </c>
      <c r="L34" s="3" t="s">
        <v>44</v>
      </c>
      <c r="M34" s="3">
        <v>56162</v>
      </c>
      <c r="N34" s="3" t="s">
        <v>55</v>
      </c>
      <c r="O34" s="3">
        <v>6560</v>
      </c>
      <c r="P34" s="3" t="s">
        <v>65</v>
      </c>
      <c r="Q34" s="3">
        <v>9</v>
      </c>
      <c r="R34" s="3">
        <v>4</v>
      </c>
      <c r="S34" s="3" t="s">
        <v>47</v>
      </c>
      <c r="T34" s="3" t="s">
        <v>75</v>
      </c>
      <c r="U34" s="3" t="s">
        <v>46</v>
      </c>
    </row>
    <row r="35" spans="1:21">
      <c r="A35" s="3">
        <v>9374</v>
      </c>
      <c r="B35" s="3" t="s">
        <v>163</v>
      </c>
      <c r="C35" s="3" t="s">
        <v>22</v>
      </c>
      <c r="D35" s="3">
        <v>42</v>
      </c>
      <c r="E35" s="3" t="s">
        <v>59</v>
      </c>
      <c r="F35" s="3" t="s">
        <v>39</v>
      </c>
      <c r="G35" s="3" t="s">
        <v>50</v>
      </c>
      <c r="H35" s="3" t="s">
        <v>51</v>
      </c>
      <c r="I35" s="3" t="s">
        <v>164</v>
      </c>
      <c r="J35" s="3" t="s">
        <v>165</v>
      </c>
      <c r="K35" s="3" t="s">
        <v>63</v>
      </c>
      <c r="L35" s="3" t="s">
        <v>54</v>
      </c>
      <c r="M35" s="3">
        <v>95734</v>
      </c>
      <c r="N35" s="3" t="s">
        <v>31</v>
      </c>
      <c r="O35" s="3">
        <v>4854</v>
      </c>
      <c r="P35" s="3" t="s">
        <v>32</v>
      </c>
      <c r="Q35" s="3">
        <v>13</v>
      </c>
      <c r="R35" s="3">
        <v>2</v>
      </c>
      <c r="S35" s="3" t="s">
        <v>33</v>
      </c>
      <c r="T35" s="3" t="s">
        <v>34</v>
      </c>
      <c r="U35" s="3" t="s">
        <v>35</v>
      </c>
    </row>
    <row r="36" spans="1:21">
      <c r="A36" s="3">
        <v>3487</v>
      </c>
      <c r="B36" s="3" t="s">
        <v>166</v>
      </c>
      <c r="C36" s="3" t="s">
        <v>37</v>
      </c>
      <c r="D36" s="3">
        <v>58</v>
      </c>
      <c r="E36" s="3" t="s">
        <v>68</v>
      </c>
      <c r="F36" s="3" t="s">
        <v>39</v>
      </c>
      <c r="G36" s="3" t="s">
        <v>40</v>
      </c>
      <c r="H36" s="3" t="s">
        <v>60</v>
      </c>
      <c r="I36" s="3" t="s">
        <v>167</v>
      </c>
      <c r="J36" s="3" t="s">
        <v>168</v>
      </c>
      <c r="K36" s="3" t="s">
        <v>63</v>
      </c>
      <c r="L36" s="3" t="s">
        <v>54</v>
      </c>
      <c r="M36" s="3">
        <v>74789</v>
      </c>
      <c r="N36" s="3" t="s">
        <v>31</v>
      </c>
      <c r="O36" s="3">
        <v>8101</v>
      </c>
      <c r="P36" s="3" t="s">
        <v>65</v>
      </c>
      <c r="Q36" s="3">
        <v>14</v>
      </c>
      <c r="R36" s="3">
        <v>5</v>
      </c>
      <c r="S36" s="3" t="s">
        <v>47</v>
      </c>
      <c r="T36" s="3" t="s">
        <v>66</v>
      </c>
      <c r="U36" s="3" t="s">
        <v>46</v>
      </c>
    </row>
    <row r="37" spans="1:21">
      <c r="A37" s="3">
        <v>8445</v>
      </c>
      <c r="B37" s="3" t="s">
        <v>169</v>
      </c>
      <c r="C37" s="3" t="s">
        <v>22</v>
      </c>
      <c r="D37" s="3">
        <v>24</v>
      </c>
      <c r="E37" s="3" t="s">
        <v>23</v>
      </c>
      <c r="F37" s="3" t="s">
        <v>102</v>
      </c>
      <c r="G37" s="3" t="s">
        <v>25</v>
      </c>
      <c r="H37" s="3" t="s">
        <v>60</v>
      </c>
      <c r="I37" s="3" t="s">
        <v>170</v>
      </c>
      <c r="J37" s="3" t="s">
        <v>171</v>
      </c>
      <c r="K37" s="3" t="s">
        <v>29</v>
      </c>
      <c r="L37" s="3" t="s">
        <v>54</v>
      </c>
      <c r="M37" s="3">
        <v>30137</v>
      </c>
      <c r="N37" s="3" t="s">
        <v>45</v>
      </c>
      <c r="O37" s="3">
        <v>4031</v>
      </c>
      <c r="P37" s="3" t="s">
        <v>46</v>
      </c>
      <c r="Q37" s="3">
        <v>5</v>
      </c>
      <c r="R37" s="3">
        <v>3</v>
      </c>
      <c r="S37" s="3" t="s">
        <v>46</v>
      </c>
      <c r="T37" s="3" t="s">
        <v>56</v>
      </c>
      <c r="U37" s="3" t="s">
        <v>35</v>
      </c>
    </row>
    <row r="38" spans="1:21">
      <c r="A38" s="3">
        <v>1550</v>
      </c>
      <c r="B38" s="3" t="s">
        <v>172</v>
      </c>
      <c r="C38" s="3" t="s">
        <v>37</v>
      </c>
      <c r="D38" s="3">
        <v>21</v>
      </c>
      <c r="E38" s="3" t="s">
        <v>23</v>
      </c>
      <c r="F38" s="3" t="s">
        <v>39</v>
      </c>
      <c r="G38" s="3" t="s">
        <v>25</v>
      </c>
      <c r="H38" s="3" t="s">
        <v>26</v>
      </c>
      <c r="I38" s="3" t="s">
        <v>173</v>
      </c>
      <c r="J38" s="3" t="s">
        <v>174</v>
      </c>
      <c r="K38" s="3" t="s">
        <v>29</v>
      </c>
      <c r="L38" s="3" t="s">
        <v>54</v>
      </c>
      <c r="M38" s="3">
        <v>95510</v>
      </c>
      <c r="N38" s="3" t="s">
        <v>31</v>
      </c>
      <c r="O38" s="3">
        <v>6811</v>
      </c>
      <c r="P38" s="3" t="s">
        <v>32</v>
      </c>
      <c r="Q38" s="3">
        <v>18</v>
      </c>
      <c r="R38" s="3">
        <v>4</v>
      </c>
      <c r="S38" s="3" t="s">
        <v>47</v>
      </c>
      <c r="T38" s="3" t="s">
        <v>96</v>
      </c>
      <c r="U38" s="3" t="s">
        <v>35</v>
      </c>
    </row>
    <row r="39" spans="1:21">
      <c r="A39" s="3">
        <v>9968</v>
      </c>
      <c r="B39" s="3" t="s">
        <v>175</v>
      </c>
      <c r="C39" s="3" t="s">
        <v>37</v>
      </c>
      <c r="D39" s="3">
        <v>58</v>
      </c>
      <c r="E39" s="3" t="s">
        <v>68</v>
      </c>
      <c r="F39" s="3" t="s">
        <v>39</v>
      </c>
      <c r="G39" s="3" t="s">
        <v>72</v>
      </c>
      <c r="H39" s="3" t="s">
        <v>26</v>
      </c>
      <c r="I39" s="3" t="s">
        <v>176</v>
      </c>
      <c r="J39" s="3" t="s">
        <v>177</v>
      </c>
      <c r="K39" s="3" t="s">
        <v>63</v>
      </c>
      <c r="L39" s="3" t="s">
        <v>30</v>
      </c>
      <c r="M39" s="3">
        <v>80325</v>
      </c>
      <c r="N39" s="3" t="s">
        <v>45</v>
      </c>
      <c r="O39" s="3">
        <v>6230</v>
      </c>
      <c r="P39" s="3" t="s">
        <v>32</v>
      </c>
      <c r="Q39" s="3">
        <v>5</v>
      </c>
      <c r="R39" s="3">
        <v>4</v>
      </c>
      <c r="S39" s="3" t="s">
        <v>46</v>
      </c>
      <c r="T39" s="3" t="s">
        <v>66</v>
      </c>
      <c r="U39" s="3" t="s">
        <v>57</v>
      </c>
    </row>
    <row r="40" spans="1:21">
      <c r="A40" s="3">
        <v>8029</v>
      </c>
      <c r="B40" s="3" t="s">
        <v>178</v>
      </c>
      <c r="C40" s="3" t="s">
        <v>22</v>
      </c>
      <c r="D40" s="3">
        <v>57</v>
      </c>
      <c r="E40" s="3" t="s">
        <v>68</v>
      </c>
      <c r="F40" s="3" t="s">
        <v>80</v>
      </c>
      <c r="G40" s="3" t="s">
        <v>121</v>
      </c>
      <c r="H40" s="3" t="s">
        <v>81</v>
      </c>
      <c r="I40" s="3" t="s">
        <v>179</v>
      </c>
      <c r="J40" s="3" t="s">
        <v>180</v>
      </c>
      <c r="K40" s="3" t="s">
        <v>111</v>
      </c>
      <c r="L40" s="3" t="s">
        <v>44</v>
      </c>
      <c r="M40" s="3">
        <v>34109</v>
      </c>
      <c r="N40" s="3" t="s">
        <v>45</v>
      </c>
      <c r="O40" s="3">
        <v>9232</v>
      </c>
      <c r="P40" s="3" t="s">
        <v>32</v>
      </c>
      <c r="Q40" s="3">
        <v>13</v>
      </c>
      <c r="R40" s="3">
        <v>3</v>
      </c>
      <c r="S40" s="3" t="s">
        <v>33</v>
      </c>
      <c r="T40" s="3" t="s">
        <v>34</v>
      </c>
      <c r="U40" s="3" t="s">
        <v>35</v>
      </c>
    </row>
    <row r="41" spans="1:21">
      <c r="A41" s="3">
        <v>8847</v>
      </c>
      <c r="B41" s="3" t="s">
        <v>181</v>
      </c>
      <c r="C41" s="3" t="s">
        <v>37</v>
      </c>
      <c r="D41" s="3">
        <v>41</v>
      </c>
      <c r="E41" s="3" t="s">
        <v>59</v>
      </c>
      <c r="F41" s="3" t="s">
        <v>80</v>
      </c>
      <c r="G41" s="3" t="s">
        <v>72</v>
      </c>
      <c r="H41" s="3" t="s">
        <v>26</v>
      </c>
      <c r="I41" s="3" t="s">
        <v>182</v>
      </c>
      <c r="J41" s="3" t="s">
        <v>183</v>
      </c>
      <c r="K41" s="3" t="s">
        <v>111</v>
      </c>
      <c r="L41" s="3" t="s">
        <v>54</v>
      </c>
      <c r="M41" s="3">
        <v>73330</v>
      </c>
      <c r="N41" s="3" t="s">
        <v>31</v>
      </c>
      <c r="O41" s="3">
        <v>2276</v>
      </c>
      <c r="P41" s="3" t="s">
        <v>65</v>
      </c>
      <c r="Q41" s="3">
        <v>5</v>
      </c>
      <c r="R41" s="3">
        <v>1</v>
      </c>
      <c r="S41" s="3" t="s">
        <v>46</v>
      </c>
      <c r="T41" s="3" t="s">
        <v>56</v>
      </c>
      <c r="U41" s="3" t="s">
        <v>57</v>
      </c>
    </row>
    <row r="42" spans="1:21">
      <c r="A42" s="3">
        <v>1955</v>
      </c>
      <c r="B42" s="3" t="s">
        <v>184</v>
      </c>
      <c r="C42" s="3" t="s">
        <v>22</v>
      </c>
      <c r="D42" s="3">
        <v>58</v>
      </c>
      <c r="E42" s="3" t="s">
        <v>68</v>
      </c>
      <c r="F42" s="3" t="s">
        <v>49</v>
      </c>
      <c r="G42" s="3" t="s">
        <v>50</v>
      </c>
      <c r="H42" s="3" t="s">
        <v>41</v>
      </c>
      <c r="I42" s="3" t="s">
        <v>185</v>
      </c>
      <c r="J42" s="3" t="s">
        <v>186</v>
      </c>
      <c r="K42" s="3" t="s">
        <v>63</v>
      </c>
      <c r="L42" s="3" t="s">
        <v>54</v>
      </c>
      <c r="M42" s="3">
        <v>46567</v>
      </c>
      <c r="N42" s="3" t="s">
        <v>64</v>
      </c>
      <c r="O42" s="3">
        <v>2825</v>
      </c>
      <c r="P42" s="3" t="s">
        <v>32</v>
      </c>
      <c r="Q42" s="3">
        <v>15</v>
      </c>
      <c r="R42" s="3">
        <v>3</v>
      </c>
      <c r="S42" s="3" t="s">
        <v>46</v>
      </c>
      <c r="T42" s="3" t="s">
        <v>96</v>
      </c>
      <c r="U42" s="3" t="s">
        <v>57</v>
      </c>
    </row>
    <row r="43" spans="1:21">
      <c r="A43" s="3">
        <v>4522</v>
      </c>
      <c r="B43" s="3" t="s">
        <v>187</v>
      </c>
      <c r="C43" s="3" t="s">
        <v>22</v>
      </c>
      <c r="D43" s="3">
        <v>36</v>
      </c>
      <c r="E43" s="3" t="s">
        <v>59</v>
      </c>
      <c r="F43" s="3" t="s">
        <v>24</v>
      </c>
      <c r="G43" s="3" t="s">
        <v>121</v>
      </c>
      <c r="H43" s="3" t="s">
        <v>26</v>
      </c>
      <c r="I43" s="3" t="s">
        <v>188</v>
      </c>
      <c r="J43" s="3" t="s">
        <v>189</v>
      </c>
      <c r="K43" s="3" t="s">
        <v>63</v>
      </c>
      <c r="L43" s="3" t="s">
        <v>44</v>
      </c>
      <c r="M43" s="3">
        <v>39795</v>
      </c>
      <c r="N43" s="3" t="s">
        <v>64</v>
      </c>
      <c r="O43" s="3">
        <v>1670</v>
      </c>
      <c r="P43" s="3" t="s">
        <v>46</v>
      </c>
      <c r="Q43" s="3">
        <v>0</v>
      </c>
      <c r="R43" s="3">
        <v>2</v>
      </c>
      <c r="S43" s="3" t="s">
        <v>47</v>
      </c>
      <c r="T43" s="3" t="s">
        <v>75</v>
      </c>
      <c r="U43" s="3" t="s">
        <v>46</v>
      </c>
    </row>
    <row r="44" spans="1:21">
      <c r="A44" s="3">
        <v>3078</v>
      </c>
      <c r="B44" s="3" t="s">
        <v>190</v>
      </c>
      <c r="C44" s="3" t="s">
        <v>22</v>
      </c>
      <c r="D44" s="3">
        <v>21</v>
      </c>
      <c r="E44" s="3" t="s">
        <v>23</v>
      </c>
      <c r="F44" s="3" t="s">
        <v>24</v>
      </c>
      <c r="G44" s="3" t="s">
        <v>25</v>
      </c>
      <c r="H44" s="3" t="s">
        <v>81</v>
      </c>
      <c r="I44" s="3" t="s">
        <v>191</v>
      </c>
      <c r="J44" s="3" t="s">
        <v>192</v>
      </c>
      <c r="K44" s="3" t="s">
        <v>63</v>
      </c>
      <c r="L44" s="3" t="s">
        <v>54</v>
      </c>
      <c r="M44" s="3">
        <v>59506</v>
      </c>
      <c r="N44" s="3" t="s">
        <v>64</v>
      </c>
      <c r="O44" s="3">
        <v>4428</v>
      </c>
      <c r="P44" s="3" t="s">
        <v>65</v>
      </c>
      <c r="Q44" s="3">
        <v>0</v>
      </c>
      <c r="R44" s="3">
        <v>1</v>
      </c>
      <c r="S44" s="3" t="s">
        <v>46</v>
      </c>
      <c r="T44" s="3" t="s">
        <v>75</v>
      </c>
      <c r="U44" s="3" t="s">
        <v>35</v>
      </c>
    </row>
    <row r="45" spans="1:21">
      <c r="A45" s="3">
        <v>6357</v>
      </c>
      <c r="B45" s="3" t="s">
        <v>193</v>
      </c>
      <c r="C45" s="3" t="s">
        <v>22</v>
      </c>
      <c r="D45" s="3">
        <v>46</v>
      </c>
      <c r="E45" s="3" t="s">
        <v>98</v>
      </c>
      <c r="F45" s="3" t="s">
        <v>49</v>
      </c>
      <c r="G45" s="3" t="s">
        <v>40</v>
      </c>
      <c r="H45" s="3" t="s">
        <v>81</v>
      </c>
      <c r="I45" s="3" t="s">
        <v>194</v>
      </c>
      <c r="J45" s="3" t="s">
        <v>195</v>
      </c>
      <c r="K45" s="3" t="s">
        <v>63</v>
      </c>
      <c r="L45" s="3" t="s">
        <v>54</v>
      </c>
      <c r="M45" s="3">
        <v>49058</v>
      </c>
      <c r="N45" s="3" t="s">
        <v>45</v>
      </c>
      <c r="O45" s="3">
        <v>4396</v>
      </c>
      <c r="P45" s="3" t="s">
        <v>46</v>
      </c>
      <c r="Q45" s="3">
        <v>5</v>
      </c>
      <c r="R45" s="3">
        <v>1</v>
      </c>
      <c r="S45" s="3" t="s">
        <v>46</v>
      </c>
      <c r="T45" s="3" t="s">
        <v>75</v>
      </c>
      <c r="U45" s="3" t="s">
        <v>46</v>
      </c>
    </row>
    <row r="46" spans="1:21">
      <c r="A46" s="3">
        <v>7951</v>
      </c>
      <c r="B46" s="3" t="s">
        <v>196</v>
      </c>
      <c r="C46" s="3" t="s">
        <v>22</v>
      </c>
      <c r="D46" s="3">
        <v>36</v>
      </c>
      <c r="E46" s="3" t="s">
        <v>59</v>
      </c>
      <c r="F46" s="3" t="s">
        <v>80</v>
      </c>
      <c r="G46" s="3" t="s">
        <v>50</v>
      </c>
      <c r="H46" s="3" t="s">
        <v>81</v>
      </c>
      <c r="I46" s="3" t="s">
        <v>197</v>
      </c>
      <c r="J46" s="3" t="s">
        <v>198</v>
      </c>
      <c r="K46" s="3" t="s">
        <v>63</v>
      </c>
      <c r="L46" s="3" t="s">
        <v>30</v>
      </c>
      <c r="M46" s="3">
        <v>98612</v>
      </c>
      <c r="N46" s="3" t="s">
        <v>64</v>
      </c>
      <c r="O46" s="3">
        <v>1168</v>
      </c>
      <c r="P46" s="3" t="s">
        <v>46</v>
      </c>
      <c r="Q46" s="3">
        <v>9</v>
      </c>
      <c r="R46" s="3">
        <v>2</v>
      </c>
      <c r="S46" s="3" t="s">
        <v>47</v>
      </c>
      <c r="T46" s="3" t="s">
        <v>34</v>
      </c>
      <c r="U46" s="3" t="s">
        <v>35</v>
      </c>
    </row>
    <row r="47" spans="1:21">
      <c r="A47" s="3">
        <v>9228</v>
      </c>
      <c r="B47" s="3" t="s">
        <v>199</v>
      </c>
      <c r="C47" s="3" t="s">
        <v>37</v>
      </c>
      <c r="D47" s="3">
        <v>41</v>
      </c>
      <c r="E47" s="3" t="s">
        <v>59</v>
      </c>
      <c r="F47" s="3" t="s">
        <v>102</v>
      </c>
      <c r="G47" s="3" t="s">
        <v>72</v>
      </c>
      <c r="H47" s="3" t="s">
        <v>41</v>
      </c>
      <c r="I47" s="3" t="s">
        <v>200</v>
      </c>
      <c r="J47" s="3" t="s">
        <v>201</v>
      </c>
      <c r="K47" s="3" t="s">
        <v>111</v>
      </c>
      <c r="L47" s="3" t="s">
        <v>44</v>
      </c>
      <c r="M47" s="3">
        <v>38201</v>
      </c>
      <c r="N47" s="3" t="s">
        <v>64</v>
      </c>
      <c r="O47" s="3">
        <v>7111</v>
      </c>
      <c r="P47" s="3" t="s">
        <v>32</v>
      </c>
      <c r="Q47" s="3">
        <v>8</v>
      </c>
      <c r="R47" s="3">
        <v>4</v>
      </c>
      <c r="S47" s="3" t="s">
        <v>33</v>
      </c>
      <c r="T47" s="3" t="s">
        <v>75</v>
      </c>
      <c r="U47" s="3" t="s">
        <v>46</v>
      </c>
    </row>
    <row r="48" spans="1:21">
      <c r="A48" s="3">
        <v>8988</v>
      </c>
      <c r="B48" s="3" t="s">
        <v>202</v>
      </c>
      <c r="C48" s="3" t="s">
        <v>37</v>
      </c>
      <c r="D48" s="3">
        <v>25</v>
      </c>
      <c r="E48" s="3" t="s">
        <v>23</v>
      </c>
      <c r="F48" s="3" t="s">
        <v>24</v>
      </c>
      <c r="G48" s="3" t="s">
        <v>50</v>
      </c>
      <c r="H48" s="3" t="s">
        <v>51</v>
      </c>
      <c r="I48" s="3" t="s">
        <v>203</v>
      </c>
      <c r="J48" s="3" t="s">
        <v>204</v>
      </c>
      <c r="K48" s="3" t="s">
        <v>111</v>
      </c>
      <c r="L48" s="3" t="s">
        <v>44</v>
      </c>
      <c r="M48" s="3">
        <v>92919</v>
      </c>
      <c r="N48" s="3" t="s">
        <v>55</v>
      </c>
      <c r="O48" s="3">
        <v>9497</v>
      </c>
      <c r="P48" s="3" t="s">
        <v>32</v>
      </c>
      <c r="Q48" s="3">
        <v>7</v>
      </c>
      <c r="R48" s="3">
        <v>2</v>
      </c>
      <c r="S48" s="3" t="s">
        <v>46</v>
      </c>
      <c r="T48" s="3" t="s">
        <v>75</v>
      </c>
      <c r="U48" s="3" t="s">
        <v>57</v>
      </c>
    </row>
    <row r="49" spans="1:21">
      <c r="A49" s="3">
        <v>1952</v>
      </c>
      <c r="B49" s="3" t="s">
        <v>205</v>
      </c>
      <c r="C49" s="3" t="s">
        <v>22</v>
      </c>
      <c r="D49" s="3">
        <v>29</v>
      </c>
      <c r="E49" s="3" t="s">
        <v>38</v>
      </c>
      <c r="F49" s="3" t="s">
        <v>102</v>
      </c>
      <c r="G49" s="3" t="s">
        <v>25</v>
      </c>
      <c r="H49" s="3" t="s">
        <v>41</v>
      </c>
      <c r="I49" s="3" t="s">
        <v>206</v>
      </c>
      <c r="J49" s="3" t="s">
        <v>207</v>
      </c>
      <c r="K49" s="3" t="s">
        <v>29</v>
      </c>
      <c r="L49" s="3" t="s">
        <v>54</v>
      </c>
      <c r="M49" s="3">
        <v>45188</v>
      </c>
      <c r="N49" s="3" t="s">
        <v>64</v>
      </c>
      <c r="O49" s="3">
        <v>9591</v>
      </c>
      <c r="P49" s="3" t="s">
        <v>65</v>
      </c>
      <c r="Q49" s="3">
        <v>18</v>
      </c>
      <c r="R49" s="3">
        <v>3</v>
      </c>
      <c r="S49" s="3" t="s">
        <v>33</v>
      </c>
      <c r="T49" s="3" t="s">
        <v>75</v>
      </c>
      <c r="U49" s="3" t="s">
        <v>46</v>
      </c>
    </row>
    <row r="50" spans="1:21">
      <c r="A50" s="3">
        <v>5760</v>
      </c>
      <c r="B50" s="3" t="s">
        <v>208</v>
      </c>
      <c r="C50" s="3" t="s">
        <v>22</v>
      </c>
      <c r="D50" s="3">
        <v>59</v>
      </c>
      <c r="E50" s="3" t="s">
        <v>68</v>
      </c>
      <c r="F50" s="3" t="s">
        <v>49</v>
      </c>
      <c r="G50" s="3" t="s">
        <v>40</v>
      </c>
      <c r="H50" s="3" t="s">
        <v>26</v>
      </c>
      <c r="I50" s="3" t="s">
        <v>209</v>
      </c>
      <c r="J50" s="3" t="s">
        <v>210</v>
      </c>
      <c r="K50" s="3" t="s">
        <v>29</v>
      </c>
      <c r="L50" s="3" t="s">
        <v>44</v>
      </c>
      <c r="M50" s="3">
        <v>34927</v>
      </c>
      <c r="N50" s="3" t="s">
        <v>55</v>
      </c>
      <c r="O50" s="3">
        <v>6996</v>
      </c>
      <c r="P50" s="3" t="s">
        <v>65</v>
      </c>
      <c r="Q50" s="3">
        <v>16</v>
      </c>
      <c r="R50" s="3">
        <v>1</v>
      </c>
      <c r="S50" s="3" t="s">
        <v>47</v>
      </c>
      <c r="T50" s="3" t="s">
        <v>34</v>
      </c>
      <c r="U50" s="3" t="s">
        <v>35</v>
      </c>
    </row>
    <row r="51" spans="1:21">
      <c r="A51" s="3">
        <v>5742</v>
      </c>
      <c r="B51" s="3" t="s">
        <v>211</v>
      </c>
      <c r="C51" s="3" t="s">
        <v>22</v>
      </c>
      <c r="D51" s="3">
        <v>27</v>
      </c>
      <c r="E51" s="3" t="s">
        <v>38</v>
      </c>
      <c r="F51" s="3" t="s">
        <v>24</v>
      </c>
      <c r="G51" s="3" t="s">
        <v>50</v>
      </c>
      <c r="H51" s="3" t="s">
        <v>60</v>
      </c>
      <c r="I51" s="3" t="s">
        <v>212</v>
      </c>
      <c r="J51" s="3" t="s">
        <v>213</v>
      </c>
      <c r="K51" s="3" t="s">
        <v>29</v>
      </c>
      <c r="L51" s="3" t="s">
        <v>44</v>
      </c>
      <c r="M51" s="3">
        <v>33183</v>
      </c>
      <c r="N51" s="3" t="s">
        <v>64</v>
      </c>
      <c r="O51" s="3">
        <v>1659</v>
      </c>
      <c r="P51" s="3" t="s">
        <v>46</v>
      </c>
      <c r="Q51" s="3">
        <v>11</v>
      </c>
      <c r="R51" s="3">
        <v>1</v>
      </c>
      <c r="S51" s="3" t="s">
        <v>33</v>
      </c>
      <c r="T51" s="3" t="s">
        <v>66</v>
      </c>
      <c r="U51" s="3" t="s">
        <v>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4DB4D-6394-4493-8D39-3E1C0138E9FA}">
  <dimension ref="B2:Z23"/>
  <sheetViews>
    <sheetView zoomScale="75" zoomScaleNormal="86" workbookViewId="0">
      <selection activeCell="U8" sqref="U8"/>
    </sheetView>
  </sheetViews>
  <sheetFormatPr defaultRowHeight="14.4"/>
  <cols>
    <col min="2" max="2" width="20.44140625" bestFit="1" customWidth="1"/>
    <col min="3" max="3" width="5.109375" bestFit="1" customWidth="1"/>
    <col min="5" max="5" width="13.33203125" style="7" bestFit="1" customWidth="1"/>
    <col min="6" max="6" width="12.88671875" style="7" bestFit="1" customWidth="1"/>
    <col min="7" max="7" width="18" bestFit="1" customWidth="1"/>
    <col min="8" max="8" width="18.44140625" customWidth="1"/>
    <col min="9" max="9" width="17.44140625" bestFit="1" customWidth="1"/>
    <col min="10" max="11" width="10.21875" bestFit="1" customWidth="1"/>
    <col min="12" max="12" width="10.77734375" bestFit="1" customWidth="1"/>
    <col min="14" max="14" width="17.44140625" bestFit="1" customWidth="1"/>
    <col min="15" max="15" width="5.109375" bestFit="1" customWidth="1"/>
    <col min="19" max="19" width="17.44140625" bestFit="1" customWidth="1"/>
    <col min="20" max="20" width="5.109375" bestFit="1" customWidth="1"/>
    <col min="22" max="22" width="17.44140625" bestFit="1" customWidth="1"/>
    <col min="23" max="23" width="5.109375" bestFit="1" customWidth="1"/>
    <col min="25" max="25" width="27.77734375" bestFit="1" customWidth="1"/>
    <col min="26" max="26" width="5.109375" bestFit="1" customWidth="1"/>
  </cols>
  <sheetData>
    <row r="2" spans="2:26">
      <c r="B2" s="6" t="s">
        <v>217</v>
      </c>
      <c r="E2" s="16" t="s">
        <v>219</v>
      </c>
      <c r="F2" s="17"/>
      <c r="I2" s="15" t="s">
        <v>220</v>
      </c>
      <c r="J2" s="18"/>
      <c r="K2" s="18"/>
      <c r="L2" s="18"/>
      <c r="N2" s="15" t="s">
        <v>221</v>
      </c>
      <c r="O2" s="15"/>
      <c r="S2" s="15" t="s">
        <v>19</v>
      </c>
      <c r="T2" s="18"/>
      <c r="V2" s="15" t="s">
        <v>5</v>
      </c>
      <c r="W2" s="15"/>
      <c r="Y2" s="15" t="s">
        <v>224</v>
      </c>
      <c r="Z2" s="15"/>
    </row>
    <row r="3" spans="2:26">
      <c r="B3" s="5" t="s">
        <v>215</v>
      </c>
      <c r="F3" s="5" t="s">
        <v>222</v>
      </c>
      <c r="G3" s="7"/>
      <c r="H3" s="7"/>
      <c r="I3" s="5" t="s">
        <v>215</v>
      </c>
      <c r="J3" s="5" t="s">
        <v>2</v>
      </c>
      <c r="S3" s="5" t="s">
        <v>215</v>
      </c>
      <c r="V3" s="5" t="s">
        <v>215</v>
      </c>
      <c r="Y3" s="5" t="s">
        <v>225</v>
      </c>
    </row>
    <row r="4" spans="2:26">
      <c r="B4" s="5" t="s">
        <v>10</v>
      </c>
      <c r="C4" t="s">
        <v>216</v>
      </c>
      <c r="E4" s="8" t="s">
        <v>6</v>
      </c>
      <c r="F4" t="s">
        <v>218</v>
      </c>
      <c r="G4" t="s">
        <v>223</v>
      </c>
      <c r="I4" s="5" t="s">
        <v>4</v>
      </c>
      <c r="J4" t="s">
        <v>22</v>
      </c>
      <c r="K4" t="s">
        <v>37</v>
      </c>
      <c r="L4" t="s">
        <v>214</v>
      </c>
      <c r="N4" s="5" t="s">
        <v>215</v>
      </c>
      <c r="S4" s="5" t="s">
        <v>19</v>
      </c>
      <c r="T4" t="s">
        <v>216</v>
      </c>
      <c r="V4" s="5" t="s">
        <v>5</v>
      </c>
      <c r="W4" t="s">
        <v>216</v>
      </c>
      <c r="Y4" s="5" t="s">
        <v>7</v>
      </c>
      <c r="Z4" t="s">
        <v>216</v>
      </c>
    </row>
    <row r="5" spans="2:26">
      <c r="B5" t="s">
        <v>63</v>
      </c>
      <c r="C5">
        <v>17</v>
      </c>
      <c r="E5" s="7" t="s">
        <v>121</v>
      </c>
      <c r="F5" s="9">
        <v>167041</v>
      </c>
      <c r="G5" s="9">
        <v>28</v>
      </c>
      <c r="H5" s="9"/>
      <c r="I5" t="s">
        <v>23</v>
      </c>
      <c r="J5">
        <v>6</v>
      </c>
      <c r="K5">
        <v>3</v>
      </c>
      <c r="L5">
        <v>9</v>
      </c>
      <c r="N5" s="5" t="s">
        <v>11</v>
      </c>
      <c r="O5" t="s">
        <v>216</v>
      </c>
      <c r="S5" t="s">
        <v>75</v>
      </c>
      <c r="T5">
        <v>12</v>
      </c>
      <c r="V5" t="s">
        <v>39</v>
      </c>
      <c r="W5">
        <v>14</v>
      </c>
      <c r="Y5" t="s">
        <v>26</v>
      </c>
      <c r="Z5" s="14">
        <v>2.5833333333333335</v>
      </c>
    </row>
    <row r="6" spans="2:26">
      <c r="B6" t="s">
        <v>29</v>
      </c>
      <c r="C6">
        <v>20</v>
      </c>
      <c r="E6" s="7" t="s">
        <v>40</v>
      </c>
      <c r="F6" s="9">
        <v>613842</v>
      </c>
      <c r="G6" s="9">
        <v>110</v>
      </c>
      <c r="H6" s="9"/>
      <c r="I6" t="s">
        <v>38</v>
      </c>
      <c r="J6">
        <v>7</v>
      </c>
      <c r="K6">
        <v>6</v>
      </c>
      <c r="L6">
        <v>13</v>
      </c>
      <c r="N6" t="s">
        <v>44</v>
      </c>
      <c r="O6">
        <v>23</v>
      </c>
      <c r="S6" t="s">
        <v>34</v>
      </c>
      <c r="T6">
        <v>11</v>
      </c>
      <c r="V6" t="s">
        <v>24</v>
      </c>
      <c r="W6">
        <v>10</v>
      </c>
      <c r="Y6" t="s">
        <v>41</v>
      </c>
      <c r="Z6" s="14">
        <v>3.3</v>
      </c>
    </row>
    <row r="7" spans="2:26">
      <c r="B7" t="s">
        <v>111</v>
      </c>
      <c r="C7">
        <v>13</v>
      </c>
      <c r="E7" s="7" t="s">
        <v>72</v>
      </c>
      <c r="F7" s="9">
        <v>633594</v>
      </c>
      <c r="G7" s="9">
        <v>104</v>
      </c>
      <c r="H7" s="9"/>
      <c r="I7" t="s">
        <v>59</v>
      </c>
      <c r="J7">
        <v>5</v>
      </c>
      <c r="K7">
        <v>7</v>
      </c>
      <c r="L7">
        <v>12</v>
      </c>
      <c r="N7" t="s">
        <v>30</v>
      </c>
      <c r="O7">
        <v>8</v>
      </c>
      <c r="S7" t="s">
        <v>96</v>
      </c>
      <c r="T7">
        <v>7</v>
      </c>
      <c r="V7" t="s">
        <v>102</v>
      </c>
      <c r="W7">
        <v>7</v>
      </c>
      <c r="Y7" t="s">
        <v>81</v>
      </c>
      <c r="Z7" s="14">
        <v>2.25</v>
      </c>
    </row>
    <row r="8" spans="2:26">
      <c r="B8" t="s">
        <v>214</v>
      </c>
      <c r="C8">
        <v>50</v>
      </c>
      <c r="E8" s="7" t="s">
        <v>50</v>
      </c>
      <c r="F8" s="9">
        <v>959266</v>
      </c>
      <c r="G8" s="9">
        <v>123</v>
      </c>
      <c r="H8" s="9"/>
      <c r="I8" t="s">
        <v>98</v>
      </c>
      <c r="J8">
        <v>4</v>
      </c>
      <c r="K8">
        <v>3</v>
      </c>
      <c r="L8">
        <v>7</v>
      </c>
      <c r="N8" t="s">
        <v>54</v>
      </c>
      <c r="O8">
        <v>19</v>
      </c>
      <c r="S8" t="s">
        <v>56</v>
      </c>
      <c r="T8">
        <v>11</v>
      </c>
      <c r="V8" t="s">
        <v>80</v>
      </c>
      <c r="W8">
        <v>10</v>
      </c>
      <c r="Y8" t="s">
        <v>51</v>
      </c>
      <c r="Z8" s="14">
        <v>2.3636363636363638</v>
      </c>
    </row>
    <row r="9" spans="2:26">
      <c r="E9" s="7" t="s">
        <v>25</v>
      </c>
      <c r="F9" s="9">
        <v>731170</v>
      </c>
      <c r="G9" s="9">
        <v>122</v>
      </c>
      <c r="H9" s="9"/>
      <c r="I9" t="s">
        <v>68</v>
      </c>
      <c r="J9">
        <v>4</v>
      </c>
      <c r="K9">
        <v>5</v>
      </c>
      <c r="L9">
        <v>9</v>
      </c>
      <c r="N9" t="s">
        <v>214</v>
      </c>
      <c r="O9">
        <v>50</v>
      </c>
      <c r="S9" t="s">
        <v>66</v>
      </c>
      <c r="T9">
        <v>9</v>
      </c>
      <c r="V9" t="s">
        <v>49</v>
      </c>
      <c r="W9">
        <v>9</v>
      </c>
      <c r="Y9" t="s">
        <v>60</v>
      </c>
      <c r="Z9" s="14">
        <v>2.5555555555555554</v>
      </c>
    </row>
    <row r="10" spans="2:26">
      <c r="E10" s="7" t="s">
        <v>214</v>
      </c>
      <c r="F10" s="7">
        <v>3104913</v>
      </c>
      <c r="G10" s="7">
        <v>487</v>
      </c>
      <c r="H10" s="7"/>
      <c r="I10" t="s">
        <v>214</v>
      </c>
      <c r="J10">
        <v>26</v>
      </c>
      <c r="K10">
        <v>24</v>
      </c>
      <c r="L10">
        <v>50</v>
      </c>
      <c r="S10" t="s">
        <v>214</v>
      </c>
      <c r="T10">
        <v>50</v>
      </c>
      <c r="V10" t="s">
        <v>214</v>
      </c>
      <c r="W10">
        <v>50</v>
      </c>
      <c r="Y10" t="s">
        <v>214</v>
      </c>
      <c r="Z10">
        <v>2.62</v>
      </c>
    </row>
    <row r="12" spans="2:26">
      <c r="N12" t="s">
        <v>44</v>
      </c>
      <c r="O12">
        <f>IFERROR(GETPIVOTDATA("Full Name",$N$4,"Work Location","Branch Office"),"0")</f>
        <v>23</v>
      </c>
      <c r="P12" s="11">
        <f>SUM(O12)/SUM($O$12:$O$14)</f>
        <v>0.46</v>
      </c>
      <c r="Q12" s="12">
        <f>1-P12</f>
        <v>0.54</v>
      </c>
    </row>
    <row r="13" spans="2:26">
      <c r="E13" s="7" t="s">
        <v>121</v>
      </c>
      <c r="F13" s="10">
        <f>IFERROR(GETPIVOTDATA("Salary",$E$3,"Job Title","Analyst"),"0")</f>
        <v>167041</v>
      </c>
      <c r="G13">
        <f>IFERROR(GETPIVOTDATA("Sum of Leave Taken",$E$3,"Job Title","Analyst"),"0")</f>
        <v>28</v>
      </c>
      <c r="I13" t="s">
        <v>23</v>
      </c>
      <c r="J13">
        <f>IFERROR(GETPIVOTDATA("Full Name",$I$3,"Age range","18-25"),"0")</f>
        <v>9</v>
      </c>
      <c r="N13" t="s">
        <v>30</v>
      </c>
      <c r="O13">
        <f>IFERROR(GETPIVOTDATA("Full Name",$N$4,"Work Location","Head Office"),"0")</f>
        <v>8</v>
      </c>
      <c r="P13" s="11">
        <f t="shared" ref="P13:P14" si="0">SUM(O13)/SUM($O$12:$O$14)</f>
        <v>0.16</v>
      </c>
      <c r="Q13" s="12">
        <f t="shared" ref="Q13:Q14" si="1">1-P13</f>
        <v>0.84</v>
      </c>
      <c r="S13" t="s">
        <v>75</v>
      </c>
      <c r="T13">
        <f>IFERROR(GETPIVOTDATA("Full Name",$S$3,"Skills","Communication"),"0")</f>
        <v>12</v>
      </c>
      <c r="V13" t="s">
        <v>39</v>
      </c>
      <c r="W13">
        <f>IFERROR(GETPIVOTDATA("Full Name",$V$3,"Region","Central"),"0")</f>
        <v>14</v>
      </c>
      <c r="Y13" t="s">
        <v>26</v>
      </c>
      <c r="Z13" s="14">
        <f>IFERROR(GETPIVOTDATA("Performance Rating",$Y$3,"Department","Finance"),"0")</f>
        <v>2.5833333333333335</v>
      </c>
    </row>
    <row r="14" spans="2:26">
      <c r="E14" s="7" t="s">
        <v>40</v>
      </c>
      <c r="F14" s="10">
        <f>IFERROR(GETPIVOTDATA("Salary",$E$3,"Job Title","Designer"),"0")</f>
        <v>613842</v>
      </c>
      <c r="G14">
        <f>IFERROR(GETPIVOTDATA("Sum of Leave Taken",$E$3,"Job Title","Designer"),"0")</f>
        <v>110</v>
      </c>
      <c r="I14" t="s">
        <v>38</v>
      </c>
      <c r="J14">
        <f>IFERROR(GETPIVOTDATA("Full Name",$I$3,"Age range","26-35"),"0")</f>
        <v>13</v>
      </c>
      <c r="N14" t="s">
        <v>54</v>
      </c>
      <c r="O14">
        <f>IFERROR(GETPIVOTDATA("Full Name",$N$4,"Work Location","Remote"),"0")</f>
        <v>19</v>
      </c>
      <c r="P14" s="11">
        <f t="shared" si="0"/>
        <v>0.38</v>
      </c>
      <c r="Q14" s="12">
        <f t="shared" si="1"/>
        <v>0.62</v>
      </c>
      <c r="S14" t="s">
        <v>34</v>
      </c>
      <c r="T14">
        <f>IFERROR(GETPIVOTDATA("Full Name",$S$3,"Skills","Design"),"0")</f>
        <v>11</v>
      </c>
      <c r="V14" t="s">
        <v>24</v>
      </c>
      <c r="W14">
        <f>IFERROR(GETPIVOTDATA("Full Name",$V$3,"Region","East"),"0")</f>
        <v>10</v>
      </c>
      <c r="Y14" t="s">
        <v>41</v>
      </c>
      <c r="Z14" s="14">
        <f>IFERROR(GETPIVOTDATA("Performance Rating",$Y$3,"Department","HR"),"0")</f>
        <v>3.3</v>
      </c>
    </row>
    <row r="15" spans="2:26">
      <c r="E15" s="7" t="s">
        <v>72</v>
      </c>
      <c r="F15" s="10">
        <f>IFERROR(GETPIVOTDATA("Salary",$E$3,"Job Title","Developer"),"0")</f>
        <v>633594</v>
      </c>
      <c r="G15">
        <f>IFERROR(GETPIVOTDATA("Sum of Leave Taken",$E$3,"Job Title","Developer"),"0")</f>
        <v>104</v>
      </c>
      <c r="I15" t="s">
        <v>59</v>
      </c>
      <c r="J15">
        <f>IFERROR(GETPIVOTDATA("Full Name",$I$3,"Age range","36-45"),"0")</f>
        <v>12</v>
      </c>
      <c r="N15" t="s">
        <v>216</v>
      </c>
      <c r="O15">
        <f>SUM(O12:O14)</f>
        <v>50</v>
      </c>
      <c r="S15" t="s">
        <v>96</v>
      </c>
      <c r="T15">
        <f>IFERROR(GETPIVOTDATA("Full Name",$S$3,"Skills","Excel"),"0")</f>
        <v>7</v>
      </c>
      <c r="V15" t="s">
        <v>102</v>
      </c>
      <c r="W15">
        <f>IFERROR(GETPIVOTDATA("Full Name",$V$3,"Region","North"),"0")</f>
        <v>7</v>
      </c>
      <c r="Y15" t="s">
        <v>81</v>
      </c>
      <c r="Z15" s="14">
        <f>IFERROR(GETPIVOTDATA("Performance Rating",$Y$3,"Department","IT"),"0")</f>
        <v>2.25</v>
      </c>
    </row>
    <row r="16" spans="2:26">
      <c r="E16" s="7" t="s">
        <v>50</v>
      </c>
      <c r="F16" s="10">
        <f>IFERROR(GETPIVOTDATA("Salary",$E$3,"Job Title","HR Specialist"),"0")</f>
        <v>959266</v>
      </c>
      <c r="G16">
        <f>IFERROR(GETPIVOTDATA("Sum of Leave Taken",$E$3,"Job Title","HR Specialist"),"0")</f>
        <v>123</v>
      </c>
      <c r="I16" t="s">
        <v>98</v>
      </c>
      <c r="J16">
        <f>IFERROR(GETPIVOTDATA("Full Name",$I$3,"Age range","46-55"),"0")</f>
        <v>7</v>
      </c>
      <c r="S16" t="s">
        <v>56</v>
      </c>
      <c r="T16">
        <f>IFERROR(GETPIVOTDATA("Full Name",$S$3,"Skills","Management"),"0")</f>
        <v>11</v>
      </c>
      <c r="V16" t="s">
        <v>80</v>
      </c>
      <c r="W16">
        <f>IFERROR(GETPIVOTDATA("Full Name",$V$3,"Region","South"),"0")</f>
        <v>10</v>
      </c>
      <c r="Y16" t="s">
        <v>51</v>
      </c>
      <c r="Z16" s="14">
        <f>IFERROR(GETPIVOTDATA("Performance Rating",$Y$3,"Department","Marketing"),"0")</f>
        <v>2.3636363636363638</v>
      </c>
    </row>
    <row r="17" spans="5:26">
      <c r="E17" s="7" t="s">
        <v>25</v>
      </c>
      <c r="F17" s="10">
        <f>IFERROR(GETPIVOTDATA("Salary",$E$3,"Job Title","Manager"),"0")</f>
        <v>731170</v>
      </c>
      <c r="G17">
        <f>IFERROR(GETPIVOTDATA("Sum of Leave Taken",$E$3,"Job Title","Manager"),"0")</f>
        <v>122</v>
      </c>
      <c r="I17" t="s">
        <v>68</v>
      </c>
      <c r="J17">
        <f>IFERROR(GETPIVOTDATA("Full Name",$I$3,"Age range","56 &lt;"),"0")</f>
        <v>9</v>
      </c>
      <c r="S17" t="s">
        <v>66</v>
      </c>
      <c r="T17">
        <f>IFERROR(GETPIVOTDATA("Full Name",$S$3,"Skills","Python"),"0")</f>
        <v>9</v>
      </c>
      <c r="V17" t="s">
        <v>49</v>
      </c>
      <c r="W17">
        <f>IFERROR(GETPIVOTDATA("Full Name",$V$3,"Region","West"),"0")</f>
        <v>9</v>
      </c>
      <c r="Y17" t="s">
        <v>60</v>
      </c>
      <c r="Z17" s="14">
        <f>IFERROR(GETPIVOTDATA("Performance Rating",$Y$3,"Department","Finance"),"0")</f>
        <v>2.5833333333333335</v>
      </c>
    </row>
    <row r="18" spans="5:26">
      <c r="E18" s="7" t="s">
        <v>216</v>
      </c>
      <c r="F18" s="10">
        <f>SUM(F13:F17)</f>
        <v>3104913</v>
      </c>
      <c r="G18">
        <f>SUM(G13:G17)</f>
        <v>487</v>
      </c>
      <c r="I18" t="s">
        <v>216</v>
      </c>
      <c r="J18">
        <f>SUM(J13:J17)</f>
        <v>50</v>
      </c>
      <c r="S18" t="s">
        <v>216</v>
      </c>
      <c r="T18">
        <f>SUM(T13:T17)</f>
        <v>50</v>
      </c>
      <c r="V18" t="s">
        <v>216</v>
      </c>
      <c r="W18">
        <f>SUM(W13:W17)</f>
        <v>50</v>
      </c>
      <c r="Y18" t="s">
        <v>216</v>
      </c>
      <c r="Z18" s="14">
        <f>AVERAGE(Z13:Z17)</f>
        <v>2.6160606060606062</v>
      </c>
    </row>
    <row r="22" spans="5:26">
      <c r="I22" t="s">
        <v>37</v>
      </c>
      <c r="J22">
        <f>IFERROR(GETPIVOTDATA("Full Name",$I$3,"Gender","Male"),"0")</f>
        <v>24</v>
      </c>
      <c r="K22" s="11">
        <f t="shared" ref="K22:K23" si="2">SUM(J22)/SUM($J$22:$J$23)</f>
        <v>0.48</v>
      </c>
      <c r="L22" s="12">
        <f>1-K22</f>
        <v>0.52</v>
      </c>
    </row>
    <row r="23" spans="5:26">
      <c r="I23" t="s">
        <v>22</v>
      </c>
      <c r="J23">
        <f>IFERROR(GETPIVOTDATA("Full Name",$I$3,"Gender","Female"),"0")</f>
        <v>26</v>
      </c>
      <c r="K23" s="11">
        <f t="shared" si="2"/>
        <v>0.52</v>
      </c>
      <c r="L23" s="12">
        <f>1-K23</f>
        <v>0.48</v>
      </c>
    </row>
  </sheetData>
  <mergeCells count="6">
    <mergeCell ref="Y2:Z2"/>
    <mergeCell ref="E2:F2"/>
    <mergeCell ref="I2:L2"/>
    <mergeCell ref="N2:O2"/>
    <mergeCell ref="S2:T2"/>
    <mergeCell ref="V2:W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3C956-C17D-485D-8E49-3499A479A63D}">
  <dimension ref="B29"/>
  <sheetViews>
    <sheetView showGridLines="0" tabSelected="1" zoomScale="76" zoomScaleNormal="93" workbookViewId="0">
      <selection activeCell="S11" sqref="S11"/>
    </sheetView>
  </sheetViews>
  <sheetFormatPr defaultRowHeight="14.4"/>
  <cols>
    <col min="1" max="1" width="8.88671875" style="4"/>
    <col min="2" max="2" width="8.88671875" style="4" customWidth="1"/>
    <col min="3" max="16384" width="8.88671875" style="4"/>
  </cols>
  <sheetData>
    <row r="29" spans="2:2">
      <c r="B29" s="13"/>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Yasser</dc:creator>
  <cp:lastModifiedBy>ADARSH C</cp:lastModifiedBy>
  <dcterms:created xsi:type="dcterms:W3CDTF">2024-12-11T17:14:33Z</dcterms:created>
  <dcterms:modified xsi:type="dcterms:W3CDTF">2025-10-02T09:07:17Z</dcterms:modified>
</cp:coreProperties>
</file>