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LENOVO\Desktop\imarticus class\Excel\Excel Dashboard\"/>
    </mc:Choice>
  </mc:AlternateContent>
  <xr:revisionPtr revIDLastSave="0" documentId="13_ncr:1_{7631A6E9-EA6B-4B9D-BF6F-7CE0094F696E}" xr6:coauthVersionLast="47" xr6:coauthVersionMax="47" xr10:uidLastSave="{00000000-0000-0000-0000-000000000000}"/>
  <bookViews>
    <workbookView xWindow="-108" yWindow="-108" windowWidth="23256" windowHeight="12456" activeTab="2" xr2:uid="{81B131B8-40DA-4A81-A236-8E00830B305E}"/>
  </bookViews>
  <sheets>
    <sheet name="Table Data" sheetId="1" r:id="rId1"/>
    <sheet name="Piviot table" sheetId="2" r:id="rId2"/>
    <sheet name="Dashboard" sheetId="3" r:id="rId3"/>
  </sheets>
  <definedNames>
    <definedName name="Slicer_Customer_Type">#N/A</definedName>
    <definedName name="Slicer_Payment_Method">#N/A</definedName>
    <definedName name="Slicer_Region">#N/A</definedName>
  </definedNames>
  <calcPr calcId="191029"/>
  <customWorkbookViews>
    <customWorkbookView name="Dashboard" guid="{5BEE8D9D-914E-4111-AEA7-2AC2A1C61BA4}" xWindow="-8" windowWidth="976" windowHeight="1028" activeSheetId="3"/>
  </customWorkbookViews>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 i="2" l="1"/>
  <c r="V14" i="2"/>
  <c r="V13" i="2"/>
  <c r="U15" i="2"/>
  <c r="U14" i="2"/>
  <c r="U13" i="2"/>
  <c r="R18" i="2"/>
  <c r="R17" i="2"/>
  <c r="R16" i="2"/>
  <c r="R15" i="2"/>
  <c r="R14" i="2"/>
  <c r="R19" i="2" l="1"/>
  <c r="U16" i="2"/>
  <c r="V16" i="2"/>
  <c r="A1" i="2"/>
  <c r="B14" i="2"/>
  <c r="B15" i="2"/>
  <c r="B16" i="2"/>
  <c r="B17" i="2"/>
  <c r="B13" i="2"/>
  <c r="I15" i="2"/>
  <c r="F15" i="2"/>
  <c r="F14" i="2"/>
  <c r="I13" i="2"/>
  <c r="I14" i="2"/>
  <c r="L15" i="2"/>
  <c r="I16" i="2"/>
  <c r="C16" i="2"/>
  <c r="C15" i="2"/>
  <c r="L12" i="2"/>
  <c r="F17" i="2"/>
  <c r="L13" i="2"/>
  <c r="C14" i="2"/>
  <c r="C13" i="2"/>
  <c r="F16" i="2"/>
  <c r="F13" i="2"/>
  <c r="L14" i="2"/>
  <c r="O30" i="2"/>
  <c r="O29" i="2"/>
  <c r="O28" i="2"/>
  <c r="O27" i="2"/>
  <c r="O31" i="2"/>
  <c r="O23" i="2"/>
  <c r="O22" i="2"/>
  <c r="O21" i="2"/>
  <c r="O26" i="2"/>
  <c r="O25" i="2"/>
  <c r="O32" i="2"/>
  <c r="O24" i="2"/>
  <c r="O33" i="2" l="1"/>
  <c r="I17" i="2"/>
  <c r="L16" i="2"/>
  <c r="C17" i="2"/>
  <c r="F18" i="2"/>
</calcChain>
</file>

<file path=xl/sharedStrings.xml><?xml version="1.0" encoding="utf-8"?>
<sst xmlns="http://schemas.openxmlformats.org/spreadsheetml/2006/main" count="1326" uniqueCount="88">
  <si>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</si>
  <si>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</si>
  <si>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</si>
  <si>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</si>
  <si>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</si>
  <si>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</si>
  <si>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</si>
  <si>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</si>
  <si>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</si>
  <si>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</si>
  <si>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</si>
  <si>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</si>
  <si>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</si>
  <si>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</si>
  <si>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</si>
  <si>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</si>
  <si>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</si>
  <si>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</si>
  <si>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</si>
  <si>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</si>
  <si>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</si>
  <si>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</si>
  <si>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</si>
  <si>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</si>
  <si>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</si>
  <si>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</si>
  <si>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</si>
  <si>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</si>
  <si>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</si>
  <si>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</si>
  <si>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</si>
  <si>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</si>
  <si>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</si>
  <si>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</si>
  <si>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</si>
  <si>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</si>
  <si>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</si>
  <si>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</si>
  <si>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</si>
  <si>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</si>
  <si>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</si>
  <si>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</si>
  <si>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</si>
  <si>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</si>
  <si>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</si>
  <si>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</si>
  <si>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</si>
  <si>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</si>
  <si>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</si>
  <si>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</si>
  <si>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</si>
  <si>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</si>
  <si>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</si>
  <si>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</si>
  <si>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</si>
  <si>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</si>
  <si>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</si>
  <si>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</si>
  <si>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</si>
  <si>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</si>
  <si>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</si>
  <si>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Grand Total</t>
  </si>
  <si>
    <t>Sum of Profit</t>
  </si>
  <si>
    <t>Total</t>
  </si>
  <si>
    <t>profit per region</t>
  </si>
  <si>
    <t>Sales per Category</t>
  </si>
  <si>
    <t>Sum of Total Sale</t>
  </si>
  <si>
    <t>Sales per Regions</t>
  </si>
  <si>
    <t>Months (Date)</t>
  </si>
  <si>
    <t>Jan</t>
  </si>
  <si>
    <t>Feb</t>
  </si>
  <si>
    <t>Mar</t>
  </si>
  <si>
    <t>Apr</t>
  </si>
  <si>
    <t>May</t>
  </si>
  <si>
    <t>Jun</t>
  </si>
  <si>
    <t>Jul</t>
  </si>
  <si>
    <t>Aug</t>
  </si>
  <si>
    <t>Sep</t>
  </si>
  <si>
    <t>Oct</t>
  </si>
  <si>
    <t>Nov</t>
  </si>
  <si>
    <t>Dec</t>
  </si>
  <si>
    <t>Sales by month</t>
  </si>
  <si>
    <t>Sales per Regions Mangers</t>
  </si>
  <si>
    <t>Sales per Sellers</t>
  </si>
  <si>
    <t>Order status</t>
  </si>
  <si>
    <t>Count of Product Name</t>
  </si>
  <si>
    <t>Values</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</si>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</sst>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_ ;_-[$$-409]* \-#,##0\ ;_-[$$-409]* &quot;-&quot;??_ ;_-@_ "/>
    <numFmt numFmtId="165" formatCode="_ &quot;₹&quot;\ * #,##0_ ;_ &quot;₹&quot;\ * \-#,##0_ ;_ &quot;₹&quot;\ * &quot;-&quot;??_ ;_ @_ "/>
    <numFmt numFmtId="166" formatCode="[$-F800]dddd\,\ mmmm\ dd\,\ yyyy"/>
  </numFmts>
  <fonts count="5" x14ac:knownFonts="1">
    <font>
      <sz val="11"/>
      <color theme="1"/>
      <name val="Aptos Narrow"/>
      <family val="2"/>
      <scheme val="minor"/>
    </font>
    <font>
      <sz val="11"/>
      <color theme="1"/>
      <name val="Kulim Park"/>
    </font>
    <font>
      <b/>
      <sz val="11"/>
      <color theme="0"/>
      <name val="Kulim Park"/>
    </font>
    <font>
      <sz val="11"/>
      <color theme="0"/>
      <name val="Kulim park"/>
    </font>
    <font>
      <b/>
      <sz val="11"/>
      <color theme="1"/>
      <name val="Kulim Park"/>
    </font>
  </fonts>
  <fills count="6">
    <fill>
      <patternFill patternType="none"/>
    </fill>
    <fill>
      <patternFill patternType="gray125"/>
    </fill>
    <fill>
      <patternFill patternType="solid">
        <fgColor theme="9" tint="-0.249977111117893"/>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1"/>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2" borderId="0" xfId="0" applyFont="1" applyFill="1" applyAlignment="1">
      <alignment horizontal="center" vertical="center"/>
    </xf>
    <xf numFmtId="0" fontId="1" fillId="0" borderId="0" xfId="0" applyFont="1"/>
    <xf numFmtId="0" fontId="1" fillId="0" borderId="0" xfId="0" pivotButton="1" applyFont="1"/>
    <xf numFmtId="0" fontId="1" fillId="3" borderId="0" xfId="0" applyFont="1" applyFill="1"/>
    <xf numFmtId="164" fontId="1" fillId="0" borderId="0" xfId="0" applyNumberFormat="1" applyFont="1"/>
    <xf numFmtId="165" fontId="1" fillId="0" borderId="0" xfId="0" applyNumberFormat="1" applyFont="1"/>
    <xf numFmtId="166" fontId="3" fillId="0" borderId="0" xfId="0" applyNumberFormat="1" applyFont="1"/>
    <xf numFmtId="164" fontId="0" fillId="0" borderId="0" xfId="0" applyNumberFormat="1"/>
    <xf numFmtId="0" fontId="4" fillId="4" borderId="1" xfId="0" applyFont="1" applyFill="1" applyBorder="1"/>
    <xf numFmtId="0" fontId="3" fillId="5" borderId="0" xfId="0" applyFont="1" applyFill="1" applyAlignment="1">
      <alignment horizontal="center"/>
    </xf>
  </cellXfs>
  <cellStyles count="1">
    <cellStyle name="Normal" xfId="0" builtinId="0"/>
  </cellStyles>
  <dxfs count="60">
    <dxf>
      <numFmt numFmtId="0" formatCode="General"/>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409]* #,##0_ ;_-[$$-409]* \-#,##0\ ;_-[$$-409]* &quot;-&quot;??_ ;_-@_ "/>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409]* #,##0_ ;_-[$$-409]* \-#,##0\ ;_-[$$-409]* &quot;-&quot;??_ ;_-@_ "/>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409]* #,##0_ ;_-[$$-409]* \-#,##0\ ;_-[$$-409]* &quot;-&quot;??_ ;_-@_ "/>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409]* #,##0_ ;_-[$$-409]* \-#,##0\ ;_-[$$-409]* &quot;-&quot;??_ ;_-@_ "/>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5" formatCode="_ &quot;₹&quot;\ * #,##0_ ;_ &quot;₹&quot;\ * \-#,##0_ ;_ &quot;₹&quot;\ * &quot;-&quot;??_ ;_ @_ "/>
    </dxf>
    <dxf>
      <numFmt numFmtId="165" formatCode="_ &quot;₹&quot;\ * #,##0_ ;_ &quot;₹&quot;\ * \-#,##0_ ;_ &quot;₹&quot;\ * &quot;-&quot;??_ ;_ @_ "/>
    </dxf>
    <dxf>
      <numFmt numFmtId="164" formatCode="_-[$$-409]* #,##0_ ;_-[$$-409]* \-#,##0\ ;_-[$$-409]* &quot;-&quot;??_ ;_-@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numFmt numFmtId="164" formatCode="_-[$$-409]* #,##0_ ;_-[$$-409]* \-#,##0\ ;_-[$$-409]* &quot;-&quot;??_ ;_-@_ "/>
    </dxf>
    <dxf>
      <numFmt numFmtId="165" formatCode="_ &quot;₹&quot;\ * #,##0_ ;_ &quot;₹&quot;\ * \-#,##0_ ;_ &quot;₹&quot;\ * &quot;-&quot;??_ ;_ @_ "/>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color rgb="FF022213"/>
      </font>
      <fill>
        <patternFill>
          <fgColor rgb="FF022213"/>
          <bgColor rgb="FF022213"/>
        </patternFill>
      </fill>
    </dxf>
    <dxf>
      <font>
        <color rgb="FF022213"/>
      </font>
      <fill>
        <patternFill>
          <fgColor rgb="FF022213"/>
          <bgColor rgb="FF022213"/>
        </patternFill>
      </fill>
    </dxf>
  </dxfs>
  <tableStyles count="1" defaultTableStyle="TableStyleMedium2" defaultPivotStyle="PivotStyleLight16">
    <tableStyle name="Slicer Style 1" pivot="0" table="0" count="9" xr9:uid="{D2EF61A3-F7E8-4DFA-8C7A-3713E251DCC1}">
      <tableStyleElement type="wholeTable" dxfId="59"/>
      <tableStyleElement type="headerRow" dxfId="58"/>
    </tableStyle>
  </tableStyles>
  <colors>
    <mruColors>
      <color rgb="FFD8D9C7"/>
      <color rgb="FFAFE02C"/>
      <color rgb="FF022213"/>
      <color rgb="FFA5251B"/>
    </mruColors>
  </colors>
  <extLst>
    <ext xmlns:x14="http://schemas.microsoft.com/office/spreadsheetml/2009/9/main" uri="{46F421CA-312F-682f-3DD2-61675219B42D}">
      <x14:dxfs count="7">
        <dxf>
          <font>
            <sz val="12"/>
            <color theme="0" tint="-0.14996795556505021"/>
            <name val="kulim park"/>
          </font>
        </dxf>
        <dxf>
          <font>
            <b/>
            <i val="0"/>
            <sz val="14"/>
            <color theme="0"/>
            <name val="kulim park"/>
          </font>
          <border>
            <left style="thick">
              <color rgb="FF92D050"/>
            </left>
          </border>
        </dxf>
        <dxf>
          <font>
            <b val="0"/>
            <i val="0"/>
            <color theme="0" tint="-4.9989318521683403E-2"/>
            <name val="kulim park"/>
          </font>
        </dxf>
        <dxf>
          <font>
            <color rgb="FF022213"/>
          </font>
        </dxf>
        <dxf>
          <font>
            <b/>
            <i val="0"/>
            <sz val="12"/>
            <color theme="0"/>
            <name val="kulim park"/>
          </font>
        </dxf>
        <dxf>
          <fill>
            <patternFill>
              <bgColor rgb="FF022213"/>
            </patternFill>
          </fill>
        </dxf>
        <dxf>
          <font>
            <sz val="10"/>
            <color theme="0" tint="-0.14996795556505021"/>
            <name val="kulim park"/>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Tracker.xlsx]Piviot table!sales per regions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222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table'!$I$4:$I$5</c:f>
              <c:strCache>
                <c:ptCount val="1"/>
                <c:pt idx="0">
                  <c:v>Total</c:v>
                </c:pt>
              </c:strCache>
            </c:strRef>
          </c:tx>
          <c:spPr>
            <a:solidFill>
              <a:srgbClr val="022213"/>
            </a:solidFill>
            <a:ln>
              <a:noFill/>
            </a:ln>
            <a:effectLst/>
          </c:spPr>
          <c:invertIfNegative val="0"/>
          <c:cat>
            <c:strRef>
              <c:f>'Piviot table'!$H$6:$H$10</c:f>
              <c:strCache>
                <c:ptCount val="4"/>
                <c:pt idx="0">
                  <c:v>East</c:v>
                </c:pt>
                <c:pt idx="1">
                  <c:v>North</c:v>
                </c:pt>
                <c:pt idx="2">
                  <c:v>South</c:v>
                </c:pt>
                <c:pt idx="3">
                  <c:v>West</c:v>
                </c:pt>
              </c:strCache>
            </c:strRef>
          </c:cat>
          <c:val>
            <c:numRef>
              <c:f>'Piviot table'!$I$6:$I$10</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7698-452A-A1CA-A431B72FCDCF}"/>
            </c:ext>
          </c:extLst>
        </c:ser>
        <c:dLbls>
          <c:showLegendKey val="0"/>
          <c:showVal val="0"/>
          <c:showCatName val="0"/>
          <c:showSerName val="0"/>
          <c:showPercent val="0"/>
          <c:showBubbleSize val="0"/>
        </c:dLbls>
        <c:gapWidth val="55"/>
        <c:axId val="273262159"/>
        <c:axId val="273263599"/>
      </c:barChart>
      <c:catAx>
        <c:axId val="273262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263599"/>
        <c:crosses val="autoZero"/>
        <c:auto val="1"/>
        <c:lblAlgn val="ctr"/>
        <c:lblOffset val="100"/>
        <c:noMultiLvlLbl val="0"/>
      </c:catAx>
      <c:valAx>
        <c:axId val="273263599"/>
        <c:scaling>
          <c:orientation val="minMax"/>
          <c:max val="75000"/>
        </c:scaling>
        <c:delete val="0"/>
        <c:axPos val="b"/>
        <c:majorGridlines>
          <c:spPr>
            <a:ln w="9525" cap="flat" cmpd="sng" algn="ctr">
              <a:solidFill>
                <a:schemeClr val="tx1">
                  <a:lumMod val="85000"/>
                  <a:lumOff val="15000"/>
                </a:schemeClr>
              </a:solidFill>
              <a:prstDash val="dashDot"/>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262159"/>
        <c:crosses val="autoZero"/>
        <c:crossBetween val="between"/>
        <c:majorUnit val="15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Tracker.xlsx]Piviot table!Sales by month</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E0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9597178591141"/>
          <c:y val="6.7985464639528606E-2"/>
          <c:w val="0.81930302269241395"/>
          <c:h val="0.76672761188037475"/>
        </c:manualLayout>
      </c:layout>
      <c:lineChart>
        <c:grouping val="standard"/>
        <c:varyColors val="0"/>
        <c:ser>
          <c:idx val="0"/>
          <c:order val="0"/>
          <c:tx>
            <c:strRef>
              <c:f>'Piviot table'!$O$4:$O$5</c:f>
              <c:strCache>
                <c:ptCount val="1"/>
                <c:pt idx="0">
                  <c:v>Total</c:v>
                </c:pt>
              </c:strCache>
            </c:strRef>
          </c:tx>
          <c:spPr>
            <a:ln w="28575" cap="rnd">
              <a:solidFill>
                <a:srgbClr val="AFE02C"/>
              </a:solidFill>
              <a:round/>
            </a:ln>
            <a:effectLst/>
          </c:spPr>
          <c:marker>
            <c:symbol val="none"/>
          </c:marker>
          <c:cat>
            <c:strRef>
              <c:f>'Piviot table'!$N$6:$N$18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 table'!$O$6:$O$18</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0"/>
          <c:extLst>
            <c:ext xmlns:c16="http://schemas.microsoft.com/office/drawing/2014/chart" uri="{C3380CC4-5D6E-409C-BE32-E72D297353CC}">
              <c16:uniqueId val="{00000000-6D6F-4640-9FA7-7B82B4B4F595}"/>
            </c:ext>
          </c:extLst>
        </c:ser>
        <c:dLbls>
          <c:showLegendKey val="0"/>
          <c:showVal val="0"/>
          <c:showCatName val="0"/>
          <c:showSerName val="0"/>
          <c:showPercent val="0"/>
          <c:showBubbleSize val="0"/>
        </c:dLbls>
        <c:smooth val="0"/>
        <c:axId val="1927033647"/>
        <c:axId val="1927034127"/>
      </c:lineChart>
      <c:catAx>
        <c:axId val="192703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4127"/>
        <c:crosses val="autoZero"/>
        <c:auto val="1"/>
        <c:lblAlgn val="ctr"/>
        <c:lblOffset val="100"/>
        <c:noMultiLvlLbl val="0"/>
      </c:catAx>
      <c:valAx>
        <c:axId val="1927034127"/>
        <c:scaling>
          <c:orientation val="minMax"/>
        </c:scaling>
        <c:delete val="0"/>
        <c:axPos val="l"/>
        <c:majorGridlines>
          <c:spPr>
            <a:ln w="9525" cap="flat" cmpd="sng" algn="ctr">
              <a:solidFill>
                <a:schemeClr val="tx1">
                  <a:lumMod val="15000"/>
                  <a:lumOff val="85000"/>
                </a:schemeClr>
              </a:solidFill>
              <a:prstDash val="dashDot"/>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03364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118364520079757E-2"/>
          <c:y val="9.8957813560484414E-2"/>
          <c:w val="0.76549161460046034"/>
          <c:h val="0.75390284777371541"/>
        </c:manualLayout>
      </c:layout>
      <c:doughnutChart>
        <c:varyColors val="1"/>
        <c:ser>
          <c:idx val="0"/>
          <c:order val="0"/>
          <c:dPt>
            <c:idx val="0"/>
            <c:bubble3D val="0"/>
            <c:spPr>
              <a:solidFill>
                <a:srgbClr val="022213"/>
              </a:solidFill>
              <a:ln w="19050">
                <a:noFill/>
              </a:ln>
              <a:effectLst/>
            </c:spPr>
            <c:extLst>
              <c:ext xmlns:c16="http://schemas.microsoft.com/office/drawing/2014/chart" uri="{C3380CC4-5D6E-409C-BE32-E72D297353CC}">
                <c16:uniqueId val="{00000001-1BC7-4173-A6FA-38045D14F362}"/>
              </c:ext>
            </c:extLst>
          </c:dPt>
          <c:dPt>
            <c:idx val="1"/>
            <c:bubble3D val="0"/>
            <c:spPr>
              <a:solidFill>
                <a:srgbClr val="AFE02C"/>
              </a:solidFill>
              <a:ln w="19050">
                <a:solidFill>
                  <a:schemeClr val="lt1"/>
                </a:solidFill>
              </a:ln>
              <a:effectLst/>
            </c:spPr>
            <c:extLst>
              <c:ext xmlns:c16="http://schemas.microsoft.com/office/drawing/2014/chart" uri="{C3380CC4-5D6E-409C-BE32-E72D297353CC}">
                <c16:uniqueId val="{00000003-1BC7-4173-A6FA-38045D14F36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1BC7-4173-A6FA-38045D14F362}"/>
              </c:ext>
            </c:extLst>
          </c:dPt>
          <c:dLbls>
            <c:dLbl>
              <c:idx val="0"/>
              <c:layout>
                <c:manualLayout>
                  <c:x val="0.13431744659361172"/>
                  <c:y val="-8.6774925462876878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1BC7-4173-A6FA-38045D14F362}"/>
                </c:ext>
              </c:extLst>
            </c:dLbl>
            <c:dLbl>
              <c:idx val="1"/>
              <c:layout>
                <c:manualLayout>
                  <c:x val="-0.2070155486888427"/>
                  <c:y val="4.3658431290318489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BC7-4173-A6FA-38045D14F362}"/>
                </c:ext>
              </c:extLst>
            </c:dLbl>
            <c:dLbl>
              <c:idx val="2"/>
              <c:layout>
                <c:manualLayout>
                  <c:x val="-0.11193120549467643"/>
                  <c:y val="-0.117765970271047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BC7-4173-A6FA-38045D14F36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 table'!$T$13:$T$15</c:f>
              <c:strCache>
                <c:ptCount val="3"/>
                <c:pt idx="0">
                  <c:v>Completed</c:v>
                </c:pt>
                <c:pt idx="1">
                  <c:v>Cancelled</c:v>
                </c:pt>
                <c:pt idx="2">
                  <c:v>Pending</c:v>
                </c:pt>
              </c:strCache>
            </c:strRef>
          </c:cat>
          <c:val>
            <c:numRef>
              <c:f>'Piviot table'!$U$13:$U$15</c:f>
              <c:numCache>
                <c:formatCode>General</c:formatCode>
                <c:ptCount val="3"/>
                <c:pt idx="0">
                  <c:v>71</c:v>
                </c:pt>
                <c:pt idx="1">
                  <c:v>37</c:v>
                </c:pt>
                <c:pt idx="2">
                  <c:v>42</c:v>
                </c:pt>
              </c:numCache>
            </c:numRef>
          </c:val>
          <c:extLst>
            <c:ext xmlns:c16="http://schemas.microsoft.com/office/drawing/2014/chart" uri="{C3380CC4-5D6E-409C-BE32-E72D297353CC}">
              <c16:uniqueId val="{00000006-1BC7-4173-A6FA-38045D14F362}"/>
            </c:ext>
          </c:extLst>
        </c:ser>
        <c:dLbls>
          <c:showLegendKey val="0"/>
          <c:showVal val="1"/>
          <c:showCatName val="0"/>
          <c:showSerName val="0"/>
          <c:showPercent val="0"/>
          <c:showBubbleSize val="0"/>
          <c:showLeaderLines val="1"/>
        </c:dLbls>
        <c:firstSliceAng val="0"/>
        <c:holeSize val="66"/>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3.xml"/><Relationship Id="rId18" Type="http://schemas.openxmlformats.org/officeDocument/2006/relationships/image" Target="../media/image14.sv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chart" Target="../charts/chart2.xml"/><Relationship Id="rId17" Type="http://schemas.openxmlformats.org/officeDocument/2006/relationships/image" Target="../media/image13.png"/><Relationship Id="rId2" Type="http://schemas.openxmlformats.org/officeDocument/2006/relationships/image" Target="../media/image4.svg"/><Relationship Id="rId16" Type="http://schemas.openxmlformats.org/officeDocument/2006/relationships/image" Target="../media/image2.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5" Type="http://schemas.openxmlformats.org/officeDocument/2006/relationships/image" Target="../media/image7.png"/><Relationship Id="rId15" Type="http://schemas.openxmlformats.org/officeDocument/2006/relationships/image" Target="../media/image1.png"/><Relationship Id="rId10" Type="http://schemas.openxmlformats.org/officeDocument/2006/relationships/image" Target="../media/image12.sv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hyperlink" Target="#'Table Data'!A1"/></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0</xdr:rowOff>
    </xdr:from>
    <xdr:to>
      <xdr:col>14</xdr:col>
      <xdr:colOff>308368</xdr:colOff>
      <xdr:row>2</xdr:row>
      <xdr:rowOff>153256</xdr:rowOff>
    </xdr:to>
    <xdr:grpSp>
      <xdr:nvGrpSpPr>
        <xdr:cNvPr id="2" name="Group 1">
          <a:hlinkClick xmlns:r="http://schemas.openxmlformats.org/officeDocument/2006/relationships" r:id="rId1"/>
          <a:extLst>
            <a:ext uri="{FF2B5EF4-FFF2-40B4-BE49-F238E27FC236}">
              <a16:creationId xmlns:a16="http://schemas.microsoft.com/office/drawing/2014/main" id="{58B7A1DE-0174-46C4-8036-D098F1FC8177}"/>
            </a:ext>
          </a:extLst>
        </xdr:cNvPr>
        <xdr:cNvGrpSpPr/>
      </xdr:nvGrpSpPr>
      <xdr:grpSpPr>
        <a:xfrm>
          <a:off x="11734800" y="171450"/>
          <a:ext cx="1413268" cy="324706"/>
          <a:chOff x="13297882" y="53433"/>
          <a:chExt cx="1401961" cy="336592"/>
        </a:xfrm>
      </xdr:grpSpPr>
      <xdr:sp macro="" textlink="">
        <xdr:nvSpPr>
          <xdr:cNvPr id="3" name="Rectangle: Rounded Corners 2">
            <a:extLst>
              <a:ext uri="{FF2B5EF4-FFF2-40B4-BE49-F238E27FC236}">
                <a16:creationId xmlns:a16="http://schemas.microsoft.com/office/drawing/2014/main" id="{2A5F2F08-7C35-550D-5874-B3CCEAE24C78}"/>
              </a:ext>
            </a:extLst>
          </xdr:cNvPr>
          <xdr:cNvSpPr/>
        </xdr:nvSpPr>
        <xdr:spPr>
          <a:xfrm>
            <a:off x="13297882" y="75956"/>
            <a:ext cx="1401961" cy="289430"/>
          </a:xfrm>
          <a:prstGeom prst="roundRect">
            <a:avLst>
              <a:gd name="adj" fmla="val 372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C13">
        <xdr:nvSpPr>
          <xdr:cNvPr id="4" name="TextBox 3">
            <a:extLst>
              <a:ext uri="{FF2B5EF4-FFF2-40B4-BE49-F238E27FC236}">
                <a16:creationId xmlns:a16="http://schemas.microsoft.com/office/drawing/2014/main" id="{FB069357-009E-3C47-4CBB-9647063A75D6}"/>
              </a:ext>
            </a:extLst>
          </xdr:cNvPr>
          <xdr:cNvSpPr txBox="1"/>
        </xdr:nvSpPr>
        <xdr:spPr>
          <a:xfrm>
            <a:off x="13373702" y="53433"/>
            <a:ext cx="1176403" cy="336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ptos Light" panose="020B0004020202020204" pitchFamily="34" charset="0"/>
                <a:ea typeface="ADLaM Display" panose="020F0502020204030204" pitchFamily="2" charset="0"/>
                <a:cs typeface="ADLaM Display" panose="020F0502020204030204" pitchFamily="2" charset="0"/>
              </a:rPr>
              <a:t>Dashboard</a:t>
            </a:r>
          </a:p>
        </xdr:txBody>
      </xdr:sp>
      <xdr:pic>
        <xdr:nvPicPr>
          <xdr:cNvPr id="5" name="Graphic 4" descr="Circle with left arrow outline">
            <a:extLst>
              <a:ext uri="{FF2B5EF4-FFF2-40B4-BE49-F238E27FC236}">
                <a16:creationId xmlns:a16="http://schemas.microsoft.com/office/drawing/2014/main" id="{C3B44CDC-5A4F-9D10-E642-B04F8ED1F59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487575" y="107264"/>
            <a:ext cx="186181" cy="221726"/>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442631</xdr:colOff>
      <xdr:row>22</xdr:row>
      <xdr:rowOff>124886</xdr:rowOff>
    </xdr:from>
    <xdr:to>
      <xdr:col>15</xdr:col>
      <xdr:colOff>583659</xdr:colOff>
      <xdr:row>23</xdr:row>
      <xdr:rowOff>88011</xdr:rowOff>
    </xdr:to>
    <xdr:sp macro="" textlink="">
      <xdr:nvSpPr>
        <xdr:cNvPr id="352" name="Flowchart: Connector 351">
          <a:extLst>
            <a:ext uri="{FF2B5EF4-FFF2-40B4-BE49-F238E27FC236}">
              <a16:creationId xmlns:a16="http://schemas.microsoft.com/office/drawing/2014/main" id="{748DDAFC-1CCB-823F-61CA-2363BA9F5535}"/>
            </a:ext>
          </a:extLst>
        </xdr:cNvPr>
        <xdr:cNvSpPr/>
      </xdr:nvSpPr>
      <xdr:spPr>
        <a:xfrm>
          <a:off x="9579683" y="3997421"/>
          <a:ext cx="141028" cy="139149"/>
        </a:xfrm>
        <a:prstGeom prst="flowChartConnector">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441831</xdr:colOff>
      <xdr:row>21</xdr:row>
      <xdr:rowOff>19765</xdr:rowOff>
    </xdr:from>
    <xdr:to>
      <xdr:col>15</xdr:col>
      <xdr:colOff>582859</xdr:colOff>
      <xdr:row>21</xdr:row>
      <xdr:rowOff>159842</xdr:rowOff>
    </xdr:to>
    <xdr:sp macro="" textlink="">
      <xdr:nvSpPr>
        <xdr:cNvPr id="351" name="Flowchart: Connector 350">
          <a:extLst>
            <a:ext uri="{FF2B5EF4-FFF2-40B4-BE49-F238E27FC236}">
              <a16:creationId xmlns:a16="http://schemas.microsoft.com/office/drawing/2014/main" id="{9575E086-5704-78DB-7F12-F4C5511AB3C2}"/>
            </a:ext>
          </a:extLst>
        </xdr:cNvPr>
        <xdr:cNvSpPr/>
      </xdr:nvSpPr>
      <xdr:spPr>
        <a:xfrm>
          <a:off x="9578883" y="3716276"/>
          <a:ext cx="141028" cy="140077"/>
        </a:xfrm>
        <a:prstGeom prst="flowChartConnector">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425428</xdr:colOff>
      <xdr:row>17</xdr:row>
      <xdr:rowOff>134914</xdr:rowOff>
    </xdr:from>
    <xdr:to>
      <xdr:col>15</xdr:col>
      <xdr:colOff>566456</xdr:colOff>
      <xdr:row>18</xdr:row>
      <xdr:rowOff>96316</xdr:rowOff>
    </xdr:to>
    <xdr:sp macro="" textlink="">
      <xdr:nvSpPr>
        <xdr:cNvPr id="349" name="Flowchart: Connector 348">
          <a:extLst>
            <a:ext uri="{FF2B5EF4-FFF2-40B4-BE49-F238E27FC236}">
              <a16:creationId xmlns:a16="http://schemas.microsoft.com/office/drawing/2014/main" id="{F688589F-CD61-9E1C-7537-9695E5812393}"/>
            </a:ext>
          </a:extLst>
        </xdr:cNvPr>
        <xdr:cNvSpPr/>
      </xdr:nvSpPr>
      <xdr:spPr>
        <a:xfrm>
          <a:off x="9563060" y="3129850"/>
          <a:ext cx="141028" cy="137575"/>
        </a:xfrm>
        <a:prstGeom prst="flowChartConnector">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444147</xdr:colOff>
      <xdr:row>19</xdr:row>
      <xdr:rowOff>58869</xdr:rowOff>
    </xdr:from>
    <xdr:to>
      <xdr:col>15</xdr:col>
      <xdr:colOff>585175</xdr:colOff>
      <xdr:row>20</xdr:row>
      <xdr:rowOff>21993</xdr:rowOff>
    </xdr:to>
    <xdr:sp macro="" textlink="">
      <xdr:nvSpPr>
        <xdr:cNvPr id="350" name="Flowchart: Connector 349">
          <a:extLst>
            <a:ext uri="{FF2B5EF4-FFF2-40B4-BE49-F238E27FC236}">
              <a16:creationId xmlns:a16="http://schemas.microsoft.com/office/drawing/2014/main" id="{A484266B-3C48-8D30-EC94-FB54AC931282}"/>
            </a:ext>
          </a:extLst>
        </xdr:cNvPr>
        <xdr:cNvSpPr/>
      </xdr:nvSpPr>
      <xdr:spPr>
        <a:xfrm>
          <a:off x="9605271" y="3366577"/>
          <a:ext cx="141028" cy="137214"/>
        </a:xfrm>
        <a:prstGeom prst="flowChartConnector">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133299</xdr:colOff>
      <xdr:row>0</xdr:row>
      <xdr:rowOff>0</xdr:rowOff>
    </xdr:from>
    <xdr:to>
      <xdr:col>24</xdr:col>
      <xdr:colOff>437854</xdr:colOff>
      <xdr:row>41</xdr:row>
      <xdr:rowOff>80818</xdr:rowOff>
    </xdr:to>
    <xdr:sp macro="" textlink="">
      <xdr:nvSpPr>
        <xdr:cNvPr id="2" name="Rectangle: Rounded Corners 1">
          <a:extLst>
            <a:ext uri="{FF2B5EF4-FFF2-40B4-BE49-F238E27FC236}">
              <a16:creationId xmlns:a16="http://schemas.microsoft.com/office/drawing/2014/main" id="{9239E993-7174-7C8F-29CA-2D7F99374543}"/>
            </a:ext>
          </a:extLst>
        </xdr:cNvPr>
        <xdr:cNvSpPr/>
      </xdr:nvSpPr>
      <xdr:spPr>
        <a:xfrm>
          <a:off x="1352499" y="0"/>
          <a:ext cx="13715755" cy="7240443"/>
        </a:xfrm>
        <a:prstGeom prst="roundRect">
          <a:avLst>
            <a:gd name="adj" fmla="val 29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66513</xdr:colOff>
      <xdr:row>0</xdr:row>
      <xdr:rowOff>0</xdr:rowOff>
    </xdr:from>
    <xdr:to>
      <xdr:col>5</xdr:col>
      <xdr:colOff>280173</xdr:colOff>
      <xdr:row>41</xdr:row>
      <xdr:rowOff>88350</xdr:rowOff>
    </xdr:to>
    <xdr:sp macro="" textlink="">
      <xdr:nvSpPr>
        <xdr:cNvPr id="3" name="Rectangle: Top Corners Rounded 2">
          <a:extLst>
            <a:ext uri="{FF2B5EF4-FFF2-40B4-BE49-F238E27FC236}">
              <a16:creationId xmlns:a16="http://schemas.microsoft.com/office/drawing/2014/main" id="{D0185E41-D6B4-0D06-E741-1BCC7B55E9D5}"/>
            </a:ext>
          </a:extLst>
        </xdr:cNvPr>
        <xdr:cNvSpPr/>
      </xdr:nvSpPr>
      <xdr:spPr>
        <a:xfrm rot="16200000">
          <a:off x="-1343722" y="2636869"/>
          <a:ext cx="7327350" cy="2053611"/>
        </a:xfrm>
        <a:prstGeom prst="round2SameRect">
          <a:avLst>
            <a:gd name="adj1" fmla="val 11040"/>
            <a:gd name="adj2" fmla="val 0"/>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216588</xdr:colOff>
      <xdr:row>3</xdr:row>
      <xdr:rowOff>15538</xdr:rowOff>
    </xdr:from>
    <xdr:to>
      <xdr:col>24</xdr:col>
      <xdr:colOff>486690</xdr:colOff>
      <xdr:row>40</xdr:row>
      <xdr:rowOff>70055</xdr:rowOff>
    </xdr:to>
    <xdr:grpSp>
      <xdr:nvGrpSpPr>
        <xdr:cNvPr id="51" name="Group 50">
          <a:extLst>
            <a:ext uri="{FF2B5EF4-FFF2-40B4-BE49-F238E27FC236}">
              <a16:creationId xmlns:a16="http://schemas.microsoft.com/office/drawing/2014/main" id="{E08A149F-7410-D2CF-8911-FC09EB3377CA}"/>
            </a:ext>
          </a:extLst>
        </xdr:cNvPr>
        <xdr:cNvGrpSpPr/>
      </xdr:nvGrpSpPr>
      <xdr:grpSpPr>
        <a:xfrm>
          <a:off x="1431371" y="545625"/>
          <a:ext cx="13632710" cy="6592256"/>
          <a:chOff x="767556" y="567818"/>
          <a:chExt cx="13648314" cy="6560726"/>
        </a:xfrm>
      </xdr:grpSpPr>
      <xdr:sp macro="" textlink="">
        <xdr:nvSpPr>
          <xdr:cNvPr id="67" name="Rectangle: Rounded Corners 66">
            <a:extLst>
              <a:ext uri="{FF2B5EF4-FFF2-40B4-BE49-F238E27FC236}">
                <a16:creationId xmlns:a16="http://schemas.microsoft.com/office/drawing/2014/main" id="{AFC68D47-5148-9202-D741-9D47CB912551}"/>
              </a:ext>
            </a:extLst>
          </xdr:cNvPr>
          <xdr:cNvSpPr/>
        </xdr:nvSpPr>
        <xdr:spPr>
          <a:xfrm>
            <a:off x="2811912" y="3595226"/>
            <a:ext cx="2285882" cy="3533318"/>
          </a:xfrm>
          <a:prstGeom prst="roundRect">
            <a:avLst>
              <a:gd name="adj" fmla="val 11009"/>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AC50015E-1716-83E7-5668-55ADF41816BE}"/>
              </a:ext>
            </a:extLst>
          </xdr:cNvPr>
          <xdr:cNvSpPr/>
        </xdr:nvSpPr>
        <xdr:spPr>
          <a:xfrm>
            <a:off x="2795325" y="1254431"/>
            <a:ext cx="1664128" cy="1188695"/>
          </a:xfrm>
          <a:prstGeom prst="roundRect">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8E932EE6-A7C9-419F-87F0-9C015FFB4769}"/>
              </a:ext>
            </a:extLst>
          </xdr:cNvPr>
          <xdr:cNvSpPr/>
        </xdr:nvSpPr>
        <xdr:spPr>
          <a:xfrm>
            <a:off x="4605856" y="1267239"/>
            <a:ext cx="1664130" cy="1188695"/>
          </a:xfrm>
          <a:prstGeom prst="round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FF8CB0CE-9F26-4AEE-8555-12095E189F3C}"/>
              </a:ext>
            </a:extLst>
          </xdr:cNvPr>
          <xdr:cNvSpPr/>
        </xdr:nvSpPr>
        <xdr:spPr>
          <a:xfrm>
            <a:off x="6416389" y="1285533"/>
            <a:ext cx="1664131" cy="1181075"/>
          </a:xfrm>
          <a:prstGeom prst="round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F15CAA92-F53C-410A-8BB4-BDAA5672E922}"/>
              </a:ext>
            </a:extLst>
          </xdr:cNvPr>
          <xdr:cNvSpPr/>
        </xdr:nvSpPr>
        <xdr:spPr>
          <a:xfrm>
            <a:off x="8226922" y="1295864"/>
            <a:ext cx="1664129" cy="1175690"/>
          </a:xfrm>
          <a:prstGeom prst="round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7CA9FD68-6F55-40AD-8A3F-9CEFCFD6440B}"/>
              </a:ext>
            </a:extLst>
          </xdr:cNvPr>
          <xdr:cNvSpPr/>
        </xdr:nvSpPr>
        <xdr:spPr>
          <a:xfrm>
            <a:off x="10037453" y="1298048"/>
            <a:ext cx="1664131" cy="1175690"/>
          </a:xfrm>
          <a:prstGeom prst="round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C17">
        <xdr:nvSpPr>
          <xdr:cNvPr id="10" name="TextBox 9">
            <a:extLst>
              <a:ext uri="{FF2B5EF4-FFF2-40B4-BE49-F238E27FC236}">
                <a16:creationId xmlns:a16="http://schemas.microsoft.com/office/drawing/2014/main" id="{CD123AC8-FB07-48DA-169C-C91BFE09C0C8}"/>
              </a:ext>
            </a:extLst>
          </xdr:cNvPr>
          <xdr:cNvSpPr txBox="1"/>
        </xdr:nvSpPr>
        <xdr:spPr>
          <a:xfrm>
            <a:off x="2949404" y="1601547"/>
            <a:ext cx="1373139" cy="66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B412A0-AF90-4C01-A9D4-CEDDE357B1E8}" type="TxLink">
              <a:rPr lang="en-US" sz="2800" b="1" i="0" u="none" strike="noStrike">
                <a:solidFill>
                  <a:schemeClr val="bg1"/>
                </a:solidFill>
                <a:latin typeface="Kulim Park"/>
              </a:rPr>
              <a:pPr/>
              <a:t> $8,037 </a:t>
            </a:fld>
            <a:endParaRPr lang="en-US" sz="2800" b="1">
              <a:solidFill>
                <a:schemeClr val="bg1"/>
              </a:solidFill>
            </a:endParaRPr>
          </a:p>
        </xdr:txBody>
      </xdr:sp>
      <xdr:sp macro="" textlink="'Piviot table'!AB29">
        <xdr:nvSpPr>
          <xdr:cNvPr id="11" name="TextBox 10">
            <a:extLst>
              <a:ext uri="{FF2B5EF4-FFF2-40B4-BE49-F238E27FC236}">
                <a16:creationId xmlns:a16="http://schemas.microsoft.com/office/drawing/2014/main" id="{A4E7E595-1E21-EFC1-C8AD-BD072062AA23}"/>
              </a:ext>
            </a:extLst>
          </xdr:cNvPr>
          <xdr:cNvSpPr txBox="1"/>
        </xdr:nvSpPr>
        <xdr:spPr>
          <a:xfrm>
            <a:off x="3044541" y="2014889"/>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rPr>
              <a:t>Total profit</a:t>
            </a:r>
          </a:p>
        </xdr:txBody>
      </xdr:sp>
      <xdr:sp macro="" textlink="'Piviot table'!AB29">
        <xdr:nvSpPr>
          <xdr:cNvPr id="12" name="TextBox 11">
            <a:extLst>
              <a:ext uri="{FF2B5EF4-FFF2-40B4-BE49-F238E27FC236}">
                <a16:creationId xmlns:a16="http://schemas.microsoft.com/office/drawing/2014/main" id="{9E7DF1EF-61B1-37DC-D3D3-9564A5349A2F}"/>
              </a:ext>
            </a:extLst>
          </xdr:cNvPr>
          <xdr:cNvSpPr txBox="1"/>
        </xdr:nvSpPr>
        <xdr:spPr>
          <a:xfrm>
            <a:off x="3159900" y="1290005"/>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rPr>
              <a:t>On</a:t>
            </a:r>
            <a:r>
              <a:rPr lang="en-IN" sz="1200" b="0" baseline="0">
                <a:solidFill>
                  <a:schemeClr val="bg1"/>
                </a:solidFill>
              </a:rPr>
              <a:t> Time</a:t>
            </a:r>
            <a:endParaRPr lang="en-IN" sz="1200" b="0">
              <a:solidFill>
                <a:schemeClr val="bg1"/>
              </a:solidFill>
            </a:endParaRPr>
          </a:p>
        </xdr:txBody>
      </xdr:sp>
      <xdr:sp macro="" textlink="">
        <xdr:nvSpPr>
          <xdr:cNvPr id="13" name="Flowchart: Connector 12">
            <a:extLst>
              <a:ext uri="{FF2B5EF4-FFF2-40B4-BE49-F238E27FC236}">
                <a16:creationId xmlns:a16="http://schemas.microsoft.com/office/drawing/2014/main" id="{C3641222-5494-55A5-5420-9DFAE2E9636D}"/>
              </a:ext>
            </a:extLst>
          </xdr:cNvPr>
          <xdr:cNvSpPr/>
        </xdr:nvSpPr>
        <xdr:spPr>
          <a:xfrm>
            <a:off x="3122886" y="138372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Z13">
        <xdr:nvSpPr>
          <xdr:cNvPr id="14" name="TextBox 13">
            <a:extLst>
              <a:ext uri="{FF2B5EF4-FFF2-40B4-BE49-F238E27FC236}">
                <a16:creationId xmlns:a16="http://schemas.microsoft.com/office/drawing/2014/main" id="{7BBFFDB9-8E61-789C-D52A-C9249A8D71CC}"/>
              </a:ext>
            </a:extLst>
          </xdr:cNvPr>
          <xdr:cNvSpPr txBox="1"/>
        </xdr:nvSpPr>
        <xdr:spPr>
          <a:xfrm>
            <a:off x="3049787" y="1349211"/>
            <a:ext cx="901470" cy="249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CE8D58-0C05-4B03-BC95-A95360BE3012}" type="TxLink">
              <a:rPr lang="en-US" sz="800" b="0" i="0" u="none" strike="noStrike">
                <a:solidFill>
                  <a:schemeClr val="tx1">
                    <a:lumMod val="50000"/>
                    <a:lumOff val="50000"/>
                  </a:schemeClr>
                </a:solidFill>
                <a:latin typeface="Kulim Park"/>
              </a:rPr>
              <a:pPr/>
              <a:t> </a:t>
            </a:fld>
            <a:endParaRPr lang="en-IN" sz="900" b="0">
              <a:solidFill>
                <a:schemeClr val="tx1">
                  <a:lumMod val="50000"/>
                  <a:lumOff val="50000"/>
                </a:schemeClr>
              </a:solidFill>
            </a:endParaRPr>
          </a:p>
        </xdr:txBody>
      </xdr:sp>
      <xdr:sp macro="" textlink="'Piviot table'!C13">
        <xdr:nvSpPr>
          <xdr:cNvPr id="15" name="TextBox 14">
            <a:extLst>
              <a:ext uri="{FF2B5EF4-FFF2-40B4-BE49-F238E27FC236}">
                <a16:creationId xmlns:a16="http://schemas.microsoft.com/office/drawing/2014/main" id="{E8166B72-8FC4-40E9-F8B9-EC2BC6D110DA}"/>
              </a:ext>
            </a:extLst>
          </xdr:cNvPr>
          <xdr:cNvSpPr txBox="1"/>
        </xdr:nvSpPr>
        <xdr:spPr>
          <a:xfrm>
            <a:off x="4684217" y="1570508"/>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C782B0-D71A-416D-9659-05873D1DD9D0}" type="TxLink">
              <a:rPr lang="en-US" sz="2800" b="1" i="0" u="none" strike="noStrike">
                <a:solidFill>
                  <a:srgbClr val="000000"/>
                </a:solidFill>
                <a:latin typeface="Kulim Park"/>
              </a:rPr>
              <a:pPr/>
              <a:t> $2,101 </a:t>
            </a:fld>
            <a:endParaRPr lang="en-IN" sz="6000" b="1">
              <a:solidFill>
                <a:schemeClr val="tx1"/>
              </a:solidFill>
            </a:endParaRPr>
          </a:p>
        </xdr:txBody>
      </xdr:sp>
      <xdr:sp macro="" textlink="'Piviot table'!AB29">
        <xdr:nvSpPr>
          <xdr:cNvPr id="16" name="TextBox 15">
            <a:extLst>
              <a:ext uri="{FF2B5EF4-FFF2-40B4-BE49-F238E27FC236}">
                <a16:creationId xmlns:a16="http://schemas.microsoft.com/office/drawing/2014/main" id="{BE290E7A-8DB0-4017-CDD4-005F14E8221E}"/>
              </a:ext>
            </a:extLst>
          </xdr:cNvPr>
          <xdr:cNvSpPr txBox="1"/>
        </xdr:nvSpPr>
        <xdr:spPr>
          <a:xfrm>
            <a:off x="4763139" y="2014889"/>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East</a:t>
            </a:r>
            <a:r>
              <a:rPr lang="en-IN" sz="1200" b="0" baseline="0">
                <a:solidFill>
                  <a:schemeClr val="tx1"/>
                </a:solidFill>
              </a:rPr>
              <a:t> Region</a:t>
            </a:r>
            <a:endParaRPr lang="en-IN" sz="1200" b="0">
              <a:solidFill>
                <a:schemeClr val="tx1"/>
              </a:solidFill>
            </a:endParaRPr>
          </a:p>
        </xdr:txBody>
      </xdr:sp>
      <xdr:sp macro="" textlink="'Piviot table'!AB29">
        <xdr:nvSpPr>
          <xdr:cNvPr id="17" name="TextBox 16">
            <a:extLst>
              <a:ext uri="{FF2B5EF4-FFF2-40B4-BE49-F238E27FC236}">
                <a16:creationId xmlns:a16="http://schemas.microsoft.com/office/drawing/2014/main" id="{E8BD7711-2611-DD35-7401-61D795415474}"/>
              </a:ext>
            </a:extLst>
          </xdr:cNvPr>
          <xdr:cNvSpPr txBox="1"/>
        </xdr:nvSpPr>
        <xdr:spPr>
          <a:xfrm>
            <a:off x="767556" y="722223"/>
            <a:ext cx="1267715" cy="39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Menu</a:t>
            </a:r>
          </a:p>
        </xdr:txBody>
      </xdr:sp>
      <xdr:sp macro="" textlink="">
        <xdr:nvSpPr>
          <xdr:cNvPr id="18" name="Flowchart: Connector 17">
            <a:extLst>
              <a:ext uri="{FF2B5EF4-FFF2-40B4-BE49-F238E27FC236}">
                <a16:creationId xmlns:a16="http://schemas.microsoft.com/office/drawing/2014/main" id="{2F8749D1-421C-2B74-65A9-724163EF1993}"/>
              </a:ext>
            </a:extLst>
          </xdr:cNvPr>
          <xdr:cNvSpPr/>
        </xdr:nvSpPr>
        <xdr:spPr>
          <a:xfrm>
            <a:off x="4868007" y="138372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6">
        <xdr:nvSpPr>
          <xdr:cNvPr id="32" name="TextBox 31">
            <a:extLst>
              <a:ext uri="{FF2B5EF4-FFF2-40B4-BE49-F238E27FC236}">
                <a16:creationId xmlns:a16="http://schemas.microsoft.com/office/drawing/2014/main" id="{D01E74DD-1709-1E35-7B1E-E8418737DDF8}"/>
              </a:ext>
            </a:extLst>
          </xdr:cNvPr>
          <xdr:cNvSpPr txBox="1"/>
        </xdr:nvSpPr>
        <xdr:spPr>
          <a:xfrm>
            <a:off x="6467480" y="1622241"/>
            <a:ext cx="1373142"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CE0E2F-A158-48DC-BD15-B826642AB61E}" type="TxLink">
              <a:rPr lang="en-US" sz="2800" b="1" i="0" u="none" strike="noStrike">
                <a:solidFill>
                  <a:srgbClr val="000000"/>
                </a:solidFill>
                <a:latin typeface="Kulim Park"/>
              </a:rPr>
              <a:pPr/>
              <a:t> </a:t>
            </a:fld>
            <a:endParaRPr lang="en-IN" sz="2800" b="1">
              <a:solidFill>
                <a:schemeClr val="tx1"/>
              </a:solidFill>
            </a:endParaRPr>
          </a:p>
        </xdr:txBody>
      </xdr:sp>
      <xdr:sp macro="" textlink="'Piviot table'!AB29">
        <xdr:nvSpPr>
          <xdr:cNvPr id="33" name="TextBox 32">
            <a:extLst>
              <a:ext uri="{FF2B5EF4-FFF2-40B4-BE49-F238E27FC236}">
                <a16:creationId xmlns:a16="http://schemas.microsoft.com/office/drawing/2014/main" id="{30572EE1-FE87-1D84-D1D2-AF30D0F845BA}"/>
              </a:ext>
            </a:extLst>
          </xdr:cNvPr>
          <xdr:cNvSpPr txBox="1"/>
        </xdr:nvSpPr>
        <xdr:spPr>
          <a:xfrm>
            <a:off x="6556509" y="2014889"/>
            <a:ext cx="1267917"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baseline="0">
                <a:solidFill>
                  <a:schemeClr val="tx1"/>
                </a:solidFill>
              </a:rPr>
              <a:t>North Region</a:t>
            </a:r>
            <a:endParaRPr lang="en-IN" sz="1200" b="0">
              <a:solidFill>
                <a:schemeClr val="tx1"/>
              </a:solidFill>
            </a:endParaRPr>
          </a:p>
        </xdr:txBody>
      </xdr:sp>
      <xdr:sp macro="" textlink="'Piviot table'!AB29">
        <xdr:nvSpPr>
          <xdr:cNvPr id="34" name="TextBox 33">
            <a:extLst>
              <a:ext uri="{FF2B5EF4-FFF2-40B4-BE49-F238E27FC236}">
                <a16:creationId xmlns:a16="http://schemas.microsoft.com/office/drawing/2014/main" id="{1A4E5510-1AB4-72DE-3827-40245F41A35C}"/>
              </a:ext>
            </a:extLst>
          </xdr:cNvPr>
          <xdr:cNvSpPr txBox="1"/>
        </xdr:nvSpPr>
        <xdr:spPr>
          <a:xfrm>
            <a:off x="6698593" y="1290005"/>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sp macro="" textlink="">
        <xdr:nvSpPr>
          <xdr:cNvPr id="35" name="Flowchart: Connector 34">
            <a:extLst>
              <a:ext uri="{FF2B5EF4-FFF2-40B4-BE49-F238E27FC236}">
                <a16:creationId xmlns:a16="http://schemas.microsoft.com/office/drawing/2014/main" id="{C6EB6EE2-01E7-0A86-B488-0B8F4CCE3733}"/>
              </a:ext>
            </a:extLst>
          </xdr:cNvPr>
          <xdr:cNvSpPr/>
        </xdr:nvSpPr>
        <xdr:spPr>
          <a:xfrm>
            <a:off x="6661579" y="138372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7">
        <xdr:nvSpPr>
          <xdr:cNvPr id="36" name="TextBox 35">
            <a:extLst>
              <a:ext uri="{FF2B5EF4-FFF2-40B4-BE49-F238E27FC236}">
                <a16:creationId xmlns:a16="http://schemas.microsoft.com/office/drawing/2014/main" id="{7593B0E3-27F2-F3A1-B783-394B83C8F9EE}"/>
              </a:ext>
            </a:extLst>
          </xdr:cNvPr>
          <xdr:cNvSpPr txBox="1"/>
        </xdr:nvSpPr>
        <xdr:spPr>
          <a:xfrm>
            <a:off x="8327122" y="1622241"/>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3E7A10-CC94-47ED-9465-D88052936443}" type="TxLink">
              <a:rPr lang="en-US" sz="2800" b="1" i="0" u="none" strike="noStrike">
                <a:solidFill>
                  <a:srgbClr val="000000"/>
                </a:solidFill>
                <a:latin typeface="Kulim Park"/>
              </a:rPr>
              <a:pPr/>
              <a:t> </a:t>
            </a:fld>
            <a:endParaRPr lang="en-IN" sz="6000" b="1">
              <a:solidFill>
                <a:schemeClr val="tx1"/>
              </a:solidFill>
            </a:endParaRPr>
          </a:p>
        </xdr:txBody>
      </xdr:sp>
      <xdr:sp macro="" textlink="'Piviot table'!AB29">
        <xdr:nvSpPr>
          <xdr:cNvPr id="37" name="TextBox 36">
            <a:extLst>
              <a:ext uri="{FF2B5EF4-FFF2-40B4-BE49-F238E27FC236}">
                <a16:creationId xmlns:a16="http://schemas.microsoft.com/office/drawing/2014/main" id="{A49E5211-7E9B-7FEC-4443-DDA6D5DFBC28}"/>
              </a:ext>
            </a:extLst>
          </xdr:cNvPr>
          <xdr:cNvSpPr txBox="1"/>
        </xdr:nvSpPr>
        <xdr:spPr>
          <a:xfrm>
            <a:off x="8416351" y="2014889"/>
            <a:ext cx="1267812"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baseline="0">
                <a:solidFill>
                  <a:schemeClr val="tx1"/>
                </a:solidFill>
              </a:rPr>
              <a:t>South Region</a:t>
            </a:r>
            <a:endParaRPr lang="en-IN" sz="1200" b="0">
              <a:solidFill>
                <a:schemeClr val="tx1"/>
              </a:solidFill>
            </a:endParaRPr>
          </a:p>
        </xdr:txBody>
      </xdr:sp>
      <xdr:sp macro="" textlink="'Piviot table'!AB29">
        <xdr:nvSpPr>
          <xdr:cNvPr id="38" name="TextBox 37">
            <a:extLst>
              <a:ext uri="{FF2B5EF4-FFF2-40B4-BE49-F238E27FC236}">
                <a16:creationId xmlns:a16="http://schemas.microsoft.com/office/drawing/2014/main" id="{CC78D6F5-FC18-7113-0EDE-84B715229ACC}"/>
              </a:ext>
            </a:extLst>
          </xdr:cNvPr>
          <xdr:cNvSpPr txBox="1"/>
        </xdr:nvSpPr>
        <xdr:spPr>
          <a:xfrm>
            <a:off x="8558233" y="1290005"/>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sp macro="" textlink="">
        <xdr:nvSpPr>
          <xdr:cNvPr id="39" name="Flowchart: Connector 38">
            <a:extLst>
              <a:ext uri="{FF2B5EF4-FFF2-40B4-BE49-F238E27FC236}">
                <a16:creationId xmlns:a16="http://schemas.microsoft.com/office/drawing/2014/main" id="{923DEC8A-47CD-C6EE-0199-96081C31A58C}"/>
              </a:ext>
            </a:extLst>
          </xdr:cNvPr>
          <xdr:cNvSpPr/>
        </xdr:nvSpPr>
        <xdr:spPr>
          <a:xfrm>
            <a:off x="8521219" y="138372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8">
        <xdr:nvSpPr>
          <xdr:cNvPr id="40" name="TextBox 39">
            <a:extLst>
              <a:ext uri="{FF2B5EF4-FFF2-40B4-BE49-F238E27FC236}">
                <a16:creationId xmlns:a16="http://schemas.microsoft.com/office/drawing/2014/main" id="{F3CE0319-FE5C-98E5-13D4-DFBCEA6AC07E}"/>
              </a:ext>
            </a:extLst>
          </xdr:cNvPr>
          <xdr:cNvSpPr txBox="1"/>
        </xdr:nvSpPr>
        <xdr:spPr>
          <a:xfrm>
            <a:off x="10076647" y="1622241"/>
            <a:ext cx="1373044"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344D82-94D5-4621-9AFC-7F54AF262625}" type="TxLink">
              <a:rPr lang="en-US" sz="2800" b="1" i="0" u="none" strike="noStrike">
                <a:solidFill>
                  <a:srgbClr val="000000"/>
                </a:solidFill>
                <a:latin typeface="Kulim Park"/>
              </a:rPr>
              <a:pPr/>
              <a:t> </a:t>
            </a:fld>
            <a:endParaRPr lang="en-IN" sz="6000" b="1">
              <a:solidFill>
                <a:schemeClr val="tx1"/>
              </a:solidFill>
            </a:endParaRPr>
          </a:p>
        </xdr:txBody>
      </xdr:sp>
      <xdr:sp macro="" textlink="'Piviot table'!AB29">
        <xdr:nvSpPr>
          <xdr:cNvPr id="41" name="TextBox 40">
            <a:extLst>
              <a:ext uri="{FF2B5EF4-FFF2-40B4-BE49-F238E27FC236}">
                <a16:creationId xmlns:a16="http://schemas.microsoft.com/office/drawing/2014/main" id="{C66BF8C7-F2C8-3C3A-C845-E7C9193B9DF0}"/>
              </a:ext>
            </a:extLst>
          </xdr:cNvPr>
          <xdr:cNvSpPr txBox="1"/>
        </xdr:nvSpPr>
        <xdr:spPr>
          <a:xfrm>
            <a:off x="10165676" y="2014889"/>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baseline="0">
                <a:solidFill>
                  <a:schemeClr val="tx1"/>
                </a:solidFill>
              </a:rPr>
              <a:t>West Region</a:t>
            </a:r>
            <a:endParaRPr lang="en-IN" sz="1200" b="0">
              <a:solidFill>
                <a:schemeClr val="tx1"/>
              </a:solidFill>
            </a:endParaRPr>
          </a:p>
        </xdr:txBody>
      </xdr:sp>
      <xdr:sp macro="" textlink="'Piviot table'!AB29">
        <xdr:nvSpPr>
          <xdr:cNvPr id="42" name="TextBox 41">
            <a:extLst>
              <a:ext uri="{FF2B5EF4-FFF2-40B4-BE49-F238E27FC236}">
                <a16:creationId xmlns:a16="http://schemas.microsoft.com/office/drawing/2014/main" id="{127D3154-EB6D-F4A3-ED11-E20679852B4C}"/>
              </a:ext>
            </a:extLst>
          </xdr:cNvPr>
          <xdr:cNvSpPr txBox="1"/>
        </xdr:nvSpPr>
        <xdr:spPr>
          <a:xfrm>
            <a:off x="10307758" y="1290005"/>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sp macro="" textlink="">
        <xdr:nvSpPr>
          <xdr:cNvPr id="43" name="Flowchart: Connector 42">
            <a:extLst>
              <a:ext uri="{FF2B5EF4-FFF2-40B4-BE49-F238E27FC236}">
                <a16:creationId xmlns:a16="http://schemas.microsoft.com/office/drawing/2014/main" id="{0F7BA1F6-B1F3-EF74-8C1A-0F3E9B185AEC}"/>
              </a:ext>
            </a:extLst>
          </xdr:cNvPr>
          <xdr:cNvSpPr/>
        </xdr:nvSpPr>
        <xdr:spPr>
          <a:xfrm>
            <a:off x="10270744" y="138372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55" name="Rectangle: Rounded Corners 54">
            <a:extLst>
              <a:ext uri="{FF2B5EF4-FFF2-40B4-BE49-F238E27FC236}">
                <a16:creationId xmlns:a16="http://schemas.microsoft.com/office/drawing/2014/main" id="{48D24D60-B10C-D57A-114A-83C2EE6543EA}"/>
              </a:ext>
            </a:extLst>
          </xdr:cNvPr>
          <xdr:cNvSpPr/>
        </xdr:nvSpPr>
        <xdr:spPr>
          <a:xfrm>
            <a:off x="2811913" y="2569426"/>
            <a:ext cx="2285882" cy="910623"/>
          </a:xfrm>
          <a:prstGeom prst="roundRect">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B29">
        <xdr:nvSpPr>
          <xdr:cNvPr id="58" name="TextBox 57">
            <a:extLst>
              <a:ext uri="{FF2B5EF4-FFF2-40B4-BE49-F238E27FC236}">
                <a16:creationId xmlns:a16="http://schemas.microsoft.com/office/drawing/2014/main" id="{170CB673-943A-7A0C-04E2-635F495A43B0}"/>
              </a:ext>
            </a:extLst>
          </xdr:cNvPr>
          <xdr:cNvSpPr txBox="1"/>
        </xdr:nvSpPr>
        <xdr:spPr>
          <a:xfrm>
            <a:off x="3124464" y="2601697"/>
            <a:ext cx="1267715"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sp macro="" textlink="">
        <xdr:nvSpPr>
          <xdr:cNvPr id="59" name="Flowchart: Connector 58">
            <a:extLst>
              <a:ext uri="{FF2B5EF4-FFF2-40B4-BE49-F238E27FC236}">
                <a16:creationId xmlns:a16="http://schemas.microsoft.com/office/drawing/2014/main" id="{316DD6D1-12D3-A554-9AA4-8BF85FDB7E73}"/>
              </a:ext>
            </a:extLst>
          </xdr:cNvPr>
          <xdr:cNvSpPr/>
        </xdr:nvSpPr>
        <xdr:spPr>
          <a:xfrm>
            <a:off x="3087451" y="2695414"/>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9">
        <xdr:nvSpPr>
          <xdr:cNvPr id="60" name="TextBox 59">
            <a:extLst>
              <a:ext uri="{FF2B5EF4-FFF2-40B4-BE49-F238E27FC236}">
                <a16:creationId xmlns:a16="http://schemas.microsoft.com/office/drawing/2014/main" id="{4AD4DE2B-5A14-0A11-B702-1F6D8EFBD50D}"/>
              </a:ext>
            </a:extLst>
          </xdr:cNvPr>
          <xdr:cNvSpPr txBox="1"/>
        </xdr:nvSpPr>
        <xdr:spPr>
          <a:xfrm>
            <a:off x="2999870" y="2880114"/>
            <a:ext cx="529245" cy="25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Total</a:t>
            </a:r>
          </a:p>
        </xdr:txBody>
      </xdr:sp>
      <xdr:sp macro="" textlink="'Piviot table'!AB29">
        <xdr:nvSpPr>
          <xdr:cNvPr id="61" name="TextBox 60">
            <a:extLst>
              <a:ext uri="{FF2B5EF4-FFF2-40B4-BE49-F238E27FC236}">
                <a16:creationId xmlns:a16="http://schemas.microsoft.com/office/drawing/2014/main" id="{CD3A96D3-808B-75E4-29AB-FEBF36D4DD25}"/>
              </a:ext>
            </a:extLst>
          </xdr:cNvPr>
          <xdr:cNvSpPr txBox="1"/>
        </xdr:nvSpPr>
        <xdr:spPr>
          <a:xfrm>
            <a:off x="2999870" y="3039947"/>
            <a:ext cx="529245" cy="25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Sales</a:t>
            </a:r>
          </a:p>
        </xdr:txBody>
      </xdr:sp>
      <xdr:sp macro="" textlink="'Piviot table'!AE30">
        <xdr:nvSpPr>
          <xdr:cNvPr id="66" name="TextBox 65">
            <a:extLst>
              <a:ext uri="{FF2B5EF4-FFF2-40B4-BE49-F238E27FC236}">
                <a16:creationId xmlns:a16="http://schemas.microsoft.com/office/drawing/2014/main" id="{7A90EDE2-9FB5-AFA4-9CF6-B9D29E65FBA1}"/>
              </a:ext>
            </a:extLst>
          </xdr:cNvPr>
          <xdr:cNvSpPr txBox="1"/>
        </xdr:nvSpPr>
        <xdr:spPr>
          <a:xfrm>
            <a:off x="3376938" y="2827541"/>
            <a:ext cx="1720856"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1AB547-4483-489F-952A-A7D2D23D4528}" type="TxLink">
              <a:rPr lang="en-US" sz="2800" b="1" i="0" u="none" strike="noStrike">
                <a:solidFill>
                  <a:srgbClr val="000000"/>
                </a:solidFill>
                <a:latin typeface="Aptos Narrow"/>
              </a:rPr>
              <a:pPr/>
              <a:t> </a:t>
            </a:fld>
            <a:endParaRPr lang="en-IN" sz="5400" b="1">
              <a:solidFill>
                <a:schemeClr val="tx1"/>
              </a:solidFill>
            </a:endParaRPr>
          </a:p>
        </xdr:txBody>
      </xdr:sp>
      <xdr:sp macro="" textlink="'Piviot table'!AB29">
        <xdr:nvSpPr>
          <xdr:cNvPr id="103" name="TextBox 102">
            <a:extLst>
              <a:ext uri="{FF2B5EF4-FFF2-40B4-BE49-F238E27FC236}">
                <a16:creationId xmlns:a16="http://schemas.microsoft.com/office/drawing/2014/main" id="{EB04D427-B9AE-C726-AD48-2ADD91862650}"/>
              </a:ext>
            </a:extLst>
          </xdr:cNvPr>
          <xdr:cNvSpPr txBox="1"/>
        </xdr:nvSpPr>
        <xdr:spPr>
          <a:xfrm>
            <a:off x="2999870" y="3743041"/>
            <a:ext cx="1033107" cy="47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Total Sales By Categories</a:t>
            </a:r>
          </a:p>
        </xdr:txBody>
      </xdr:sp>
      <xdr:sp macro="" textlink="'Piviot table'!AD25">
        <xdr:nvSpPr>
          <xdr:cNvPr id="104" name="TextBox 103">
            <a:extLst>
              <a:ext uri="{FF2B5EF4-FFF2-40B4-BE49-F238E27FC236}">
                <a16:creationId xmlns:a16="http://schemas.microsoft.com/office/drawing/2014/main" id="{A7558414-CCD1-5E5E-ADF8-5C3F36D3C221}"/>
              </a:ext>
            </a:extLst>
          </xdr:cNvPr>
          <xdr:cNvSpPr txBox="1"/>
        </xdr:nvSpPr>
        <xdr:spPr>
          <a:xfrm>
            <a:off x="3065653" y="4367037"/>
            <a:ext cx="582407"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2ED399-CAB3-4CB8-9202-8B487948FA14}" type="TxLink">
              <a:rPr lang="en-US" sz="1100" b="0" i="0" u="none" strike="noStrike">
                <a:solidFill>
                  <a:srgbClr val="000000"/>
                </a:solidFill>
                <a:latin typeface="Kulim Park"/>
              </a:rPr>
              <a:pPr/>
              <a:t> </a:t>
            </a:fld>
            <a:endParaRPr lang="en-IN" sz="1200" b="0">
              <a:solidFill>
                <a:schemeClr val="tx1"/>
              </a:solidFill>
            </a:endParaRPr>
          </a:p>
        </xdr:txBody>
      </xdr:sp>
      <xdr:sp macro="" textlink="'Piviot table'!AD27">
        <xdr:nvSpPr>
          <xdr:cNvPr id="105" name="TextBox 104">
            <a:extLst>
              <a:ext uri="{FF2B5EF4-FFF2-40B4-BE49-F238E27FC236}">
                <a16:creationId xmlns:a16="http://schemas.microsoft.com/office/drawing/2014/main" id="{58DD3E60-3918-A3D6-254C-214403C19B5B}"/>
              </a:ext>
            </a:extLst>
          </xdr:cNvPr>
          <xdr:cNvSpPr txBox="1"/>
        </xdr:nvSpPr>
        <xdr:spPr>
          <a:xfrm>
            <a:off x="3079377" y="5468178"/>
            <a:ext cx="844117"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129EDB-FB1A-4559-B2A3-AD6AD26C65F6}" type="TxLink">
              <a:rPr lang="en-US" sz="1100" b="0" i="0" u="none" strike="noStrike">
                <a:solidFill>
                  <a:srgbClr val="000000"/>
                </a:solidFill>
                <a:latin typeface="Kulim Park"/>
              </a:rPr>
              <a:pPr/>
              <a:t> </a:t>
            </a:fld>
            <a:endParaRPr lang="en-IN" sz="1200" b="0">
              <a:solidFill>
                <a:schemeClr val="tx1"/>
              </a:solidFill>
            </a:endParaRPr>
          </a:p>
        </xdr:txBody>
      </xdr:sp>
      <xdr:sp macro="" textlink="'Piviot table'!AD26">
        <xdr:nvSpPr>
          <xdr:cNvPr id="106" name="TextBox 105">
            <a:extLst>
              <a:ext uri="{FF2B5EF4-FFF2-40B4-BE49-F238E27FC236}">
                <a16:creationId xmlns:a16="http://schemas.microsoft.com/office/drawing/2014/main" id="{DB7ABF03-7AE3-448A-EBA1-BB2EC156F0B9}"/>
              </a:ext>
            </a:extLst>
          </xdr:cNvPr>
          <xdr:cNvSpPr txBox="1"/>
        </xdr:nvSpPr>
        <xdr:spPr>
          <a:xfrm>
            <a:off x="3057310" y="4917608"/>
            <a:ext cx="731380"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676326-1167-4524-B7A8-418EC4EA9D71}" type="TxLink">
              <a:rPr lang="en-US" sz="1100" b="0" i="0" u="none" strike="noStrike">
                <a:solidFill>
                  <a:srgbClr val="000000"/>
                </a:solidFill>
                <a:latin typeface="Kulim Park"/>
              </a:rPr>
              <a:pPr/>
              <a:t> </a:t>
            </a:fld>
            <a:endParaRPr lang="en-IN" sz="1200" b="0">
              <a:solidFill>
                <a:schemeClr val="tx1"/>
              </a:solidFill>
            </a:endParaRPr>
          </a:p>
        </xdr:txBody>
      </xdr:sp>
      <xdr:sp macro="" textlink="'Piviot table'!AD28">
        <xdr:nvSpPr>
          <xdr:cNvPr id="107" name="TextBox 106">
            <a:extLst>
              <a:ext uri="{FF2B5EF4-FFF2-40B4-BE49-F238E27FC236}">
                <a16:creationId xmlns:a16="http://schemas.microsoft.com/office/drawing/2014/main" id="{25C6F55C-A3AA-A342-7E24-89ADF9287EE8}"/>
              </a:ext>
            </a:extLst>
          </xdr:cNvPr>
          <xdr:cNvSpPr txBox="1"/>
        </xdr:nvSpPr>
        <xdr:spPr>
          <a:xfrm>
            <a:off x="3079377" y="6018748"/>
            <a:ext cx="1099540"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08E70-6C38-4A15-ACF0-5D01F2F243D7}" type="TxLink">
              <a:rPr lang="en-US" sz="1100" b="0" i="0" u="none" strike="noStrike">
                <a:solidFill>
                  <a:srgbClr val="000000"/>
                </a:solidFill>
                <a:latin typeface="Kulim Park"/>
              </a:rPr>
              <a:pPr/>
              <a:t> </a:t>
            </a:fld>
            <a:endParaRPr lang="en-IN" sz="1200" b="0">
              <a:solidFill>
                <a:schemeClr val="tx1"/>
              </a:solidFill>
            </a:endParaRPr>
          </a:p>
        </xdr:txBody>
      </xdr:sp>
      <xdr:sp macro="" textlink="'Piviot table'!AD29">
        <xdr:nvSpPr>
          <xdr:cNvPr id="108" name="TextBox 107">
            <a:extLst>
              <a:ext uri="{FF2B5EF4-FFF2-40B4-BE49-F238E27FC236}">
                <a16:creationId xmlns:a16="http://schemas.microsoft.com/office/drawing/2014/main" id="{822BCC26-DD2B-3639-05E2-BFEDE7186290}"/>
              </a:ext>
            </a:extLst>
          </xdr:cNvPr>
          <xdr:cNvSpPr txBox="1"/>
        </xdr:nvSpPr>
        <xdr:spPr>
          <a:xfrm>
            <a:off x="3115148" y="6569319"/>
            <a:ext cx="844117"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5FED20-8390-49EA-8CDB-40B39F0454DE}" type="TxLink">
              <a:rPr lang="en-US" sz="1100" b="0" i="0" u="none" strike="noStrike">
                <a:solidFill>
                  <a:srgbClr val="000000"/>
                </a:solidFill>
                <a:latin typeface="Kulim Park"/>
              </a:rPr>
              <a:pPr/>
              <a:t> </a:t>
            </a:fld>
            <a:endParaRPr lang="en-IN" sz="1200" b="0">
              <a:solidFill>
                <a:schemeClr val="tx1"/>
              </a:solidFill>
            </a:endParaRPr>
          </a:p>
        </xdr:txBody>
      </xdr:sp>
      <xdr:sp macro="" textlink="'Piviot table'!AE25">
        <xdr:nvSpPr>
          <xdr:cNvPr id="109" name="TextBox 108">
            <a:extLst>
              <a:ext uri="{FF2B5EF4-FFF2-40B4-BE49-F238E27FC236}">
                <a16:creationId xmlns:a16="http://schemas.microsoft.com/office/drawing/2014/main" id="{78D9F72A-E740-3D2F-3B20-9D13D9588B14}"/>
              </a:ext>
            </a:extLst>
          </xdr:cNvPr>
          <xdr:cNvSpPr txBox="1"/>
        </xdr:nvSpPr>
        <xdr:spPr>
          <a:xfrm>
            <a:off x="4128673" y="4381096"/>
            <a:ext cx="68639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8700023-B2A1-4282-A0B1-79B517817695}" type="TxLink">
              <a:rPr lang="en-US" sz="1100" b="0" i="0" u="none" strike="noStrike">
                <a:solidFill>
                  <a:srgbClr val="000000"/>
                </a:solidFill>
                <a:latin typeface="Aptos Narrow"/>
              </a:rPr>
              <a:pPr algn="r"/>
              <a:t> </a:t>
            </a:fld>
            <a:endParaRPr lang="en-IN" sz="1200" b="0">
              <a:solidFill>
                <a:schemeClr val="tx1"/>
              </a:solidFill>
            </a:endParaRPr>
          </a:p>
        </xdr:txBody>
      </xdr:sp>
      <xdr:sp macro="" textlink="'Piviot table'!AE27">
        <xdr:nvSpPr>
          <xdr:cNvPr id="110" name="TextBox 109">
            <a:extLst>
              <a:ext uri="{FF2B5EF4-FFF2-40B4-BE49-F238E27FC236}">
                <a16:creationId xmlns:a16="http://schemas.microsoft.com/office/drawing/2014/main" id="{57C91932-1BCF-00B1-E24A-7F08F9ACB3E1}"/>
              </a:ext>
            </a:extLst>
          </xdr:cNvPr>
          <xdr:cNvSpPr txBox="1"/>
        </xdr:nvSpPr>
        <xdr:spPr>
          <a:xfrm>
            <a:off x="4121488" y="5472087"/>
            <a:ext cx="671315"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207DEE9E-1F5C-48CF-BC5F-94DE6B37C62E}" type="TxLink">
              <a:rPr lang="en-US" sz="1100" b="0" i="0" u="none" strike="noStrike">
                <a:solidFill>
                  <a:srgbClr val="000000"/>
                </a:solidFill>
                <a:latin typeface="Aptos Narrow"/>
              </a:rPr>
              <a:pPr algn="r"/>
              <a:t> </a:t>
            </a:fld>
            <a:endParaRPr lang="en-IN" sz="1200" b="0">
              <a:solidFill>
                <a:schemeClr val="tx1"/>
              </a:solidFill>
            </a:endParaRPr>
          </a:p>
        </xdr:txBody>
      </xdr:sp>
      <xdr:sp macro="" textlink="'Piviot table'!AE26">
        <xdr:nvSpPr>
          <xdr:cNvPr id="111" name="TextBox 110">
            <a:extLst>
              <a:ext uri="{FF2B5EF4-FFF2-40B4-BE49-F238E27FC236}">
                <a16:creationId xmlns:a16="http://schemas.microsoft.com/office/drawing/2014/main" id="{E16B65B6-36B8-29BD-1522-DDE1D5D7B4D6}"/>
              </a:ext>
            </a:extLst>
          </xdr:cNvPr>
          <xdr:cNvSpPr txBox="1"/>
        </xdr:nvSpPr>
        <xdr:spPr>
          <a:xfrm>
            <a:off x="4070827" y="4917608"/>
            <a:ext cx="731380"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E062936-A101-4953-97A6-29B5983A6AA8}" type="TxLink">
              <a:rPr lang="en-US" sz="1100" b="0" i="0" u="none" strike="noStrike">
                <a:solidFill>
                  <a:srgbClr val="000000"/>
                </a:solidFill>
                <a:latin typeface="Aptos Narrow"/>
              </a:rPr>
              <a:pPr algn="r"/>
              <a:t> </a:t>
            </a:fld>
            <a:endParaRPr lang="en-IN" sz="1200" b="0">
              <a:solidFill>
                <a:schemeClr val="tx1"/>
              </a:solidFill>
            </a:endParaRPr>
          </a:p>
        </xdr:txBody>
      </xdr:sp>
      <xdr:sp macro="" textlink="'Piviot table'!AE28">
        <xdr:nvSpPr>
          <xdr:cNvPr id="112" name="TextBox 111">
            <a:extLst>
              <a:ext uri="{FF2B5EF4-FFF2-40B4-BE49-F238E27FC236}">
                <a16:creationId xmlns:a16="http://schemas.microsoft.com/office/drawing/2014/main" id="{C78CC3AC-FCFE-1B42-9414-F270B9EE2B8F}"/>
              </a:ext>
            </a:extLst>
          </xdr:cNvPr>
          <xdr:cNvSpPr txBox="1"/>
        </xdr:nvSpPr>
        <xdr:spPr>
          <a:xfrm>
            <a:off x="4094204" y="6008231"/>
            <a:ext cx="70570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C2EA695-5470-4ED6-A16B-4C2B2544415A}" type="TxLink">
              <a:rPr lang="en-US" sz="1100" b="0" i="0" u="none" strike="noStrike">
                <a:solidFill>
                  <a:srgbClr val="000000"/>
                </a:solidFill>
                <a:latin typeface="Aptos Narrow"/>
              </a:rPr>
              <a:pPr algn="r"/>
              <a:t> </a:t>
            </a:fld>
            <a:endParaRPr lang="en-IN" sz="1200" b="0">
              <a:solidFill>
                <a:schemeClr val="tx1"/>
              </a:solidFill>
            </a:endParaRPr>
          </a:p>
        </xdr:txBody>
      </xdr:sp>
      <xdr:sp macro="" textlink="'Piviot table'!AE29">
        <xdr:nvSpPr>
          <xdr:cNvPr id="113" name="TextBox 112">
            <a:extLst>
              <a:ext uri="{FF2B5EF4-FFF2-40B4-BE49-F238E27FC236}">
                <a16:creationId xmlns:a16="http://schemas.microsoft.com/office/drawing/2014/main" id="{06783E2A-7F67-B448-5F05-BF855804B457}"/>
              </a:ext>
            </a:extLst>
          </xdr:cNvPr>
          <xdr:cNvSpPr txBox="1"/>
        </xdr:nvSpPr>
        <xdr:spPr>
          <a:xfrm>
            <a:off x="4059004" y="6569319"/>
            <a:ext cx="733309"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02C8994-6261-4092-B23A-15C0097A3818}" type="TxLink">
              <a:rPr lang="en-US" sz="1100" b="0" i="0" u="none" strike="noStrike">
                <a:solidFill>
                  <a:srgbClr val="000000"/>
                </a:solidFill>
                <a:latin typeface="Aptos Narrow"/>
              </a:rPr>
              <a:pPr algn="r"/>
              <a:t> </a:t>
            </a:fld>
            <a:endParaRPr lang="en-IN" sz="1200" b="0">
              <a:solidFill>
                <a:schemeClr val="tx1"/>
              </a:solidFill>
            </a:endParaRPr>
          </a:p>
        </xdr:txBody>
      </xdr:sp>
      <xdr:sp macro="" textlink="">
        <xdr:nvSpPr>
          <xdr:cNvPr id="330" name="Rectangle: Rounded Corners 329">
            <a:extLst>
              <a:ext uri="{FF2B5EF4-FFF2-40B4-BE49-F238E27FC236}">
                <a16:creationId xmlns:a16="http://schemas.microsoft.com/office/drawing/2014/main" id="{BBAE74B2-0D7F-8B26-5CE3-F48B838C7A94}"/>
              </a:ext>
            </a:extLst>
          </xdr:cNvPr>
          <xdr:cNvSpPr/>
        </xdr:nvSpPr>
        <xdr:spPr>
          <a:xfrm>
            <a:off x="5179930" y="2569426"/>
            <a:ext cx="3271134" cy="1794198"/>
          </a:xfrm>
          <a:prstGeom prst="roundRect">
            <a:avLst>
              <a:gd name="adj" fmla="val 8200"/>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G72">
        <xdr:nvSpPr>
          <xdr:cNvPr id="332" name="TextBox 331">
            <a:extLst>
              <a:ext uri="{FF2B5EF4-FFF2-40B4-BE49-F238E27FC236}">
                <a16:creationId xmlns:a16="http://schemas.microsoft.com/office/drawing/2014/main" id="{DC62B0C7-EFD6-F855-16DA-ECF5F98D2D4F}"/>
              </a:ext>
            </a:extLst>
          </xdr:cNvPr>
          <xdr:cNvSpPr txBox="1"/>
        </xdr:nvSpPr>
        <xdr:spPr>
          <a:xfrm>
            <a:off x="5235970" y="2576857"/>
            <a:ext cx="1404833" cy="266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Sales</a:t>
            </a:r>
            <a:r>
              <a:rPr lang="en-IN" sz="1200" b="0" baseline="0">
                <a:solidFill>
                  <a:schemeClr val="tx1"/>
                </a:solidFill>
              </a:rPr>
              <a:t> By Regions</a:t>
            </a:r>
            <a:endParaRPr lang="en-IN" sz="1200" b="0">
              <a:solidFill>
                <a:schemeClr val="tx1"/>
              </a:solidFill>
            </a:endParaRPr>
          </a:p>
        </xdr:txBody>
      </xdr:sp>
      <xdr:sp macro="" textlink="">
        <xdr:nvSpPr>
          <xdr:cNvPr id="333" name="Rectangle: Rounded Corners 332">
            <a:extLst>
              <a:ext uri="{FF2B5EF4-FFF2-40B4-BE49-F238E27FC236}">
                <a16:creationId xmlns:a16="http://schemas.microsoft.com/office/drawing/2014/main" id="{E51A0BD3-340D-9661-7B80-B289EBF40CA8}"/>
              </a:ext>
            </a:extLst>
          </xdr:cNvPr>
          <xdr:cNvSpPr/>
        </xdr:nvSpPr>
        <xdr:spPr>
          <a:xfrm>
            <a:off x="8586206" y="2569426"/>
            <a:ext cx="3104310" cy="1794198"/>
          </a:xfrm>
          <a:prstGeom prst="roundRect">
            <a:avLst>
              <a:gd name="adj" fmla="val 8200"/>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G72">
        <xdr:nvSpPr>
          <xdr:cNvPr id="334" name="TextBox 333">
            <a:extLst>
              <a:ext uri="{FF2B5EF4-FFF2-40B4-BE49-F238E27FC236}">
                <a16:creationId xmlns:a16="http://schemas.microsoft.com/office/drawing/2014/main" id="{5C91F6AA-1155-C4FA-4471-371DF5E631E9}"/>
              </a:ext>
            </a:extLst>
          </xdr:cNvPr>
          <xdr:cNvSpPr txBox="1"/>
        </xdr:nvSpPr>
        <xdr:spPr>
          <a:xfrm>
            <a:off x="8622947" y="2609422"/>
            <a:ext cx="2124699" cy="2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Ranking</a:t>
            </a:r>
            <a:r>
              <a:rPr lang="en-IN" sz="1200" b="0" baseline="0">
                <a:solidFill>
                  <a:schemeClr val="tx1"/>
                </a:solidFill>
              </a:rPr>
              <a:t> For Regions Managers</a:t>
            </a:r>
            <a:endParaRPr lang="en-IN" sz="1200" b="0">
              <a:solidFill>
                <a:schemeClr val="tx1"/>
              </a:solidFill>
            </a:endParaRPr>
          </a:p>
        </xdr:txBody>
      </xdr:sp>
      <xdr:sp macro="" textlink="'Piviot table'!AD25">
        <xdr:nvSpPr>
          <xdr:cNvPr id="338" name="TextBox 337">
            <a:extLst>
              <a:ext uri="{FF2B5EF4-FFF2-40B4-BE49-F238E27FC236}">
                <a16:creationId xmlns:a16="http://schemas.microsoft.com/office/drawing/2014/main" id="{02AB233F-3E00-D0A3-B1CE-00A7A737E355}"/>
              </a:ext>
            </a:extLst>
          </xdr:cNvPr>
          <xdr:cNvSpPr txBox="1"/>
        </xdr:nvSpPr>
        <xdr:spPr>
          <a:xfrm>
            <a:off x="9003451" y="3058801"/>
            <a:ext cx="1040942"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Lisa White</a:t>
            </a:r>
            <a:r>
              <a:rPr lang="en-IN" sz="1200">
                <a:effectLst/>
              </a:rPr>
              <a:t> </a:t>
            </a:r>
            <a:endParaRPr lang="en-IN" sz="1200" b="0">
              <a:solidFill>
                <a:schemeClr val="tx1"/>
              </a:solidFill>
            </a:endParaRPr>
          </a:p>
        </xdr:txBody>
      </xdr:sp>
      <xdr:sp macro="" textlink="'Piviot table'!AD25">
        <xdr:nvSpPr>
          <xdr:cNvPr id="339" name="TextBox 338">
            <a:extLst>
              <a:ext uri="{FF2B5EF4-FFF2-40B4-BE49-F238E27FC236}">
                <a16:creationId xmlns:a16="http://schemas.microsoft.com/office/drawing/2014/main" id="{75A1A410-5510-6EC7-1FC4-D6B14612014B}"/>
              </a:ext>
            </a:extLst>
          </xdr:cNvPr>
          <xdr:cNvSpPr txBox="1"/>
        </xdr:nvSpPr>
        <xdr:spPr>
          <a:xfrm>
            <a:off x="8987157" y="3938288"/>
            <a:ext cx="839568"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Tom Brown</a:t>
            </a:r>
            <a:r>
              <a:rPr lang="en-IN" sz="1200">
                <a:effectLst/>
              </a:rPr>
              <a:t> </a:t>
            </a:r>
            <a:endParaRPr lang="en-IN" sz="1200" b="0">
              <a:solidFill>
                <a:schemeClr val="tx1"/>
              </a:solidFill>
            </a:endParaRPr>
          </a:p>
        </xdr:txBody>
      </xdr:sp>
      <xdr:sp macro="" textlink="'Piviot table'!AD25">
        <xdr:nvSpPr>
          <xdr:cNvPr id="340" name="TextBox 339">
            <a:extLst>
              <a:ext uri="{FF2B5EF4-FFF2-40B4-BE49-F238E27FC236}">
                <a16:creationId xmlns:a16="http://schemas.microsoft.com/office/drawing/2014/main" id="{E0755A06-BDA1-71C1-0A4D-545DD7BF9D86}"/>
              </a:ext>
            </a:extLst>
          </xdr:cNvPr>
          <xdr:cNvSpPr txBox="1"/>
        </xdr:nvSpPr>
        <xdr:spPr>
          <a:xfrm>
            <a:off x="8982653" y="3631877"/>
            <a:ext cx="1012423"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Sarah Johnson</a:t>
            </a:r>
            <a:r>
              <a:rPr lang="en-IN" sz="1200">
                <a:effectLst/>
              </a:rPr>
              <a:t> </a:t>
            </a:r>
            <a:endParaRPr lang="en-IN" sz="1200" b="0">
              <a:solidFill>
                <a:schemeClr val="tx1"/>
              </a:solidFill>
            </a:endParaRPr>
          </a:p>
        </xdr:txBody>
      </xdr:sp>
      <xdr:sp macro="" textlink="'Piviot table'!AD25">
        <xdr:nvSpPr>
          <xdr:cNvPr id="341" name="TextBox 340">
            <a:extLst>
              <a:ext uri="{FF2B5EF4-FFF2-40B4-BE49-F238E27FC236}">
                <a16:creationId xmlns:a16="http://schemas.microsoft.com/office/drawing/2014/main" id="{D6B089A8-2256-10C9-869E-833EC5289899}"/>
              </a:ext>
            </a:extLst>
          </xdr:cNvPr>
          <xdr:cNvSpPr txBox="1"/>
        </xdr:nvSpPr>
        <xdr:spPr>
          <a:xfrm>
            <a:off x="8998215" y="3344635"/>
            <a:ext cx="90533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Mark Davis</a:t>
            </a:r>
            <a:r>
              <a:rPr lang="en-IN" sz="1200">
                <a:effectLst/>
              </a:rPr>
              <a:t> </a:t>
            </a:r>
            <a:endParaRPr lang="en-IN" sz="1200" b="0">
              <a:solidFill>
                <a:schemeClr val="tx1"/>
              </a:solidFill>
            </a:endParaRPr>
          </a:p>
        </xdr:txBody>
      </xdr:sp>
      <xdr:sp macro="" textlink="'Piviot table'!AK24">
        <xdr:nvSpPr>
          <xdr:cNvPr id="342" name="TextBox 341">
            <a:extLst>
              <a:ext uri="{FF2B5EF4-FFF2-40B4-BE49-F238E27FC236}">
                <a16:creationId xmlns:a16="http://schemas.microsoft.com/office/drawing/2014/main" id="{CC66A9C5-91B9-3AE7-C760-09D27DF07D07}"/>
              </a:ext>
            </a:extLst>
          </xdr:cNvPr>
          <xdr:cNvSpPr txBox="1"/>
        </xdr:nvSpPr>
        <xdr:spPr>
          <a:xfrm>
            <a:off x="10261160" y="3058801"/>
            <a:ext cx="1040942"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DD46B00-E48C-4E4D-AC2D-9B157AA11ED9}" type="TxLink">
              <a:rPr lang="en-US" sz="1100" b="0" i="0" u="none" strike="noStrike">
                <a:solidFill>
                  <a:srgbClr val="000000"/>
                </a:solidFill>
                <a:effectLst/>
                <a:latin typeface="Aptos Narrow"/>
                <a:ea typeface="+mn-ea"/>
                <a:cs typeface="+mn-cs"/>
              </a:rPr>
              <a:pPr algn="r"/>
              <a:t> </a:t>
            </a:fld>
            <a:endParaRPr lang="en-IN" sz="1200" b="0">
              <a:solidFill>
                <a:schemeClr val="tx1"/>
              </a:solidFill>
            </a:endParaRPr>
          </a:p>
        </xdr:txBody>
      </xdr:sp>
      <xdr:sp macro="" textlink="'Piviot table'!AK27">
        <xdr:nvSpPr>
          <xdr:cNvPr id="343" name="TextBox 342">
            <a:extLst>
              <a:ext uri="{FF2B5EF4-FFF2-40B4-BE49-F238E27FC236}">
                <a16:creationId xmlns:a16="http://schemas.microsoft.com/office/drawing/2014/main" id="{41082C7C-9D14-5193-82F1-C7E5682E882D}"/>
              </a:ext>
            </a:extLst>
          </xdr:cNvPr>
          <xdr:cNvSpPr txBox="1"/>
        </xdr:nvSpPr>
        <xdr:spPr>
          <a:xfrm>
            <a:off x="10462534" y="3938288"/>
            <a:ext cx="839568"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8F6CCFB-2B6C-4A3F-B19B-DE470ADA3B5B}" type="TxLink">
              <a:rPr lang="en-US" sz="1100" b="0" i="0" u="none" strike="noStrike">
                <a:solidFill>
                  <a:srgbClr val="000000"/>
                </a:solidFill>
                <a:effectLst/>
                <a:latin typeface="Aptos Narrow"/>
                <a:ea typeface="+mn-ea"/>
                <a:cs typeface="+mn-cs"/>
              </a:rPr>
              <a:pPr algn="r"/>
              <a:t> </a:t>
            </a:fld>
            <a:endParaRPr lang="en-IN" sz="1200" b="0">
              <a:solidFill>
                <a:schemeClr val="tx1"/>
              </a:solidFill>
            </a:endParaRPr>
          </a:p>
        </xdr:txBody>
      </xdr:sp>
      <xdr:sp macro="" textlink="'Piviot table'!AK26">
        <xdr:nvSpPr>
          <xdr:cNvPr id="344" name="TextBox 343">
            <a:extLst>
              <a:ext uri="{FF2B5EF4-FFF2-40B4-BE49-F238E27FC236}">
                <a16:creationId xmlns:a16="http://schemas.microsoft.com/office/drawing/2014/main" id="{827A3783-7E69-AE99-976C-BFD82A9B71A9}"/>
              </a:ext>
            </a:extLst>
          </xdr:cNvPr>
          <xdr:cNvSpPr txBox="1"/>
        </xdr:nvSpPr>
        <xdr:spPr>
          <a:xfrm>
            <a:off x="10289679" y="3645126"/>
            <a:ext cx="1012423"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1EC88EF-EDC3-4D9A-B60D-F75D124D767D}" type="TxLink">
              <a:rPr lang="en-US" sz="1100" b="0" i="0" u="none" strike="noStrike">
                <a:solidFill>
                  <a:srgbClr val="000000"/>
                </a:solidFill>
                <a:effectLst/>
                <a:latin typeface="Aptos Narrow"/>
                <a:ea typeface="+mn-ea"/>
                <a:cs typeface="+mn-cs"/>
              </a:rPr>
              <a:pPr algn="r"/>
              <a:t> </a:t>
            </a:fld>
            <a:endParaRPr lang="en-IN" sz="1200" b="0">
              <a:solidFill>
                <a:schemeClr val="tx1"/>
              </a:solidFill>
            </a:endParaRPr>
          </a:p>
        </xdr:txBody>
      </xdr:sp>
      <xdr:sp macro="" textlink="'Piviot table'!AK25">
        <xdr:nvSpPr>
          <xdr:cNvPr id="345" name="TextBox 344">
            <a:extLst>
              <a:ext uri="{FF2B5EF4-FFF2-40B4-BE49-F238E27FC236}">
                <a16:creationId xmlns:a16="http://schemas.microsoft.com/office/drawing/2014/main" id="{F2FDF03D-B9D9-A487-6FDE-6E9F9EF55422}"/>
              </a:ext>
            </a:extLst>
          </xdr:cNvPr>
          <xdr:cNvSpPr txBox="1"/>
        </xdr:nvSpPr>
        <xdr:spPr>
          <a:xfrm>
            <a:off x="10396766" y="3351964"/>
            <a:ext cx="90533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066B4D51-1EBC-4855-9888-3060B65B972C}" type="TxLink">
              <a:rPr lang="en-US" sz="1100" b="0" i="0" u="none" strike="noStrike">
                <a:solidFill>
                  <a:srgbClr val="000000"/>
                </a:solidFill>
                <a:effectLst/>
                <a:latin typeface="Aptos Narrow"/>
                <a:ea typeface="+mn-ea"/>
                <a:cs typeface="+mn-cs"/>
              </a:rPr>
              <a:pPr algn="r"/>
              <a:t> </a:t>
            </a:fld>
            <a:endParaRPr lang="en-IN" sz="1200" b="0">
              <a:solidFill>
                <a:schemeClr val="tx1"/>
              </a:solidFill>
            </a:endParaRPr>
          </a:p>
        </xdr:txBody>
      </xdr:sp>
      <xdr:sp macro="" textlink="">
        <xdr:nvSpPr>
          <xdr:cNvPr id="425" name="Rectangle: Rounded Corners 424">
            <a:extLst>
              <a:ext uri="{FF2B5EF4-FFF2-40B4-BE49-F238E27FC236}">
                <a16:creationId xmlns:a16="http://schemas.microsoft.com/office/drawing/2014/main" id="{AB239B19-8BF3-96C4-B92D-958F53522F29}"/>
              </a:ext>
            </a:extLst>
          </xdr:cNvPr>
          <xdr:cNvSpPr/>
        </xdr:nvSpPr>
        <xdr:spPr>
          <a:xfrm>
            <a:off x="5189599" y="4459525"/>
            <a:ext cx="4327984" cy="2655156"/>
          </a:xfrm>
          <a:prstGeom prst="roundRect">
            <a:avLst>
              <a:gd name="adj" fmla="val 5891"/>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G72">
        <xdr:nvSpPr>
          <xdr:cNvPr id="426" name="TextBox 425">
            <a:extLst>
              <a:ext uri="{FF2B5EF4-FFF2-40B4-BE49-F238E27FC236}">
                <a16:creationId xmlns:a16="http://schemas.microsoft.com/office/drawing/2014/main" id="{25515DC0-4E1D-7A98-C138-7FB0F4BECC09}"/>
              </a:ext>
            </a:extLst>
          </xdr:cNvPr>
          <xdr:cNvSpPr txBox="1"/>
        </xdr:nvSpPr>
        <xdr:spPr>
          <a:xfrm>
            <a:off x="5226340" y="4499521"/>
            <a:ext cx="2124699" cy="2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Total</a:t>
            </a:r>
            <a:r>
              <a:rPr lang="en-IN" sz="1200" b="0" baseline="0">
                <a:solidFill>
                  <a:schemeClr val="tx1"/>
                </a:solidFill>
              </a:rPr>
              <a:t> Sales For Month</a:t>
            </a:r>
            <a:endParaRPr lang="en-IN" sz="1200" b="0">
              <a:solidFill>
                <a:schemeClr val="tx1"/>
              </a:solidFill>
            </a:endParaRPr>
          </a:p>
        </xdr:txBody>
      </xdr:sp>
      <xdr:sp macro="" textlink="'Piviot table'!A1">
        <xdr:nvSpPr>
          <xdr:cNvPr id="8" name="TextBox 7">
            <a:extLst>
              <a:ext uri="{FF2B5EF4-FFF2-40B4-BE49-F238E27FC236}">
                <a16:creationId xmlns:a16="http://schemas.microsoft.com/office/drawing/2014/main" id="{A85611F5-EBAE-7643-671B-FAD2E7D6045F}"/>
              </a:ext>
            </a:extLst>
          </xdr:cNvPr>
          <xdr:cNvSpPr txBox="1"/>
        </xdr:nvSpPr>
        <xdr:spPr>
          <a:xfrm>
            <a:off x="3141996" y="1475237"/>
            <a:ext cx="1231862" cy="22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89FC90-CD86-4A24-BEEA-D38DD349CA2C}" type="TxLink">
              <a:rPr lang="en-US" sz="1000" b="0" i="0" u="none" strike="noStrike">
                <a:solidFill>
                  <a:schemeClr val="tx1">
                    <a:lumMod val="50000"/>
                    <a:lumOff val="50000"/>
                  </a:schemeClr>
                </a:solidFill>
                <a:latin typeface="Kulim park"/>
              </a:rPr>
              <a:pPr/>
              <a:t>07 October 2025</a:t>
            </a:fld>
            <a:endParaRPr lang="en-IN" sz="700" b="0">
              <a:solidFill>
                <a:schemeClr val="tx1">
                  <a:lumMod val="50000"/>
                  <a:lumOff val="50000"/>
                </a:schemeClr>
              </a:solidFill>
            </a:endParaRPr>
          </a:p>
        </xdr:txBody>
      </xdr:sp>
      <xdr:sp macro="" textlink="'Piviot table'!C14">
        <xdr:nvSpPr>
          <xdr:cNvPr id="21" name="TextBox 20">
            <a:extLst>
              <a:ext uri="{FF2B5EF4-FFF2-40B4-BE49-F238E27FC236}">
                <a16:creationId xmlns:a16="http://schemas.microsoft.com/office/drawing/2014/main" id="{E040186E-07BC-958E-BF6D-BB3D8CC930CA}"/>
              </a:ext>
            </a:extLst>
          </xdr:cNvPr>
          <xdr:cNvSpPr txBox="1"/>
        </xdr:nvSpPr>
        <xdr:spPr>
          <a:xfrm>
            <a:off x="6446709" y="1570508"/>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F0F7BD-C38D-4BEF-A989-F734DAD93541}" type="TxLink">
              <a:rPr lang="en-US" sz="2800" b="1" i="0" u="none" strike="noStrike">
                <a:solidFill>
                  <a:srgbClr val="000000"/>
                </a:solidFill>
                <a:latin typeface="Kulim Park"/>
              </a:rPr>
              <a:pPr/>
              <a:t> $2,145 </a:t>
            </a:fld>
            <a:endParaRPr lang="en-IN" sz="13800" b="1">
              <a:solidFill>
                <a:schemeClr val="tx1"/>
              </a:solidFill>
            </a:endParaRPr>
          </a:p>
        </xdr:txBody>
      </xdr:sp>
      <xdr:sp macro="" textlink="'Piviot table'!C15">
        <xdr:nvSpPr>
          <xdr:cNvPr id="24" name="TextBox 23">
            <a:extLst>
              <a:ext uri="{FF2B5EF4-FFF2-40B4-BE49-F238E27FC236}">
                <a16:creationId xmlns:a16="http://schemas.microsoft.com/office/drawing/2014/main" id="{5A42AAEC-B122-A7F0-1055-C691F6941503}"/>
              </a:ext>
            </a:extLst>
          </xdr:cNvPr>
          <xdr:cNvSpPr txBox="1"/>
        </xdr:nvSpPr>
        <xdr:spPr>
          <a:xfrm>
            <a:off x="8312273" y="1570508"/>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9BD820-C19B-45F2-B1CB-F902B2AAAF26}" type="TxLink">
              <a:rPr lang="en-US" sz="2800" b="1" i="0" u="none" strike="noStrike">
                <a:solidFill>
                  <a:srgbClr val="000000"/>
                </a:solidFill>
                <a:latin typeface="Kulim Park"/>
              </a:rPr>
              <a:pPr/>
              <a:t> $2,167 </a:t>
            </a:fld>
            <a:endParaRPr lang="en-IN" sz="49600" b="1">
              <a:solidFill>
                <a:schemeClr val="tx1"/>
              </a:solidFill>
            </a:endParaRPr>
          </a:p>
        </xdr:txBody>
      </xdr:sp>
      <xdr:sp macro="" textlink="'Piviot table'!C16">
        <xdr:nvSpPr>
          <xdr:cNvPr id="25" name="TextBox 24">
            <a:extLst>
              <a:ext uri="{FF2B5EF4-FFF2-40B4-BE49-F238E27FC236}">
                <a16:creationId xmlns:a16="http://schemas.microsoft.com/office/drawing/2014/main" id="{3F9DFB7E-95BA-A5ED-AE21-EAB562594992}"/>
              </a:ext>
            </a:extLst>
          </xdr:cNvPr>
          <xdr:cNvSpPr txBox="1"/>
        </xdr:nvSpPr>
        <xdr:spPr>
          <a:xfrm>
            <a:off x="10054151" y="1565335"/>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2EE9C2-C574-4FAE-AC77-76690A2338B3}" type="TxLink">
              <a:rPr lang="en-US" sz="2800" b="1" i="0" u="none" strike="noStrike">
                <a:solidFill>
                  <a:srgbClr val="000000"/>
                </a:solidFill>
                <a:latin typeface="Kulim Park"/>
              </a:rPr>
              <a:pPr/>
              <a:t> $1,624 </a:t>
            </a:fld>
            <a:endParaRPr lang="en-IN" sz="13800" b="1">
              <a:solidFill>
                <a:schemeClr val="tx1"/>
              </a:solidFill>
            </a:endParaRPr>
          </a:p>
        </xdr:txBody>
      </xdr:sp>
      <xdr:sp macro="" textlink="'Piviot table'!L12">
        <xdr:nvSpPr>
          <xdr:cNvPr id="26" name="TextBox 25">
            <a:extLst>
              <a:ext uri="{FF2B5EF4-FFF2-40B4-BE49-F238E27FC236}">
                <a16:creationId xmlns:a16="http://schemas.microsoft.com/office/drawing/2014/main" id="{A2487580-B96C-E8F0-8C08-98C5A478ECD3}"/>
              </a:ext>
            </a:extLst>
          </xdr:cNvPr>
          <xdr:cNvSpPr txBox="1"/>
        </xdr:nvSpPr>
        <xdr:spPr>
          <a:xfrm>
            <a:off x="10599361" y="3058801"/>
            <a:ext cx="687023"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3E2F339-B017-45A0-866F-598425856256}" type="TxLink">
              <a:rPr lang="en-US" sz="1100" b="0" i="0" u="none" strike="noStrike">
                <a:solidFill>
                  <a:srgbClr val="000000"/>
                </a:solidFill>
                <a:effectLst/>
                <a:latin typeface="Aptos Narrow"/>
                <a:ea typeface="+mn-ea"/>
                <a:cs typeface="+mn-cs"/>
              </a:rPr>
              <a:pPr algn="r"/>
              <a:t> $48,099 </a:t>
            </a:fld>
            <a:endParaRPr lang="en-IN" sz="1200" b="0">
              <a:solidFill>
                <a:schemeClr val="tx1"/>
              </a:solidFill>
            </a:endParaRPr>
          </a:p>
        </xdr:txBody>
      </xdr:sp>
      <xdr:sp macro="" textlink="'Piviot table'!L15">
        <xdr:nvSpPr>
          <xdr:cNvPr id="27" name="TextBox 26">
            <a:extLst>
              <a:ext uri="{FF2B5EF4-FFF2-40B4-BE49-F238E27FC236}">
                <a16:creationId xmlns:a16="http://schemas.microsoft.com/office/drawing/2014/main" id="{307C03E1-5691-0255-B7D9-1040C8C30CD3}"/>
              </a:ext>
            </a:extLst>
          </xdr:cNvPr>
          <xdr:cNvSpPr txBox="1"/>
        </xdr:nvSpPr>
        <xdr:spPr>
          <a:xfrm>
            <a:off x="10446816" y="3938288"/>
            <a:ext cx="839568"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85E3EA1-2A1B-4AFD-8979-4251658C6DF2}" type="TxLink">
              <a:rPr lang="en-US" sz="1100" b="0" i="0" u="none" strike="noStrike">
                <a:solidFill>
                  <a:srgbClr val="000000"/>
                </a:solidFill>
                <a:effectLst/>
                <a:latin typeface="Aptos Narrow"/>
                <a:ea typeface="+mn-ea"/>
                <a:cs typeface="+mn-cs"/>
              </a:rPr>
              <a:pPr algn="r"/>
              <a:t> $64,551 </a:t>
            </a:fld>
            <a:endParaRPr lang="en-IN" sz="1200" b="0">
              <a:solidFill>
                <a:schemeClr val="tx1"/>
              </a:solidFill>
            </a:endParaRPr>
          </a:p>
        </xdr:txBody>
      </xdr:sp>
      <xdr:sp macro="" textlink="'Piviot table'!L14">
        <xdr:nvSpPr>
          <xdr:cNvPr id="28" name="TextBox 27">
            <a:extLst>
              <a:ext uri="{FF2B5EF4-FFF2-40B4-BE49-F238E27FC236}">
                <a16:creationId xmlns:a16="http://schemas.microsoft.com/office/drawing/2014/main" id="{A7580B7A-0AE2-E4D6-316A-3E6130FD1A3D}"/>
              </a:ext>
            </a:extLst>
          </xdr:cNvPr>
          <xdr:cNvSpPr txBox="1"/>
        </xdr:nvSpPr>
        <xdr:spPr>
          <a:xfrm>
            <a:off x="10273961" y="3631877"/>
            <a:ext cx="1012423"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8852F97-00A4-4949-85C5-A61AE0329ADD}" type="TxLink">
              <a:rPr lang="en-US" sz="1100" b="0" i="0" u="none" strike="noStrike">
                <a:solidFill>
                  <a:srgbClr val="000000"/>
                </a:solidFill>
                <a:effectLst/>
                <a:latin typeface="Aptos Narrow"/>
                <a:ea typeface="+mn-ea"/>
                <a:cs typeface="+mn-cs"/>
              </a:rPr>
              <a:pPr algn="r"/>
              <a:t> $52,442 </a:t>
            </a:fld>
            <a:endParaRPr lang="en-IN" sz="1200" b="0">
              <a:solidFill>
                <a:schemeClr val="tx1"/>
              </a:solidFill>
            </a:endParaRPr>
          </a:p>
        </xdr:txBody>
      </xdr:sp>
      <xdr:sp macro="" textlink="'Piviot table'!L13">
        <xdr:nvSpPr>
          <xdr:cNvPr id="29" name="TextBox 28">
            <a:extLst>
              <a:ext uri="{FF2B5EF4-FFF2-40B4-BE49-F238E27FC236}">
                <a16:creationId xmlns:a16="http://schemas.microsoft.com/office/drawing/2014/main" id="{1E58BF06-7252-9D71-9436-D90029BC06C3}"/>
              </a:ext>
            </a:extLst>
          </xdr:cNvPr>
          <xdr:cNvSpPr txBox="1"/>
        </xdr:nvSpPr>
        <xdr:spPr>
          <a:xfrm>
            <a:off x="10381048" y="3344635"/>
            <a:ext cx="90533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2138029-15AF-4BEB-8039-ABA73E4697B8}" type="TxLink">
              <a:rPr lang="en-US" sz="1100" b="0" i="0" u="none" strike="noStrike">
                <a:solidFill>
                  <a:srgbClr val="000000"/>
                </a:solidFill>
                <a:effectLst/>
                <a:latin typeface="Aptos Narrow"/>
                <a:ea typeface="+mn-ea"/>
                <a:cs typeface="+mn-cs"/>
              </a:rPr>
              <a:pPr algn="r"/>
              <a:t> $43,680 </a:t>
            </a:fld>
            <a:endParaRPr lang="en-IN" sz="1200" b="0">
              <a:solidFill>
                <a:schemeClr val="tx1"/>
              </a:solidFill>
            </a:endParaRPr>
          </a:p>
        </xdr:txBody>
      </xdr:sp>
      <xdr:sp macro="" textlink="'Piviot table'!F18">
        <xdr:nvSpPr>
          <xdr:cNvPr id="30" name="TextBox 29">
            <a:extLst>
              <a:ext uri="{FF2B5EF4-FFF2-40B4-BE49-F238E27FC236}">
                <a16:creationId xmlns:a16="http://schemas.microsoft.com/office/drawing/2014/main" id="{77F86064-DD2B-DC6E-43E1-DEC1ADDF917F}"/>
              </a:ext>
            </a:extLst>
          </xdr:cNvPr>
          <xdr:cNvSpPr txBox="1"/>
        </xdr:nvSpPr>
        <xdr:spPr>
          <a:xfrm>
            <a:off x="3419517" y="2815562"/>
            <a:ext cx="1727435"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D5BFA3-B588-4275-949E-91EF3B2F5C98}" type="TxLink">
              <a:rPr lang="en-US" sz="2800" b="1" i="0" u="none" strike="noStrike">
                <a:solidFill>
                  <a:srgbClr val="000000"/>
                </a:solidFill>
                <a:latin typeface="Aptos Narrow"/>
              </a:rPr>
              <a:pPr/>
              <a:t> $2,08,771 </a:t>
            </a:fld>
            <a:endParaRPr lang="en-US" sz="2800" b="1" i="0" u="none" strike="noStrike">
              <a:solidFill>
                <a:srgbClr val="000000"/>
              </a:solidFill>
              <a:latin typeface="Kulim Park"/>
            </a:endParaRPr>
          </a:p>
        </xdr:txBody>
      </xdr:sp>
      <xdr:sp macro="" textlink="'Piviot table'!E13">
        <xdr:nvSpPr>
          <xdr:cNvPr id="31" name="TextBox 30">
            <a:extLst>
              <a:ext uri="{FF2B5EF4-FFF2-40B4-BE49-F238E27FC236}">
                <a16:creationId xmlns:a16="http://schemas.microsoft.com/office/drawing/2014/main" id="{D481A04A-DD3B-90E4-77B5-A432CC9CF318}"/>
              </a:ext>
            </a:extLst>
          </xdr:cNvPr>
          <xdr:cNvSpPr txBox="1"/>
        </xdr:nvSpPr>
        <xdr:spPr>
          <a:xfrm>
            <a:off x="3104517" y="435024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83EAFE-980C-4FA2-BE60-D9977DDF445D}" type="TxLink">
              <a:rPr lang="en-US" sz="1100" b="0" i="0" u="none" strike="noStrike">
                <a:solidFill>
                  <a:srgbClr val="000000"/>
                </a:solidFill>
                <a:latin typeface="Kulim Park"/>
              </a:rPr>
              <a:pPr/>
              <a:t>Beauty</a:t>
            </a:fld>
            <a:endParaRPr lang="en-IN" sz="1200" b="0">
              <a:solidFill>
                <a:schemeClr val="tx1"/>
              </a:solidFill>
            </a:endParaRPr>
          </a:p>
        </xdr:txBody>
      </xdr:sp>
      <xdr:sp macro="" textlink="'Piviot table'!E14">
        <xdr:nvSpPr>
          <xdr:cNvPr id="44" name="TextBox 43">
            <a:extLst>
              <a:ext uri="{FF2B5EF4-FFF2-40B4-BE49-F238E27FC236}">
                <a16:creationId xmlns:a16="http://schemas.microsoft.com/office/drawing/2014/main" id="{2F8A612B-8E22-2A8C-3D2C-C43FC8DB8EF5}"/>
              </a:ext>
            </a:extLst>
          </xdr:cNvPr>
          <xdr:cNvSpPr txBox="1"/>
        </xdr:nvSpPr>
        <xdr:spPr>
          <a:xfrm>
            <a:off x="3104517" y="492001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FB4EC7-0E6A-405F-AE49-2EC0BA2EA0E2}" type="TxLink">
              <a:rPr lang="en-US" sz="1100" b="0" i="0" u="none" strike="noStrike">
                <a:solidFill>
                  <a:srgbClr val="000000"/>
                </a:solidFill>
                <a:latin typeface="Kulim Park"/>
              </a:rPr>
              <a:pPr/>
              <a:t>Clothing</a:t>
            </a:fld>
            <a:endParaRPr lang="en-IN" sz="1200" b="0">
              <a:solidFill>
                <a:schemeClr val="tx1"/>
              </a:solidFill>
            </a:endParaRPr>
          </a:p>
        </xdr:txBody>
      </xdr:sp>
      <xdr:sp macro="" textlink="'Piviot table'!E15">
        <xdr:nvSpPr>
          <xdr:cNvPr id="46" name="TextBox 45">
            <a:extLst>
              <a:ext uri="{FF2B5EF4-FFF2-40B4-BE49-F238E27FC236}">
                <a16:creationId xmlns:a16="http://schemas.microsoft.com/office/drawing/2014/main" id="{B59D5723-2EB0-1140-A2EE-D6C7E9FCC1AB}"/>
              </a:ext>
            </a:extLst>
          </xdr:cNvPr>
          <xdr:cNvSpPr txBox="1"/>
        </xdr:nvSpPr>
        <xdr:spPr>
          <a:xfrm>
            <a:off x="3104517" y="544054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DB9689-DA69-489E-838B-0622394B89F2}" type="TxLink">
              <a:rPr lang="en-US" sz="1100" b="0" i="0" u="none" strike="noStrike">
                <a:solidFill>
                  <a:srgbClr val="000000"/>
                </a:solidFill>
                <a:latin typeface="Kulim Park"/>
              </a:rPr>
              <a:pPr/>
              <a:t>Electronics</a:t>
            </a:fld>
            <a:endParaRPr lang="en-IN" sz="1200" b="0">
              <a:solidFill>
                <a:schemeClr val="tx1"/>
              </a:solidFill>
            </a:endParaRPr>
          </a:p>
        </xdr:txBody>
      </xdr:sp>
      <xdr:sp macro="" textlink="'Piviot table'!E16">
        <xdr:nvSpPr>
          <xdr:cNvPr id="48" name="TextBox 47">
            <a:extLst>
              <a:ext uri="{FF2B5EF4-FFF2-40B4-BE49-F238E27FC236}">
                <a16:creationId xmlns:a16="http://schemas.microsoft.com/office/drawing/2014/main" id="{08471BFE-6617-80CF-B545-2CB2E52355AF}"/>
              </a:ext>
            </a:extLst>
          </xdr:cNvPr>
          <xdr:cNvSpPr txBox="1"/>
        </xdr:nvSpPr>
        <xdr:spPr>
          <a:xfrm>
            <a:off x="3104517" y="5989209"/>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386E39-2B09-4CD7-B4E3-60A2A05A8EEE}" type="TxLink">
              <a:rPr lang="en-US" sz="1100" b="0" i="0" u="none" strike="noStrike">
                <a:solidFill>
                  <a:srgbClr val="000000"/>
                </a:solidFill>
                <a:latin typeface="Kulim Park"/>
              </a:rPr>
              <a:pPr/>
              <a:t>Home Goods</a:t>
            </a:fld>
            <a:endParaRPr lang="en-IN" sz="1200" b="0">
              <a:solidFill>
                <a:schemeClr val="tx1"/>
              </a:solidFill>
            </a:endParaRPr>
          </a:p>
        </xdr:txBody>
      </xdr:sp>
      <xdr:sp macro="" textlink="'Piviot table'!E17">
        <xdr:nvSpPr>
          <xdr:cNvPr id="49" name="TextBox 48">
            <a:extLst>
              <a:ext uri="{FF2B5EF4-FFF2-40B4-BE49-F238E27FC236}">
                <a16:creationId xmlns:a16="http://schemas.microsoft.com/office/drawing/2014/main" id="{630EE867-8948-19F4-AC33-AF5861D49D7E}"/>
              </a:ext>
            </a:extLst>
          </xdr:cNvPr>
          <xdr:cNvSpPr txBox="1"/>
        </xdr:nvSpPr>
        <xdr:spPr>
          <a:xfrm>
            <a:off x="3104517" y="6558978"/>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EDF956-9C84-445A-A973-0585E73DAFB4}" type="TxLink">
              <a:rPr lang="en-US" sz="1100" b="0" i="0" u="none" strike="noStrike">
                <a:solidFill>
                  <a:srgbClr val="000000"/>
                </a:solidFill>
                <a:latin typeface="Kulim Park"/>
              </a:rPr>
              <a:pPr/>
              <a:t>Sports</a:t>
            </a:fld>
            <a:endParaRPr lang="en-IN" sz="1200" b="0">
              <a:solidFill>
                <a:schemeClr val="tx1"/>
              </a:solidFill>
            </a:endParaRPr>
          </a:p>
        </xdr:txBody>
      </xdr:sp>
      <xdr:sp macro="" textlink="'Piviot table'!F13">
        <xdr:nvSpPr>
          <xdr:cNvPr id="50" name="TextBox 49">
            <a:extLst>
              <a:ext uri="{FF2B5EF4-FFF2-40B4-BE49-F238E27FC236}">
                <a16:creationId xmlns:a16="http://schemas.microsoft.com/office/drawing/2014/main" id="{D0F7CAF6-4FEF-2C61-6B0E-1F5C0F3809CC}"/>
              </a:ext>
            </a:extLst>
          </xdr:cNvPr>
          <xdr:cNvSpPr txBox="1"/>
        </xdr:nvSpPr>
        <xdr:spPr>
          <a:xfrm>
            <a:off x="3719186" y="436327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63906B1-4E5B-41E3-AE82-14920846A96F}" type="TxLink">
              <a:rPr lang="en-US" sz="1100" b="0" i="0" u="none" strike="noStrike">
                <a:solidFill>
                  <a:srgbClr val="000000"/>
                </a:solidFill>
                <a:latin typeface="Aptos Narrow"/>
              </a:rPr>
              <a:pPr algn="r"/>
              <a:t> $29,182 </a:t>
            </a:fld>
            <a:endParaRPr lang="en-IN" sz="1200" b="0">
              <a:solidFill>
                <a:schemeClr val="tx1"/>
              </a:solidFill>
            </a:endParaRPr>
          </a:p>
        </xdr:txBody>
      </xdr:sp>
      <xdr:sp macro="" textlink="'Piviot table'!F14">
        <xdr:nvSpPr>
          <xdr:cNvPr id="54" name="TextBox 53">
            <a:extLst>
              <a:ext uri="{FF2B5EF4-FFF2-40B4-BE49-F238E27FC236}">
                <a16:creationId xmlns:a16="http://schemas.microsoft.com/office/drawing/2014/main" id="{1CAFEDD7-4799-BD54-4DF2-03AA867D4DA8}"/>
              </a:ext>
            </a:extLst>
          </xdr:cNvPr>
          <xdr:cNvSpPr txBox="1"/>
        </xdr:nvSpPr>
        <xdr:spPr>
          <a:xfrm>
            <a:off x="3719186" y="493304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6F9326A-025E-4653-824E-64CF9A1437FC}" type="TxLink">
              <a:rPr lang="en-US" sz="1100" b="0" i="0" u="none" strike="noStrike">
                <a:solidFill>
                  <a:srgbClr val="000000"/>
                </a:solidFill>
                <a:latin typeface="Aptos Narrow"/>
              </a:rPr>
              <a:pPr algn="r"/>
              <a:t> $27,014 </a:t>
            </a:fld>
            <a:endParaRPr lang="en-IN" sz="1200" b="0">
              <a:solidFill>
                <a:schemeClr val="tx1"/>
              </a:solidFill>
            </a:endParaRPr>
          </a:p>
        </xdr:txBody>
      </xdr:sp>
      <xdr:sp macro="" textlink="'Piviot table'!F15">
        <xdr:nvSpPr>
          <xdr:cNvPr id="56" name="TextBox 55">
            <a:extLst>
              <a:ext uri="{FF2B5EF4-FFF2-40B4-BE49-F238E27FC236}">
                <a16:creationId xmlns:a16="http://schemas.microsoft.com/office/drawing/2014/main" id="{D639BFDC-EA38-6058-F4DE-EF144D3913F2}"/>
              </a:ext>
            </a:extLst>
          </xdr:cNvPr>
          <xdr:cNvSpPr txBox="1"/>
        </xdr:nvSpPr>
        <xdr:spPr>
          <a:xfrm>
            <a:off x="3719186" y="5453572"/>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BF849AB-E15C-4574-B474-CBED6DE01CC4}" type="TxLink">
              <a:rPr lang="en-US" sz="1100" b="0" i="0" u="none" strike="noStrike">
                <a:solidFill>
                  <a:srgbClr val="000000"/>
                </a:solidFill>
                <a:latin typeface="Aptos Narrow"/>
              </a:rPr>
              <a:pPr algn="r"/>
              <a:t> $39,310 </a:t>
            </a:fld>
            <a:endParaRPr lang="en-IN" sz="1200" b="0">
              <a:solidFill>
                <a:schemeClr val="tx1"/>
              </a:solidFill>
            </a:endParaRPr>
          </a:p>
        </xdr:txBody>
      </xdr:sp>
      <xdr:sp macro="" textlink="'Piviot table'!F16">
        <xdr:nvSpPr>
          <xdr:cNvPr id="57" name="TextBox 56">
            <a:extLst>
              <a:ext uri="{FF2B5EF4-FFF2-40B4-BE49-F238E27FC236}">
                <a16:creationId xmlns:a16="http://schemas.microsoft.com/office/drawing/2014/main" id="{1FE4F730-ED5A-CC8A-530F-1FD5AEDCBD09}"/>
              </a:ext>
            </a:extLst>
          </xdr:cNvPr>
          <xdr:cNvSpPr txBox="1"/>
        </xdr:nvSpPr>
        <xdr:spPr>
          <a:xfrm>
            <a:off x="3719186" y="6002239"/>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80D1692-60FE-4D85-AA8B-E14BA765CC61}" type="TxLink">
              <a:rPr lang="en-US" sz="1100" b="0" i="0" u="none" strike="noStrike">
                <a:solidFill>
                  <a:srgbClr val="000000"/>
                </a:solidFill>
                <a:latin typeface="Aptos Narrow"/>
              </a:rPr>
              <a:pPr algn="r"/>
              <a:t> $51,360 </a:t>
            </a:fld>
            <a:endParaRPr lang="en-IN" sz="1200" b="0">
              <a:solidFill>
                <a:schemeClr val="tx1"/>
              </a:solidFill>
            </a:endParaRPr>
          </a:p>
        </xdr:txBody>
      </xdr:sp>
      <xdr:sp macro="" textlink="'Piviot table'!F17">
        <xdr:nvSpPr>
          <xdr:cNvPr id="62" name="TextBox 61">
            <a:extLst>
              <a:ext uri="{FF2B5EF4-FFF2-40B4-BE49-F238E27FC236}">
                <a16:creationId xmlns:a16="http://schemas.microsoft.com/office/drawing/2014/main" id="{011D5D80-6698-CF43-227F-205E846EBDA6}"/>
              </a:ext>
            </a:extLst>
          </xdr:cNvPr>
          <xdr:cNvSpPr txBox="1"/>
        </xdr:nvSpPr>
        <xdr:spPr>
          <a:xfrm>
            <a:off x="3719186" y="6572008"/>
            <a:ext cx="126781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85A7FB26-A917-4FF9-B476-7E5A49CA0EF8}" type="TxLink">
              <a:rPr lang="en-US" sz="1100" b="0" i="0" u="none" strike="noStrike">
                <a:solidFill>
                  <a:srgbClr val="000000"/>
                </a:solidFill>
                <a:latin typeface="Aptos Narrow"/>
              </a:rPr>
              <a:pPr algn="r"/>
              <a:t> $61,905 </a:t>
            </a:fld>
            <a:endParaRPr lang="en-IN" sz="1200" b="0">
              <a:solidFill>
                <a:schemeClr val="tx1"/>
              </a:solidFill>
            </a:endParaRPr>
          </a:p>
        </xdr:txBody>
      </xdr:sp>
      <xdr:sp macro="" textlink="">
        <xdr:nvSpPr>
          <xdr:cNvPr id="19" name="Rectangle: Rounded Corners 18">
            <a:extLst>
              <a:ext uri="{FF2B5EF4-FFF2-40B4-BE49-F238E27FC236}">
                <a16:creationId xmlns:a16="http://schemas.microsoft.com/office/drawing/2014/main" id="{C2690C84-C72D-48E0-D707-13D9D332F41E}"/>
              </a:ext>
            </a:extLst>
          </xdr:cNvPr>
          <xdr:cNvSpPr/>
        </xdr:nvSpPr>
        <xdr:spPr>
          <a:xfrm>
            <a:off x="9626024" y="4471253"/>
            <a:ext cx="2064492" cy="2655156"/>
          </a:xfrm>
          <a:prstGeom prst="roundRect">
            <a:avLst>
              <a:gd name="adj" fmla="val 5891"/>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G72">
        <xdr:nvSpPr>
          <xdr:cNvPr id="20" name="TextBox 19">
            <a:extLst>
              <a:ext uri="{FF2B5EF4-FFF2-40B4-BE49-F238E27FC236}">
                <a16:creationId xmlns:a16="http://schemas.microsoft.com/office/drawing/2014/main" id="{7F13EB1C-0D21-28BF-295F-4336FA605A94}"/>
              </a:ext>
            </a:extLst>
          </xdr:cNvPr>
          <xdr:cNvSpPr txBox="1"/>
        </xdr:nvSpPr>
        <xdr:spPr>
          <a:xfrm>
            <a:off x="9657454" y="4502473"/>
            <a:ext cx="1629233" cy="301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Total</a:t>
            </a:r>
            <a:r>
              <a:rPr lang="en-IN" sz="1200" b="0" baseline="0">
                <a:solidFill>
                  <a:schemeClr val="tx1"/>
                </a:solidFill>
              </a:rPr>
              <a:t> Sales For Month</a:t>
            </a:r>
            <a:endParaRPr lang="en-IN" sz="1200" b="0">
              <a:solidFill>
                <a:schemeClr val="tx1"/>
              </a:solidFill>
            </a:endParaRPr>
          </a:p>
        </xdr:txBody>
      </xdr:sp>
      <xdr:sp macro="" textlink="'Piviot table'!AD25">
        <xdr:nvSpPr>
          <xdr:cNvPr id="73" name="TextBox 72">
            <a:extLst>
              <a:ext uri="{FF2B5EF4-FFF2-40B4-BE49-F238E27FC236}">
                <a16:creationId xmlns:a16="http://schemas.microsoft.com/office/drawing/2014/main" id="{257376B4-9728-B9EA-9F03-AEB7EC88EA9B}"/>
              </a:ext>
            </a:extLst>
          </xdr:cNvPr>
          <xdr:cNvSpPr txBox="1"/>
        </xdr:nvSpPr>
        <xdr:spPr>
          <a:xfrm>
            <a:off x="9892947" y="5068022"/>
            <a:ext cx="498289"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Alice</a:t>
            </a:r>
            <a:r>
              <a:rPr lang="en-IN" sz="1200">
                <a:effectLst/>
              </a:rPr>
              <a:t> </a:t>
            </a:r>
            <a:endParaRPr lang="en-IN" sz="1200" b="0">
              <a:solidFill>
                <a:schemeClr val="tx1"/>
              </a:solidFill>
            </a:endParaRPr>
          </a:p>
        </xdr:txBody>
      </xdr:sp>
      <xdr:sp macro="" textlink="'Piviot table'!R14">
        <xdr:nvSpPr>
          <xdr:cNvPr id="74" name="TextBox 73">
            <a:extLst>
              <a:ext uri="{FF2B5EF4-FFF2-40B4-BE49-F238E27FC236}">
                <a16:creationId xmlns:a16="http://schemas.microsoft.com/office/drawing/2014/main" id="{CBBC7B65-80D6-584E-68C9-0F00C9B8C2E3}"/>
              </a:ext>
            </a:extLst>
          </xdr:cNvPr>
          <xdr:cNvSpPr txBox="1"/>
        </xdr:nvSpPr>
        <xdr:spPr>
          <a:xfrm>
            <a:off x="10817506" y="5074240"/>
            <a:ext cx="68702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A9426C0A-6E1F-4C65-B171-025476E7AB42}" type="TxLink">
              <a:rPr lang="en-US" sz="1100" b="0" i="0" u="none" strike="noStrike">
                <a:solidFill>
                  <a:srgbClr val="000000"/>
                </a:solidFill>
                <a:effectLst/>
                <a:latin typeface="Aptos Narrow"/>
                <a:ea typeface="+mn-ea"/>
                <a:cs typeface="+mn-cs"/>
              </a:rPr>
              <a:pPr algn="r"/>
              <a:t> $45,223 </a:t>
            </a:fld>
            <a:endParaRPr lang="en-IN" sz="1200" b="0">
              <a:solidFill>
                <a:schemeClr val="tx1"/>
              </a:solidFill>
            </a:endParaRPr>
          </a:p>
        </xdr:txBody>
      </xdr:sp>
      <xdr:sp macro="" textlink="'Piviot table'!AD25">
        <xdr:nvSpPr>
          <xdr:cNvPr id="88" name="TextBox 87">
            <a:extLst>
              <a:ext uri="{FF2B5EF4-FFF2-40B4-BE49-F238E27FC236}">
                <a16:creationId xmlns:a16="http://schemas.microsoft.com/office/drawing/2014/main" id="{35847A0F-17F6-73A8-AD7B-38BFD3B09116}"/>
              </a:ext>
            </a:extLst>
          </xdr:cNvPr>
          <xdr:cNvSpPr txBox="1"/>
        </xdr:nvSpPr>
        <xdr:spPr>
          <a:xfrm>
            <a:off x="9885876" y="5354107"/>
            <a:ext cx="498289"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Bob</a:t>
            </a:r>
            <a:r>
              <a:rPr lang="en-IN" sz="1200">
                <a:effectLst/>
              </a:rPr>
              <a:t>  </a:t>
            </a:r>
            <a:endParaRPr lang="en-IN" sz="1200" b="0">
              <a:solidFill>
                <a:schemeClr val="tx1"/>
              </a:solidFill>
            </a:endParaRPr>
          </a:p>
        </xdr:txBody>
      </xdr:sp>
      <xdr:sp macro="" textlink="'Piviot table'!R15">
        <xdr:nvSpPr>
          <xdr:cNvPr id="89" name="TextBox 88">
            <a:extLst>
              <a:ext uri="{FF2B5EF4-FFF2-40B4-BE49-F238E27FC236}">
                <a16:creationId xmlns:a16="http://schemas.microsoft.com/office/drawing/2014/main" id="{0F5F6C16-5346-DF88-BB3B-2BB3EE5D678B}"/>
              </a:ext>
            </a:extLst>
          </xdr:cNvPr>
          <xdr:cNvSpPr txBox="1"/>
        </xdr:nvSpPr>
        <xdr:spPr>
          <a:xfrm>
            <a:off x="10817506" y="5367361"/>
            <a:ext cx="68702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4484A80-23AF-479E-8853-87577700E08F}" type="TxLink">
              <a:rPr lang="en-US" sz="1100" b="0" i="0" u="none" strike="noStrike">
                <a:solidFill>
                  <a:srgbClr val="000000"/>
                </a:solidFill>
                <a:effectLst/>
                <a:latin typeface="Aptos Narrow"/>
                <a:ea typeface="+mn-ea"/>
                <a:cs typeface="+mn-cs"/>
              </a:rPr>
              <a:pPr algn="r"/>
              <a:t> $39,607 </a:t>
            </a:fld>
            <a:endParaRPr lang="en-IN" sz="1200" b="0">
              <a:solidFill>
                <a:schemeClr val="tx1"/>
              </a:solidFill>
            </a:endParaRPr>
          </a:p>
        </xdr:txBody>
      </xdr:sp>
      <xdr:sp macro="" textlink="'Piviot table'!AD25">
        <xdr:nvSpPr>
          <xdr:cNvPr id="90" name="TextBox 89">
            <a:extLst>
              <a:ext uri="{FF2B5EF4-FFF2-40B4-BE49-F238E27FC236}">
                <a16:creationId xmlns:a16="http://schemas.microsoft.com/office/drawing/2014/main" id="{4C02767B-5974-B4EF-18E6-11CB51AC1A61}"/>
              </a:ext>
            </a:extLst>
          </xdr:cNvPr>
          <xdr:cNvSpPr txBox="1"/>
        </xdr:nvSpPr>
        <xdr:spPr>
          <a:xfrm>
            <a:off x="9892948" y="5656181"/>
            <a:ext cx="62480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Charlie</a:t>
            </a:r>
            <a:r>
              <a:rPr lang="en-IN" sz="1200">
                <a:effectLst/>
              </a:rPr>
              <a:t>  </a:t>
            </a:r>
            <a:endParaRPr lang="en-IN" sz="1200" b="0">
              <a:solidFill>
                <a:schemeClr val="tx1"/>
              </a:solidFill>
            </a:endParaRPr>
          </a:p>
        </xdr:txBody>
      </xdr:sp>
      <xdr:sp macro="" textlink="'Piviot table'!R16">
        <xdr:nvSpPr>
          <xdr:cNvPr id="91" name="TextBox 90">
            <a:extLst>
              <a:ext uri="{FF2B5EF4-FFF2-40B4-BE49-F238E27FC236}">
                <a16:creationId xmlns:a16="http://schemas.microsoft.com/office/drawing/2014/main" id="{B0F7642B-0CEA-31A3-3530-D206FA6658A0}"/>
              </a:ext>
            </a:extLst>
          </xdr:cNvPr>
          <xdr:cNvSpPr txBox="1"/>
        </xdr:nvSpPr>
        <xdr:spPr>
          <a:xfrm>
            <a:off x="10817506" y="5676470"/>
            <a:ext cx="68702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2021AD32-7784-4D04-AC95-1454110911BE}" type="TxLink">
              <a:rPr lang="en-US" sz="1100" b="0" i="0" u="none" strike="noStrike">
                <a:solidFill>
                  <a:srgbClr val="000000"/>
                </a:solidFill>
                <a:effectLst/>
                <a:latin typeface="Aptos Narrow"/>
                <a:ea typeface="+mn-ea"/>
                <a:cs typeface="+mn-cs"/>
              </a:rPr>
              <a:pPr algn="r"/>
              <a:t> $35,077 </a:t>
            </a:fld>
            <a:endParaRPr lang="en-IN" sz="1200" b="0">
              <a:solidFill>
                <a:schemeClr val="tx1"/>
              </a:solidFill>
            </a:endParaRPr>
          </a:p>
        </xdr:txBody>
      </xdr:sp>
      <xdr:sp macro="" textlink="'Piviot table'!AD25">
        <xdr:nvSpPr>
          <xdr:cNvPr id="92" name="TextBox 91">
            <a:extLst>
              <a:ext uri="{FF2B5EF4-FFF2-40B4-BE49-F238E27FC236}">
                <a16:creationId xmlns:a16="http://schemas.microsoft.com/office/drawing/2014/main" id="{EE8AAACE-FEE0-59B7-A32E-2AC809FFF5FC}"/>
              </a:ext>
            </a:extLst>
          </xdr:cNvPr>
          <xdr:cNvSpPr txBox="1"/>
        </xdr:nvSpPr>
        <xdr:spPr>
          <a:xfrm>
            <a:off x="9892947" y="6004513"/>
            <a:ext cx="651246"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Diana</a:t>
            </a:r>
            <a:r>
              <a:rPr lang="en-IN" sz="1200">
                <a:effectLst/>
              </a:rPr>
              <a:t>  </a:t>
            </a:r>
            <a:endParaRPr lang="en-IN" sz="1200" b="0">
              <a:solidFill>
                <a:schemeClr val="tx1"/>
              </a:solidFill>
            </a:endParaRPr>
          </a:p>
        </xdr:txBody>
      </xdr:sp>
      <xdr:sp macro="" textlink="'Piviot table'!R17">
        <xdr:nvSpPr>
          <xdr:cNvPr id="93" name="TextBox 92">
            <a:extLst>
              <a:ext uri="{FF2B5EF4-FFF2-40B4-BE49-F238E27FC236}">
                <a16:creationId xmlns:a16="http://schemas.microsoft.com/office/drawing/2014/main" id="{3EB75EFE-34FF-1267-BAFE-AF887756B345}"/>
              </a:ext>
            </a:extLst>
          </xdr:cNvPr>
          <xdr:cNvSpPr txBox="1"/>
        </xdr:nvSpPr>
        <xdr:spPr>
          <a:xfrm>
            <a:off x="10817506" y="6038873"/>
            <a:ext cx="68702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DD26FB8-993F-4CD4-9033-00ADB6D6A1D7}" type="TxLink">
              <a:rPr lang="en-US" sz="1100" b="0" i="0" u="none" strike="noStrike">
                <a:solidFill>
                  <a:srgbClr val="000000"/>
                </a:solidFill>
                <a:effectLst/>
                <a:latin typeface="Aptos Narrow"/>
                <a:ea typeface="+mn-ea"/>
                <a:cs typeface="+mn-cs"/>
              </a:rPr>
              <a:pPr algn="r"/>
              <a:t> $33,153 </a:t>
            </a:fld>
            <a:endParaRPr lang="en-IN" sz="1200" b="0">
              <a:solidFill>
                <a:schemeClr val="tx1"/>
              </a:solidFill>
            </a:endParaRPr>
          </a:p>
        </xdr:txBody>
      </xdr:sp>
      <xdr:sp macro="" textlink="'Piviot table'!AD25">
        <xdr:nvSpPr>
          <xdr:cNvPr id="94" name="TextBox 93">
            <a:extLst>
              <a:ext uri="{FF2B5EF4-FFF2-40B4-BE49-F238E27FC236}">
                <a16:creationId xmlns:a16="http://schemas.microsoft.com/office/drawing/2014/main" id="{86F6E95C-CD44-90B3-F94A-ED155EB701FC}"/>
              </a:ext>
            </a:extLst>
          </xdr:cNvPr>
          <xdr:cNvSpPr txBox="1"/>
        </xdr:nvSpPr>
        <xdr:spPr>
          <a:xfrm>
            <a:off x="9892947" y="6333023"/>
            <a:ext cx="498289"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Eve</a:t>
            </a:r>
            <a:r>
              <a:rPr lang="en-IN" sz="1200">
                <a:effectLst/>
              </a:rPr>
              <a:t>  </a:t>
            </a:r>
            <a:endParaRPr lang="en-IN" sz="1200" b="0">
              <a:solidFill>
                <a:schemeClr val="tx1"/>
              </a:solidFill>
            </a:endParaRPr>
          </a:p>
        </xdr:txBody>
      </xdr:sp>
      <xdr:sp macro="" textlink="'Piviot table'!R18">
        <xdr:nvSpPr>
          <xdr:cNvPr id="95" name="TextBox 94">
            <a:extLst>
              <a:ext uri="{FF2B5EF4-FFF2-40B4-BE49-F238E27FC236}">
                <a16:creationId xmlns:a16="http://schemas.microsoft.com/office/drawing/2014/main" id="{231F6B30-11EC-571F-F2DE-7A1F7258CF60}"/>
              </a:ext>
            </a:extLst>
          </xdr:cNvPr>
          <xdr:cNvSpPr txBox="1"/>
        </xdr:nvSpPr>
        <xdr:spPr>
          <a:xfrm>
            <a:off x="10817506" y="6353312"/>
            <a:ext cx="687023" cy="24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C44F65B6-96CB-4EBE-A2F9-F7C7833394C1}" type="TxLink">
              <a:rPr lang="en-US" sz="1100" b="0" i="0" u="none" strike="noStrike">
                <a:solidFill>
                  <a:srgbClr val="000000"/>
                </a:solidFill>
                <a:effectLst/>
                <a:latin typeface="Aptos Narrow"/>
                <a:ea typeface="+mn-ea"/>
                <a:cs typeface="+mn-cs"/>
              </a:rPr>
              <a:pPr algn="r"/>
              <a:t> $55,711 </a:t>
            </a:fld>
            <a:endParaRPr lang="en-IN" sz="1200" b="0">
              <a:solidFill>
                <a:schemeClr val="tx1"/>
              </a:solidFill>
            </a:endParaRPr>
          </a:p>
        </xdr:txBody>
      </xdr:sp>
      <xdr:sp macro="" textlink="">
        <xdr:nvSpPr>
          <xdr:cNvPr id="218" name="Rectangle: Rounded Corners 217">
            <a:extLst>
              <a:ext uri="{FF2B5EF4-FFF2-40B4-BE49-F238E27FC236}">
                <a16:creationId xmlns:a16="http://schemas.microsoft.com/office/drawing/2014/main" id="{28DBD711-E9C7-2CD0-B801-5B786803C227}"/>
              </a:ext>
            </a:extLst>
          </xdr:cNvPr>
          <xdr:cNvSpPr/>
        </xdr:nvSpPr>
        <xdr:spPr>
          <a:xfrm>
            <a:off x="11917828" y="567818"/>
            <a:ext cx="2320706" cy="3780755"/>
          </a:xfrm>
          <a:prstGeom prst="roundRect">
            <a:avLst>
              <a:gd name="adj" fmla="val 6362"/>
            </a:avLst>
          </a:prstGeom>
          <a:solidFill>
            <a:schemeClr val="bg1"/>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B29">
        <xdr:nvSpPr>
          <xdr:cNvPr id="219" name="TextBox 218">
            <a:extLst>
              <a:ext uri="{FF2B5EF4-FFF2-40B4-BE49-F238E27FC236}">
                <a16:creationId xmlns:a16="http://schemas.microsoft.com/office/drawing/2014/main" id="{C50FC3B9-A993-E9DB-DC30-7A7D7C21220A}"/>
              </a:ext>
            </a:extLst>
          </xdr:cNvPr>
          <xdr:cNvSpPr txBox="1"/>
        </xdr:nvSpPr>
        <xdr:spPr>
          <a:xfrm>
            <a:off x="12740049" y="580063"/>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Order</a:t>
            </a:r>
            <a:r>
              <a:rPr lang="en-IN" sz="1200" b="0" baseline="0">
                <a:solidFill>
                  <a:schemeClr val="tx1"/>
                </a:solidFill>
              </a:rPr>
              <a:t> status</a:t>
            </a:r>
            <a:endParaRPr lang="en-IN" sz="1200" b="0">
              <a:solidFill>
                <a:schemeClr val="tx1"/>
              </a:solidFill>
            </a:endParaRPr>
          </a:p>
        </xdr:txBody>
      </xdr:sp>
      <xdr:sp macro="" textlink="">
        <xdr:nvSpPr>
          <xdr:cNvPr id="220" name="Flowchart: Connector 219">
            <a:extLst>
              <a:ext uri="{FF2B5EF4-FFF2-40B4-BE49-F238E27FC236}">
                <a16:creationId xmlns:a16="http://schemas.microsoft.com/office/drawing/2014/main" id="{8B219048-5015-F28B-B0CE-52A0A53B6E71}"/>
              </a:ext>
            </a:extLst>
          </xdr:cNvPr>
          <xdr:cNvSpPr/>
        </xdr:nvSpPr>
        <xdr:spPr>
          <a:xfrm>
            <a:off x="12703035" y="673780"/>
            <a:ext cx="96902" cy="88313"/>
          </a:xfrm>
          <a:prstGeom prst="flowChartConnector">
            <a:avLst/>
          </a:prstGeom>
          <a:solidFill>
            <a:srgbClr val="AFE0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9">
        <xdr:nvSpPr>
          <xdr:cNvPr id="416" name="TextBox 415">
            <a:extLst>
              <a:ext uri="{FF2B5EF4-FFF2-40B4-BE49-F238E27FC236}">
                <a16:creationId xmlns:a16="http://schemas.microsoft.com/office/drawing/2014/main" id="{201E2614-A108-092B-00CB-B1DCECD6D434}"/>
              </a:ext>
            </a:extLst>
          </xdr:cNvPr>
          <xdr:cNvSpPr txBox="1"/>
        </xdr:nvSpPr>
        <xdr:spPr>
          <a:xfrm>
            <a:off x="12254419" y="3193863"/>
            <a:ext cx="1665634" cy="474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tx1">
                    <a:lumMod val="50000"/>
                    <a:lumOff val="50000"/>
                  </a:schemeClr>
                </a:solidFill>
              </a:rPr>
              <a:t>Percentage</a:t>
            </a:r>
            <a:r>
              <a:rPr lang="en-IN" sz="1200" b="0" baseline="0">
                <a:solidFill>
                  <a:schemeClr val="tx1">
                    <a:lumMod val="50000"/>
                    <a:lumOff val="50000"/>
                  </a:schemeClr>
                </a:solidFill>
              </a:rPr>
              <a:t> of orders based on the status</a:t>
            </a:r>
            <a:endParaRPr lang="en-IN" sz="1200" b="0">
              <a:solidFill>
                <a:schemeClr val="tx1">
                  <a:lumMod val="50000"/>
                  <a:lumOff val="50000"/>
                </a:schemeClr>
              </a:solidFill>
            </a:endParaRPr>
          </a:p>
        </xdr:txBody>
      </xdr:sp>
      <xdr:sp macro="" textlink="'Piviot table'!AB29">
        <xdr:nvSpPr>
          <xdr:cNvPr id="420" name="TextBox 419">
            <a:extLst>
              <a:ext uri="{FF2B5EF4-FFF2-40B4-BE49-F238E27FC236}">
                <a16:creationId xmlns:a16="http://schemas.microsoft.com/office/drawing/2014/main" id="{192DA89A-E2DD-96C2-25C9-5D0EADF84D36}"/>
              </a:ext>
            </a:extLst>
          </xdr:cNvPr>
          <xdr:cNvSpPr txBox="1"/>
        </xdr:nvSpPr>
        <xdr:spPr>
          <a:xfrm>
            <a:off x="12087394" y="3780536"/>
            <a:ext cx="682181"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chemeClr val="tx1"/>
                </a:solidFill>
              </a:rPr>
              <a:t>Pending</a:t>
            </a:r>
          </a:p>
        </xdr:txBody>
      </xdr:sp>
      <xdr:sp macro="" textlink="">
        <xdr:nvSpPr>
          <xdr:cNvPr id="421" name="Flowchart: Connector 420">
            <a:extLst>
              <a:ext uri="{FF2B5EF4-FFF2-40B4-BE49-F238E27FC236}">
                <a16:creationId xmlns:a16="http://schemas.microsoft.com/office/drawing/2014/main" id="{F394C170-D311-56E8-CD28-0C4CB38C877A}"/>
              </a:ext>
            </a:extLst>
          </xdr:cNvPr>
          <xdr:cNvSpPr/>
        </xdr:nvSpPr>
        <xdr:spPr>
          <a:xfrm>
            <a:off x="12068426" y="3843021"/>
            <a:ext cx="92793" cy="91846"/>
          </a:xfrm>
          <a:prstGeom prst="flowChartConnector">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solidFill>
                <a:schemeClr val="tx1"/>
              </a:solidFill>
            </a:endParaRPr>
          </a:p>
        </xdr:txBody>
      </xdr:sp>
      <xdr:sp macro="" textlink="'Piviot table'!AB29">
        <xdr:nvSpPr>
          <xdr:cNvPr id="422" name="TextBox 421">
            <a:extLst>
              <a:ext uri="{FF2B5EF4-FFF2-40B4-BE49-F238E27FC236}">
                <a16:creationId xmlns:a16="http://schemas.microsoft.com/office/drawing/2014/main" id="{CE0AED78-2EC2-FC39-1F6E-D7D8E85231B2}"/>
              </a:ext>
            </a:extLst>
          </xdr:cNvPr>
          <xdr:cNvSpPr txBox="1"/>
        </xdr:nvSpPr>
        <xdr:spPr>
          <a:xfrm>
            <a:off x="12812399" y="3780535"/>
            <a:ext cx="694199"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chemeClr val="tx1"/>
                </a:solidFill>
              </a:rPr>
              <a:t>Completed</a:t>
            </a:r>
          </a:p>
        </xdr:txBody>
      </xdr:sp>
      <xdr:sp macro="" textlink="'Piviot table'!BA44">
        <xdr:nvSpPr>
          <xdr:cNvPr id="432" name="TextBox 431">
            <a:extLst>
              <a:ext uri="{FF2B5EF4-FFF2-40B4-BE49-F238E27FC236}">
                <a16:creationId xmlns:a16="http://schemas.microsoft.com/office/drawing/2014/main" id="{59CF17A4-3EDD-8B59-4138-143D676F0721}"/>
              </a:ext>
            </a:extLst>
          </xdr:cNvPr>
          <xdr:cNvSpPr txBox="1"/>
        </xdr:nvSpPr>
        <xdr:spPr>
          <a:xfrm>
            <a:off x="13561221" y="3777555"/>
            <a:ext cx="854649"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chemeClr val="tx1"/>
                </a:solidFill>
              </a:rPr>
              <a:t>Cancelled</a:t>
            </a:r>
          </a:p>
        </xdr:txBody>
      </xdr:sp>
      <xdr:sp macro="" textlink="">
        <xdr:nvSpPr>
          <xdr:cNvPr id="433" name="Flowchart: Connector 432">
            <a:extLst>
              <a:ext uri="{FF2B5EF4-FFF2-40B4-BE49-F238E27FC236}">
                <a16:creationId xmlns:a16="http://schemas.microsoft.com/office/drawing/2014/main" id="{49FCAE28-2ABD-7DF6-7308-6A47373611B2}"/>
              </a:ext>
            </a:extLst>
          </xdr:cNvPr>
          <xdr:cNvSpPr/>
        </xdr:nvSpPr>
        <xdr:spPr>
          <a:xfrm>
            <a:off x="13519847" y="3840668"/>
            <a:ext cx="101831" cy="101100"/>
          </a:xfrm>
          <a:prstGeom prst="flowChartConnector">
            <a:avLst/>
          </a:prstGeom>
          <a:solidFill>
            <a:srgbClr val="AFE02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solidFill>
                <a:schemeClr val="tx1"/>
              </a:solidFill>
            </a:endParaRPr>
          </a:p>
        </xdr:txBody>
      </xdr:sp>
      <xdr:sp macro="" textlink="">
        <xdr:nvSpPr>
          <xdr:cNvPr id="439" name="Flowchart: Connector 438">
            <a:extLst>
              <a:ext uri="{FF2B5EF4-FFF2-40B4-BE49-F238E27FC236}">
                <a16:creationId xmlns:a16="http://schemas.microsoft.com/office/drawing/2014/main" id="{DC3232F7-845A-AB06-8949-D0B4EDD5F673}"/>
              </a:ext>
            </a:extLst>
          </xdr:cNvPr>
          <xdr:cNvSpPr/>
        </xdr:nvSpPr>
        <xdr:spPr>
          <a:xfrm>
            <a:off x="12788910" y="3843650"/>
            <a:ext cx="91022" cy="91845"/>
          </a:xfrm>
          <a:prstGeom prst="flowChartConnector">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700">
              <a:solidFill>
                <a:schemeClr val="tx1"/>
              </a:solidFill>
            </a:endParaRPr>
          </a:p>
        </xdr:txBody>
      </xdr:sp>
      <xdr:sp macro="" textlink="">
        <xdr:nvSpPr>
          <xdr:cNvPr id="440" name="Rectangle: Rounded Corners 439">
            <a:extLst>
              <a:ext uri="{FF2B5EF4-FFF2-40B4-BE49-F238E27FC236}">
                <a16:creationId xmlns:a16="http://schemas.microsoft.com/office/drawing/2014/main" id="{08A8D3E3-7193-5E97-63B7-D39613671ABE}"/>
              </a:ext>
            </a:extLst>
          </xdr:cNvPr>
          <xdr:cNvSpPr/>
        </xdr:nvSpPr>
        <xdr:spPr>
          <a:xfrm>
            <a:off x="11902870" y="4452475"/>
            <a:ext cx="2350592" cy="2629507"/>
          </a:xfrm>
          <a:prstGeom prst="roundRect">
            <a:avLst>
              <a:gd name="adj" fmla="val 5891"/>
            </a:avLst>
          </a:prstGeom>
          <a:solidFill>
            <a:srgbClr val="D8D9C7"/>
          </a:solid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AB29">
        <xdr:nvSpPr>
          <xdr:cNvPr id="441" name="TextBox 440">
            <a:extLst>
              <a:ext uri="{FF2B5EF4-FFF2-40B4-BE49-F238E27FC236}">
                <a16:creationId xmlns:a16="http://schemas.microsoft.com/office/drawing/2014/main" id="{93154574-DAB3-6D7C-8867-4C4F5F9C633C}"/>
              </a:ext>
            </a:extLst>
          </xdr:cNvPr>
          <xdr:cNvSpPr txBox="1"/>
        </xdr:nvSpPr>
        <xdr:spPr>
          <a:xfrm>
            <a:off x="12201555" y="4521064"/>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sp macro="" textlink="">
        <xdr:nvSpPr>
          <xdr:cNvPr id="442" name="Flowchart: Connector 441">
            <a:extLst>
              <a:ext uri="{FF2B5EF4-FFF2-40B4-BE49-F238E27FC236}">
                <a16:creationId xmlns:a16="http://schemas.microsoft.com/office/drawing/2014/main" id="{97CE5701-7898-CA6F-D05A-61EAAED986DD}"/>
              </a:ext>
            </a:extLst>
          </xdr:cNvPr>
          <xdr:cNvSpPr/>
        </xdr:nvSpPr>
        <xdr:spPr>
          <a:xfrm>
            <a:off x="12159064" y="4625772"/>
            <a:ext cx="96902" cy="88313"/>
          </a:xfrm>
          <a:prstGeom prst="flowChartConnector">
            <a:avLst/>
          </a:prstGeom>
          <a:solidFill>
            <a:srgbClr val="A525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iot table'!AB29">
        <xdr:nvSpPr>
          <xdr:cNvPr id="443" name="TextBox 442">
            <a:extLst>
              <a:ext uri="{FF2B5EF4-FFF2-40B4-BE49-F238E27FC236}">
                <a16:creationId xmlns:a16="http://schemas.microsoft.com/office/drawing/2014/main" id="{5EF83998-AD3B-E10D-2136-8557B3D144B1}"/>
              </a:ext>
            </a:extLst>
          </xdr:cNvPr>
          <xdr:cNvSpPr txBox="1"/>
        </xdr:nvSpPr>
        <xdr:spPr>
          <a:xfrm>
            <a:off x="12044073" y="5404708"/>
            <a:ext cx="1845590" cy="47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Overall</a:t>
            </a:r>
            <a:r>
              <a:rPr lang="en-IN" sz="1200" b="0" baseline="0">
                <a:solidFill>
                  <a:schemeClr val="tx1"/>
                </a:solidFill>
              </a:rPr>
              <a:t> ontime quanitity across all regions</a:t>
            </a:r>
            <a:endParaRPr lang="en-IN" sz="1200" b="0">
              <a:solidFill>
                <a:schemeClr val="tx1"/>
              </a:solidFill>
            </a:endParaRPr>
          </a:p>
        </xdr:txBody>
      </xdr:sp>
      <xdr:sp macro="" textlink="'Piviot table'!AB29">
        <xdr:nvSpPr>
          <xdr:cNvPr id="444" name="TextBox 443">
            <a:extLst>
              <a:ext uri="{FF2B5EF4-FFF2-40B4-BE49-F238E27FC236}">
                <a16:creationId xmlns:a16="http://schemas.microsoft.com/office/drawing/2014/main" id="{3555070C-D5C3-D0AB-A364-958AE4E9F5BD}"/>
              </a:ext>
            </a:extLst>
          </xdr:cNvPr>
          <xdr:cNvSpPr txBox="1"/>
        </xdr:nvSpPr>
        <xdr:spPr>
          <a:xfrm>
            <a:off x="12052761" y="4824443"/>
            <a:ext cx="1515447" cy="68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solidFill>
                <a:latin typeface="Arial" panose="020B0604020202020204" pitchFamily="34" charset="0"/>
                <a:cs typeface="Arial" panose="020B0604020202020204" pitchFamily="34" charset="0"/>
              </a:rPr>
              <a:t>Quantity</a:t>
            </a:r>
            <a:r>
              <a:rPr lang="en-IN" sz="1800" b="1" baseline="0">
                <a:solidFill>
                  <a:schemeClr val="tx1"/>
                </a:solidFill>
                <a:latin typeface="Arial" panose="020B0604020202020204" pitchFamily="34" charset="0"/>
                <a:cs typeface="Arial" panose="020B0604020202020204" pitchFamily="34" charset="0"/>
              </a:rPr>
              <a:t> of units sold</a:t>
            </a:r>
            <a:endParaRPr lang="en-IN" sz="1800" b="1">
              <a:solidFill>
                <a:schemeClr val="tx1"/>
              </a:solidFill>
              <a:latin typeface="Arial" panose="020B0604020202020204" pitchFamily="34" charset="0"/>
              <a:cs typeface="Arial" panose="020B0604020202020204" pitchFamily="34" charset="0"/>
            </a:endParaRPr>
          </a:p>
        </xdr:txBody>
      </xdr:sp>
      <xdr:sp macro="" textlink="'Piviot table'!V16">
        <xdr:nvSpPr>
          <xdr:cNvPr id="447" name="TextBox 446">
            <a:extLst>
              <a:ext uri="{FF2B5EF4-FFF2-40B4-BE49-F238E27FC236}">
                <a16:creationId xmlns:a16="http://schemas.microsoft.com/office/drawing/2014/main" id="{0F8E539C-F3A2-EADD-BFB0-4B73881E71D9}"/>
              </a:ext>
            </a:extLst>
          </xdr:cNvPr>
          <xdr:cNvSpPr txBox="1"/>
        </xdr:nvSpPr>
        <xdr:spPr>
          <a:xfrm>
            <a:off x="12770579" y="6042802"/>
            <a:ext cx="1373140" cy="662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D61183-4D80-4BC6-97AF-2FC0436659DA}" type="TxLink">
              <a:rPr lang="en-US" sz="4000" b="1" i="0" u="none" strike="noStrike">
                <a:solidFill>
                  <a:srgbClr val="000000"/>
                </a:solidFill>
                <a:latin typeface="Bernard MT Condensed" panose="02050806060905020404" pitchFamily="18" charset="0"/>
              </a:rPr>
              <a:pPr algn="ctr"/>
              <a:t>800</a:t>
            </a:fld>
            <a:endParaRPr lang="en-IN" sz="85700" b="1">
              <a:solidFill>
                <a:schemeClr val="tx1"/>
              </a:solidFill>
              <a:latin typeface="Bernard MT Condensed" panose="02050806060905020404" pitchFamily="18" charset="0"/>
            </a:endParaRPr>
          </a:p>
        </xdr:txBody>
      </xdr:sp>
      <xdr:sp macro="" textlink="'Piviot table'!A1">
        <xdr:nvSpPr>
          <xdr:cNvPr id="455" name="TextBox 454">
            <a:extLst>
              <a:ext uri="{FF2B5EF4-FFF2-40B4-BE49-F238E27FC236}">
                <a16:creationId xmlns:a16="http://schemas.microsoft.com/office/drawing/2014/main" id="{ACC53380-5F6E-3F42-BD47-D297FDF270A5}"/>
              </a:ext>
            </a:extLst>
          </xdr:cNvPr>
          <xdr:cNvSpPr txBox="1"/>
        </xdr:nvSpPr>
        <xdr:spPr>
          <a:xfrm>
            <a:off x="10422681" y="914780"/>
            <a:ext cx="1183700" cy="17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89FC90-CD86-4A24-BEEA-D38DD349CA2C}" type="TxLink">
              <a:rPr lang="en-US" sz="1100" b="1" i="0" u="none" strike="noStrike">
                <a:solidFill>
                  <a:sysClr val="windowText" lastClr="000000"/>
                </a:solidFill>
                <a:latin typeface="Kulim park"/>
              </a:rPr>
              <a:pPr/>
              <a:t>07 October 2025</a:t>
            </a:fld>
            <a:endParaRPr lang="en-IN" sz="900" b="1">
              <a:solidFill>
                <a:sysClr val="windowText" lastClr="000000"/>
              </a:solidFill>
            </a:endParaRPr>
          </a:p>
        </xdr:txBody>
      </xdr:sp>
      <xdr:sp macro="" textlink="'Piviot table'!Z13">
        <xdr:nvSpPr>
          <xdr:cNvPr id="460" name="TextBox 459">
            <a:extLst>
              <a:ext uri="{FF2B5EF4-FFF2-40B4-BE49-F238E27FC236}">
                <a16:creationId xmlns:a16="http://schemas.microsoft.com/office/drawing/2014/main" id="{DC287376-5F17-61BD-F31A-6146F7151003}"/>
              </a:ext>
            </a:extLst>
          </xdr:cNvPr>
          <xdr:cNvSpPr txBox="1"/>
        </xdr:nvSpPr>
        <xdr:spPr>
          <a:xfrm>
            <a:off x="1191628" y="1349211"/>
            <a:ext cx="901470" cy="249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CE8D58-0C05-4B03-BC95-A95360BE3012}" type="TxLink">
              <a:rPr lang="en-US" sz="800" b="0" i="0" u="none" strike="noStrike">
                <a:solidFill>
                  <a:schemeClr val="tx1">
                    <a:lumMod val="50000"/>
                    <a:lumOff val="50000"/>
                  </a:schemeClr>
                </a:solidFill>
                <a:latin typeface="Kulim Park"/>
              </a:rPr>
              <a:pPr/>
              <a:t> </a:t>
            </a:fld>
            <a:endParaRPr lang="en-IN" sz="900" b="0">
              <a:solidFill>
                <a:schemeClr val="tx1">
                  <a:lumMod val="50000"/>
                  <a:lumOff val="50000"/>
                </a:schemeClr>
              </a:solidFill>
            </a:endParaRPr>
          </a:p>
        </xdr:txBody>
      </xdr:sp>
      <xdr:sp macro="" textlink="'Piviot table'!AB29">
        <xdr:nvSpPr>
          <xdr:cNvPr id="469" name="TextBox 468">
            <a:extLst>
              <a:ext uri="{FF2B5EF4-FFF2-40B4-BE49-F238E27FC236}">
                <a16:creationId xmlns:a16="http://schemas.microsoft.com/office/drawing/2014/main" id="{A2B3B385-AA81-21F1-639A-C95741512627}"/>
              </a:ext>
            </a:extLst>
          </xdr:cNvPr>
          <xdr:cNvSpPr txBox="1"/>
        </xdr:nvSpPr>
        <xdr:spPr>
          <a:xfrm>
            <a:off x="776772" y="1200208"/>
            <a:ext cx="1674332" cy="28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rPr>
              <a:t>Customer</a:t>
            </a:r>
            <a:r>
              <a:rPr lang="en-IN" sz="1200" b="0" baseline="0">
                <a:solidFill>
                  <a:schemeClr val="bg1"/>
                </a:solidFill>
              </a:rPr>
              <a:t> Type</a:t>
            </a:r>
            <a:endParaRPr lang="en-IN" sz="1200" b="0">
              <a:solidFill>
                <a:schemeClr val="bg1"/>
              </a:solidFill>
            </a:endParaRPr>
          </a:p>
        </xdr:txBody>
      </xdr:sp>
      <xdr:sp macro="" textlink="'Piviot table'!AB29">
        <xdr:nvSpPr>
          <xdr:cNvPr id="470" name="TextBox 469">
            <a:extLst>
              <a:ext uri="{FF2B5EF4-FFF2-40B4-BE49-F238E27FC236}">
                <a16:creationId xmlns:a16="http://schemas.microsoft.com/office/drawing/2014/main" id="{0B196E6E-EBD1-9031-D9AB-D48C35E09E72}"/>
              </a:ext>
            </a:extLst>
          </xdr:cNvPr>
          <xdr:cNvSpPr txBox="1"/>
        </xdr:nvSpPr>
        <xdr:spPr>
          <a:xfrm>
            <a:off x="776772" y="2866150"/>
            <a:ext cx="1674332" cy="28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baseline="0">
                <a:solidFill>
                  <a:schemeClr val="bg1"/>
                </a:solidFill>
              </a:rPr>
              <a:t>Payment Type</a:t>
            </a:r>
            <a:endParaRPr lang="en-IN" sz="1200" b="0">
              <a:solidFill>
                <a:schemeClr val="bg1"/>
              </a:solidFill>
            </a:endParaRPr>
          </a:p>
        </xdr:txBody>
      </xdr:sp>
      <xdr:sp macro="" textlink="'Piviot table'!AB29">
        <xdr:nvSpPr>
          <xdr:cNvPr id="471" name="TextBox 470">
            <a:extLst>
              <a:ext uri="{FF2B5EF4-FFF2-40B4-BE49-F238E27FC236}">
                <a16:creationId xmlns:a16="http://schemas.microsoft.com/office/drawing/2014/main" id="{B87F9163-3668-75A7-1986-1CA9C25E238C}"/>
              </a:ext>
            </a:extLst>
          </xdr:cNvPr>
          <xdr:cNvSpPr txBox="1"/>
        </xdr:nvSpPr>
        <xdr:spPr>
          <a:xfrm>
            <a:off x="776772" y="4893047"/>
            <a:ext cx="1674332" cy="280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bg1"/>
                </a:solidFill>
              </a:rPr>
              <a:t>Regions</a:t>
            </a:r>
          </a:p>
        </xdr:txBody>
      </xdr:sp>
      <xdr:sp macro="" textlink="'Piviot table'!AB29">
        <xdr:nvSpPr>
          <xdr:cNvPr id="22" name="TextBox 21">
            <a:extLst>
              <a:ext uri="{FF2B5EF4-FFF2-40B4-BE49-F238E27FC236}">
                <a16:creationId xmlns:a16="http://schemas.microsoft.com/office/drawing/2014/main" id="{C7569054-DA8E-D49B-55DD-F3C98B53BA8B}"/>
              </a:ext>
            </a:extLst>
          </xdr:cNvPr>
          <xdr:cNvSpPr txBox="1"/>
        </xdr:nvSpPr>
        <xdr:spPr>
          <a:xfrm>
            <a:off x="4918558" y="1290005"/>
            <a:ext cx="1267716" cy="24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solidFill>
                  <a:schemeClr val="tx1"/>
                </a:solidFill>
              </a:rPr>
              <a:t>On</a:t>
            </a:r>
            <a:r>
              <a:rPr lang="en-IN" sz="1200" b="0" baseline="0">
                <a:solidFill>
                  <a:schemeClr val="tx1"/>
                </a:solidFill>
              </a:rPr>
              <a:t> Time</a:t>
            </a:r>
            <a:endParaRPr lang="en-IN" sz="1200" b="0">
              <a:solidFill>
                <a:schemeClr val="tx1"/>
              </a:solidFill>
            </a:endParaRPr>
          </a:p>
        </xdr:txBody>
      </xdr:sp>
    </xdr:grpSp>
    <xdr:clientData/>
  </xdr:twoCellAnchor>
  <xdr:twoCellAnchor>
    <xdr:from>
      <xdr:col>5</xdr:col>
      <xdr:colOff>327051</xdr:colOff>
      <xdr:row>0</xdr:row>
      <xdr:rowOff>1280</xdr:rowOff>
    </xdr:from>
    <xdr:to>
      <xdr:col>9</xdr:col>
      <xdr:colOff>111927</xdr:colOff>
      <xdr:row>2</xdr:row>
      <xdr:rowOff>133981</xdr:rowOff>
    </xdr:to>
    <xdr:sp macro="" textlink="'Piviot table'!C13">
      <xdr:nvSpPr>
        <xdr:cNvPr id="45" name="TextBox 44">
          <a:extLst>
            <a:ext uri="{FF2B5EF4-FFF2-40B4-BE49-F238E27FC236}">
              <a16:creationId xmlns:a16="http://schemas.microsoft.com/office/drawing/2014/main" id="{20784FD1-ED41-6254-8C97-0F621440F900}"/>
            </a:ext>
          </a:extLst>
        </xdr:cNvPr>
        <xdr:cNvSpPr txBox="1"/>
      </xdr:nvSpPr>
      <xdr:spPr>
        <a:xfrm>
          <a:off x="3386596" y="1280"/>
          <a:ext cx="2232513" cy="479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tx1"/>
              </a:solidFill>
              <a:latin typeface="Bahnschrift Condensed" panose="020B0502040204020203" pitchFamily="34" charset="0"/>
              <a:ea typeface="ADLaM Display" panose="020F0502020204030204" pitchFamily="2" charset="0"/>
              <a:cs typeface="ADLaM Display" panose="020F0502020204030204" pitchFamily="2" charset="0"/>
            </a:rPr>
            <a:t>SALES</a:t>
          </a:r>
          <a:r>
            <a:rPr lang="en-IN" sz="2800" b="1" baseline="0">
              <a:solidFill>
                <a:schemeClr val="tx1"/>
              </a:solidFill>
              <a:latin typeface="Bahnschrift Condensed" panose="020B0502040204020203" pitchFamily="34" charset="0"/>
              <a:ea typeface="ADLaM Display" panose="020F0502020204030204" pitchFamily="2" charset="0"/>
              <a:cs typeface="ADLaM Display" panose="020F0502020204030204" pitchFamily="2" charset="0"/>
            </a:rPr>
            <a:t> TRACKER</a:t>
          </a:r>
          <a:endParaRPr lang="en-IN" sz="2800" b="1">
            <a:solidFill>
              <a:schemeClr val="tx1"/>
            </a:solidFill>
            <a:latin typeface="Bahnschrift Condensed" panose="020B0502040204020203" pitchFamily="34" charset="0"/>
            <a:ea typeface="ADLaM Display" panose="020F0502020204030204" pitchFamily="2" charset="0"/>
            <a:cs typeface="ADLaM Display" panose="020F0502020204030204" pitchFamily="2" charset="0"/>
          </a:endParaRPr>
        </a:p>
      </xdr:txBody>
    </xdr:sp>
    <xdr:clientData/>
  </xdr:twoCellAnchor>
  <xdr:twoCellAnchor>
    <xdr:from>
      <xdr:col>5</xdr:col>
      <xdr:colOff>311104</xdr:colOff>
      <xdr:row>2</xdr:row>
      <xdr:rowOff>112568</xdr:rowOff>
    </xdr:from>
    <xdr:to>
      <xdr:col>24</xdr:col>
      <xdr:colOff>450272</xdr:colOff>
      <xdr:row>2</xdr:row>
      <xdr:rowOff>136049</xdr:rowOff>
    </xdr:to>
    <xdr:cxnSp macro="">
      <xdr:nvCxnSpPr>
        <xdr:cNvPr id="47" name="Straight Connector 46">
          <a:extLst>
            <a:ext uri="{FF2B5EF4-FFF2-40B4-BE49-F238E27FC236}">
              <a16:creationId xmlns:a16="http://schemas.microsoft.com/office/drawing/2014/main" id="{8FC8AECC-9397-5FBF-5BC8-334300CAE72A}"/>
            </a:ext>
          </a:extLst>
        </xdr:cNvPr>
        <xdr:cNvCxnSpPr/>
      </xdr:nvCxnSpPr>
      <xdr:spPr>
        <a:xfrm flipV="1">
          <a:off x="3341786" y="458932"/>
          <a:ext cx="11655759" cy="23481"/>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338493</xdr:colOff>
      <xdr:row>2</xdr:row>
      <xdr:rowOff>162178</xdr:rowOff>
    </xdr:from>
    <xdr:to>
      <xdr:col>7</xdr:col>
      <xdr:colOff>325029</xdr:colOff>
      <xdr:row>4</xdr:row>
      <xdr:rowOff>119824</xdr:rowOff>
    </xdr:to>
    <xdr:sp macro="" textlink="'Piviot table'!C13">
      <xdr:nvSpPr>
        <xdr:cNvPr id="52" name="TextBox 51">
          <a:extLst>
            <a:ext uri="{FF2B5EF4-FFF2-40B4-BE49-F238E27FC236}">
              <a16:creationId xmlns:a16="http://schemas.microsoft.com/office/drawing/2014/main" id="{6679EDFA-110D-0E34-3DCF-4239DEA8EDD8}"/>
            </a:ext>
          </a:extLst>
        </xdr:cNvPr>
        <xdr:cNvSpPr txBox="1"/>
      </xdr:nvSpPr>
      <xdr:spPr>
        <a:xfrm>
          <a:off x="3375450" y="515569"/>
          <a:ext cx="1201318" cy="311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solidFill>
              <a:latin typeface="Bahnschrift Condensed" panose="020B0502040204020203" pitchFamily="34" charset="0"/>
              <a:ea typeface="ADLaM Display" panose="020F0502020204030204" pitchFamily="2" charset="0"/>
              <a:cs typeface="ADLaM Display" panose="020F0502020204030204" pitchFamily="2" charset="0"/>
            </a:rPr>
            <a:t>DASHBOARD</a:t>
          </a:r>
        </a:p>
      </xdr:txBody>
    </xdr:sp>
    <xdr:clientData/>
  </xdr:twoCellAnchor>
  <xdr:twoCellAnchor>
    <xdr:from>
      <xdr:col>5</xdr:col>
      <xdr:colOff>362763</xdr:colOff>
      <xdr:row>4</xdr:row>
      <xdr:rowOff>139633</xdr:rowOff>
    </xdr:from>
    <xdr:to>
      <xdr:col>10</xdr:col>
      <xdr:colOff>601252</xdr:colOff>
      <xdr:row>6</xdr:row>
      <xdr:rowOff>93765</xdr:rowOff>
    </xdr:to>
    <xdr:sp macro="" textlink="'Piviot table'!C13">
      <xdr:nvSpPr>
        <xdr:cNvPr id="53" name="TextBox 52">
          <a:extLst>
            <a:ext uri="{FF2B5EF4-FFF2-40B4-BE49-F238E27FC236}">
              <a16:creationId xmlns:a16="http://schemas.microsoft.com/office/drawing/2014/main" id="{72082F7A-4324-4EB8-E767-FAC06B10B960}"/>
            </a:ext>
          </a:extLst>
        </xdr:cNvPr>
        <xdr:cNvSpPr txBox="1"/>
      </xdr:nvSpPr>
      <xdr:spPr>
        <a:xfrm>
          <a:off x="3399720" y="846416"/>
          <a:ext cx="3275445" cy="307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tx1">
                  <a:lumMod val="50000"/>
                  <a:lumOff val="50000"/>
                </a:schemeClr>
              </a:solidFill>
              <a:latin typeface="Kulim Park"/>
              <a:ea typeface="ADLaM Display" panose="020F0502020204030204" pitchFamily="2" charset="0"/>
              <a:cs typeface="ADLaM Display" panose="020F0502020204030204" pitchFamily="2" charset="0"/>
            </a:rPr>
            <a:t>A</a:t>
          </a:r>
          <a:r>
            <a:rPr lang="en-IN" sz="1050" b="0" baseline="0">
              <a:solidFill>
                <a:schemeClr val="tx1">
                  <a:lumMod val="50000"/>
                  <a:lumOff val="50000"/>
                </a:schemeClr>
              </a:solidFill>
              <a:latin typeface="Kulim Park"/>
              <a:ea typeface="ADLaM Display" panose="020F0502020204030204" pitchFamily="2" charset="0"/>
              <a:cs typeface="ADLaM Display" panose="020F0502020204030204" pitchFamily="2" charset="0"/>
            </a:rPr>
            <a:t> way to manage the sales department</a:t>
          </a:r>
          <a:endParaRPr lang="en-IN" sz="1050" b="0">
            <a:solidFill>
              <a:schemeClr val="tx1">
                <a:lumMod val="50000"/>
                <a:lumOff val="50000"/>
              </a:schemeClr>
            </a:solidFill>
            <a:latin typeface="Kulim Park"/>
            <a:ea typeface="ADLaM Display" panose="020F0502020204030204" pitchFamily="2" charset="0"/>
            <a:cs typeface="ADLaM Display" panose="020F0502020204030204" pitchFamily="2" charset="0"/>
          </a:endParaRPr>
        </a:p>
      </xdr:txBody>
    </xdr:sp>
    <xdr:clientData/>
  </xdr:twoCellAnchor>
  <xdr:twoCellAnchor>
    <xdr:from>
      <xdr:col>5</xdr:col>
      <xdr:colOff>511402</xdr:colOff>
      <xdr:row>37</xdr:row>
      <xdr:rowOff>51651</xdr:rowOff>
    </xdr:from>
    <xdr:to>
      <xdr:col>6</xdr:col>
      <xdr:colOff>135365</xdr:colOff>
      <xdr:row>38</xdr:row>
      <xdr:rowOff>107122</xdr:rowOff>
    </xdr:to>
    <xdr:sp macro="" textlink="">
      <xdr:nvSpPr>
        <xdr:cNvPr id="329" name="Flowchart: Connector 328">
          <a:extLst>
            <a:ext uri="{FF2B5EF4-FFF2-40B4-BE49-F238E27FC236}">
              <a16:creationId xmlns:a16="http://schemas.microsoft.com/office/drawing/2014/main" id="{00D7CAE6-4C2F-8F35-1581-3C839E2F4573}"/>
            </a:ext>
          </a:extLst>
        </xdr:cNvPr>
        <xdr:cNvSpPr/>
      </xdr:nvSpPr>
      <xdr:spPr>
        <a:xfrm>
          <a:off x="3559402" y="6630251"/>
          <a:ext cx="233563" cy="233271"/>
        </a:xfrm>
        <a:prstGeom prst="flowChartConnector">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532389</xdr:colOff>
      <xdr:row>37</xdr:row>
      <xdr:rowOff>67256</xdr:rowOff>
    </xdr:from>
    <xdr:to>
      <xdr:col>6</xdr:col>
      <xdr:colOff>130110</xdr:colOff>
      <xdr:row>38</xdr:row>
      <xdr:rowOff>98561</xdr:rowOff>
    </xdr:to>
    <xdr:pic>
      <xdr:nvPicPr>
        <xdr:cNvPr id="121" name="Graphic 120" descr="Soccer Goal with solid fill">
          <a:extLst>
            <a:ext uri="{FF2B5EF4-FFF2-40B4-BE49-F238E27FC236}">
              <a16:creationId xmlns:a16="http://schemas.microsoft.com/office/drawing/2014/main" id="{14A4460F-18F1-C1A1-CD0F-8C7DBF1383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3580389" y="6645856"/>
          <a:ext cx="207321" cy="209105"/>
        </a:xfrm>
        <a:prstGeom prst="rect">
          <a:avLst/>
        </a:prstGeom>
      </xdr:spPr>
    </xdr:pic>
    <xdr:clientData/>
  </xdr:twoCellAnchor>
  <xdr:twoCellAnchor>
    <xdr:from>
      <xdr:col>5</xdr:col>
      <xdr:colOff>507672</xdr:colOff>
      <xdr:row>34</xdr:row>
      <xdr:rowOff>28355</xdr:rowOff>
    </xdr:from>
    <xdr:to>
      <xdr:col>6</xdr:col>
      <xdr:colOff>131635</xdr:colOff>
      <xdr:row>35</xdr:row>
      <xdr:rowOff>83826</xdr:rowOff>
    </xdr:to>
    <xdr:sp macro="" textlink="">
      <xdr:nvSpPr>
        <xdr:cNvPr id="328" name="Flowchart: Connector 327">
          <a:extLst>
            <a:ext uri="{FF2B5EF4-FFF2-40B4-BE49-F238E27FC236}">
              <a16:creationId xmlns:a16="http://schemas.microsoft.com/office/drawing/2014/main" id="{96ADC804-5AB7-FF56-ADAF-CF27D9F42D7D}"/>
            </a:ext>
          </a:extLst>
        </xdr:cNvPr>
        <xdr:cNvSpPr/>
      </xdr:nvSpPr>
      <xdr:spPr>
        <a:xfrm>
          <a:off x="3555672" y="6073555"/>
          <a:ext cx="233563" cy="233271"/>
        </a:xfrm>
        <a:prstGeom prst="flowChartConnector">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519089</xdr:colOff>
      <xdr:row>34</xdr:row>
      <xdr:rowOff>38924</xdr:rowOff>
    </xdr:from>
    <xdr:to>
      <xdr:col>6</xdr:col>
      <xdr:colOff>121188</xdr:colOff>
      <xdr:row>35</xdr:row>
      <xdr:rowOff>69386</xdr:rowOff>
    </xdr:to>
    <xdr:pic>
      <xdr:nvPicPr>
        <xdr:cNvPr id="123" name="Graphic 122" descr="Produce with solid fill">
          <a:extLst>
            <a:ext uri="{FF2B5EF4-FFF2-40B4-BE49-F238E27FC236}">
              <a16:creationId xmlns:a16="http://schemas.microsoft.com/office/drawing/2014/main" id="{21F1C00A-4754-A3D0-A2D2-4EB6D0BF3D4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3567089" y="6084124"/>
          <a:ext cx="211699" cy="208262"/>
        </a:xfrm>
        <a:prstGeom prst="rect">
          <a:avLst/>
        </a:prstGeom>
      </xdr:spPr>
    </xdr:pic>
    <xdr:clientData/>
  </xdr:twoCellAnchor>
  <xdr:twoCellAnchor>
    <xdr:from>
      <xdr:col>5</xdr:col>
      <xdr:colOff>500263</xdr:colOff>
      <xdr:row>27</xdr:row>
      <xdr:rowOff>160647</xdr:rowOff>
    </xdr:from>
    <xdr:to>
      <xdr:col>6</xdr:col>
      <xdr:colOff>124226</xdr:colOff>
      <xdr:row>29</xdr:row>
      <xdr:rowOff>38318</xdr:rowOff>
    </xdr:to>
    <xdr:sp macro="" textlink="">
      <xdr:nvSpPr>
        <xdr:cNvPr id="234" name="Flowchart: Connector 233">
          <a:extLst>
            <a:ext uri="{FF2B5EF4-FFF2-40B4-BE49-F238E27FC236}">
              <a16:creationId xmlns:a16="http://schemas.microsoft.com/office/drawing/2014/main" id="{4BEFC54C-A18C-2D3E-6756-DDD9B9F5E68B}"/>
            </a:ext>
          </a:extLst>
        </xdr:cNvPr>
        <xdr:cNvSpPr/>
      </xdr:nvSpPr>
      <xdr:spPr>
        <a:xfrm>
          <a:off x="3548263" y="4961247"/>
          <a:ext cx="233563" cy="233271"/>
        </a:xfrm>
        <a:prstGeom prst="flowChartConnector">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502379</xdr:colOff>
      <xdr:row>31</xdr:row>
      <xdr:rowOff>4013</xdr:rowOff>
    </xdr:from>
    <xdr:to>
      <xdr:col>6</xdr:col>
      <xdr:colOff>126342</xdr:colOff>
      <xdr:row>32</xdr:row>
      <xdr:rowOff>59484</xdr:rowOff>
    </xdr:to>
    <xdr:sp macro="" textlink="">
      <xdr:nvSpPr>
        <xdr:cNvPr id="326" name="Flowchart: Connector 325">
          <a:extLst>
            <a:ext uri="{FF2B5EF4-FFF2-40B4-BE49-F238E27FC236}">
              <a16:creationId xmlns:a16="http://schemas.microsoft.com/office/drawing/2014/main" id="{235062EB-2289-6970-DC6E-E2BE8847211C}"/>
            </a:ext>
          </a:extLst>
        </xdr:cNvPr>
        <xdr:cNvSpPr/>
      </xdr:nvSpPr>
      <xdr:spPr>
        <a:xfrm>
          <a:off x="3550379" y="5515813"/>
          <a:ext cx="233563" cy="233271"/>
        </a:xfrm>
        <a:prstGeom prst="flowChartConnector">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523132</xdr:colOff>
      <xdr:row>31</xdr:row>
      <xdr:rowOff>22716</xdr:rowOff>
    </xdr:from>
    <xdr:to>
      <xdr:col>6</xdr:col>
      <xdr:colOff>122128</xdr:colOff>
      <xdr:row>32</xdr:row>
      <xdr:rowOff>53903</xdr:rowOff>
    </xdr:to>
    <xdr:pic>
      <xdr:nvPicPr>
        <xdr:cNvPr id="125" name="Graphic 124" descr="Internet with solid fill">
          <a:extLst>
            <a:ext uri="{FF2B5EF4-FFF2-40B4-BE49-F238E27FC236}">
              <a16:creationId xmlns:a16="http://schemas.microsoft.com/office/drawing/2014/main" id="{9D124AE8-7CB8-F0F3-AA48-4BE065C24C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3571132" y="5534516"/>
          <a:ext cx="208596" cy="208987"/>
        </a:xfrm>
        <a:prstGeom prst="rect">
          <a:avLst/>
        </a:prstGeom>
      </xdr:spPr>
    </xdr:pic>
    <xdr:clientData/>
  </xdr:twoCellAnchor>
  <xdr:twoCellAnchor editAs="oneCell">
    <xdr:from>
      <xdr:col>5</xdr:col>
      <xdr:colOff>524277</xdr:colOff>
      <xdr:row>27</xdr:row>
      <xdr:rowOff>168468</xdr:rowOff>
    </xdr:from>
    <xdr:to>
      <xdr:col>6</xdr:col>
      <xdr:colOff>106774</xdr:colOff>
      <xdr:row>29</xdr:row>
      <xdr:rowOff>10364</xdr:rowOff>
    </xdr:to>
    <xdr:pic>
      <xdr:nvPicPr>
        <xdr:cNvPr id="127" name="Graphic 126" descr="Fresh Laundry with solid fill">
          <a:extLst>
            <a:ext uri="{FF2B5EF4-FFF2-40B4-BE49-F238E27FC236}">
              <a16:creationId xmlns:a16="http://schemas.microsoft.com/office/drawing/2014/main" id="{30AAB1C6-39D5-D919-4E33-7F11564E095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flipH="1">
          <a:off x="3572277" y="4969068"/>
          <a:ext cx="192097" cy="197496"/>
        </a:xfrm>
        <a:prstGeom prst="rect">
          <a:avLst/>
        </a:prstGeom>
      </xdr:spPr>
    </xdr:pic>
    <xdr:clientData/>
  </xdr:twoCellAnchor>
  <xdr:twoCellAnchor>
    <xdr:from>
      <xdr:col>5</xdr:col>
      <xdr:colOff>516260</xdr:colOff>
      <xdr:row>24</xdr:row>
      <xdr:rowOff>148524</xdr:rowOff>
    </xdr:from>
    <xdr:to>
      <xdr:col>6</xdr:col>
      <xdr:colOff>133076</xdr:colOff>
      <xdr:row>26</xdr:row>
      <xdr:rowOff>10830</xdr:rowOff>
    </xdr:to>
    <xdr:sp macro="" textlink="">
      <xdr:nvSpPr>
        <xdr:cNvPr id="226" name="Flowchart: Connector 225">
          <a:extLst>
            <a:ext uri="{FF2B5EF4-FFF2-40B4-BE49-F238E27FC236}">
              <a16:creationId xmlns:a16="http://schemas.microsoft.com/office/drawing/2014/main" id="{6AE24AAB-ED57-9B46-D8E9-2D2ED5866E66}"/>
            </a:ext>
          </a:extLst>
        </xdr:cNvPr>
        <xdr:cNvSpPr/>
      </xdr:nvSpPr>
      <xdr:spPr>
        <a:xfrm>
          <a:off x="3564260" y="4415724"/>
          <a:ext cx="226416" cy="217906"/>
        </a:xfrm>
        <a:prstGeom prst="flowChartConnector">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527281</xdr:colOff>
      <xdr:row>24</xdr:row>
      <xdr:rowOff>166971</xdr:rowOff>
    </xdr:from>
    <xdr:to>
      <xdr:col>6</xdr:col>
      <xdr:colOff>107715</xdr:colOff>
      <xdr:row>26</xdr:row>
      <xdr:rowOff>7595</xdr:rowOff>
    </xdr:to>
    <xdr:pic>
      <xdr:nvPicPr>
        <xdr:cNvPr id="129" name="Graphic 128" descr="Charm with solid fill">
          <a:extLst>
            <a:ext uri="{FF2B5EF4-FFF2-40B4-BE49-F238E27FC236}">
              <a16:creationId xmlns:a16="http://schemas.microsoft.com/office/drawing/2014/main" id="{692FB918-1767-5DEA-69C8-32645154982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3575281" y="4434171"/>
          <a:ext cx="190034" cy="196224"/>
        </a:xfrm>
        <a:prstGeom prst="rect">
          <a:avLst/>
        </a:prstGeom>
      </xdr:spPr>
    </xdr:pic>
    <xdr:clientData/>
  </xdr:twoCellAnchor>
  <xdr:twoCellAnchor>
    <xdr:from>
      <xdr:col>9</xdr:col>
      <xdr:colOff>535072</xdr:colOff>
      <xdr:row>15</xdr:row>
      <xdr:rowOff>134616</xdr:rowOff>
    </xdr:from>
    <xdr:to>
      <xdr:col>14</xdr:col>
      <xdr:colOff>575240</xdr:colOff>
      <xdr:row>25</xdr:row>
      <xdr:rowOff>56455</xdr:rowOff>
    </xdr:to>
    <xdr:graphicFrame macro="">
      <xdr:nvGraphicFramePr>
        <xdr:cNvPr id="331" name="Chart 330">
          <a:extLst>
            <a:ext uri="{FF2B5EF4-FFF2-40B4-BE49-F238E27FC236}">
              <a16:creationId xmlns:a16="http://schemas.microsoft.com/office/drawing/2014/main" id="{976C985C-1AB5-4ABB-BED0-CD9E7541B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430039</xdr:colOff>
      <xdr:row>17</xdr:row>
      <xdr:rowOff>128257</xdr:rowOff>
    </xdr:from>
    <xdr:to>
      <xdr:col>15</xdr:col>
      <xdr:colOff>558296</xdr:colOff>
      <xdr:row>18</xdr:row>
      <xdr:rowOff>90534</xdr:rowOff>
    </xdr:to>
    <xdr:sp macro="" textlink="">
      <xdr:nvSpPr>
        <xdr:cNvPr id="361" name="Flowchart: Connector 360">
          <a:extLst>
            <a:ext uri="{FF2B5EF4-FFF2-40B4-BE49-F238E27FC236}">
              <a16:creationId xmlns:a16="http://schemas.microsoft.com/office/drawing/2014/main" id="{285FC9A1-0BBA-92E3-58BB-5D077C85A9B5}"/>
            </a:ext>
          </a:extLst>
        </xdr:cNvPr>
        <xdr:cNvSpPr/>
      </xdr:nvSpPr>
      <xdr:spPr>
        <a:xfrm>
          <a:off x="9596673" y="3078178"/>
          <a:ext cx="128257" cy="135802"/>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1</a:t>
          </a:r>
        </a:p>
      </xdr:txBody>
    </xdr:sp>
    <xdr:clientData/>
  </xdr:twoCellAnchor>
  <xdr:twoCellAnchor>
    <xdr:from>
      <xdr:col>15</xdr:col>
      <xdr:colOff>430039</xdr:colOff>
      <xdr:row>19</xdr:row>
      <xdr:rowOff>45267</xdr:rowOff>
    </xdr:from>
    <xdr:to>
      <xdr:col>15</xdr:col>
      <xdr:colOff>558296</xdr:colOff>
      <xdr:row>20</xdr:row>
      <xdr:rowOff>7544</xdr:rowOff>
    </xdr:to>
    <xdr:sp macro="" textlink="">
      <xdr:nvSpPr>
        <xdr:cNvPr id="362" name="Flowchart: Connector 361">
          <a:extLst>
            <a:ext uri="{FF2B5EF4-FFF2-40B4-BE49-F238E27FC236}">
              <a16:creationId xmlns:a16="http://schemas.microsoft.com/office/drawing/2014/main" id="{447D3687-2492-D454-C3E4-D7E5DAC89F25}"/>
            </a:ext>
          </a:extLst>
        </xdr:cNvPr>
        <xdr:cNvSpPr/>
      </xdr:nvSpPr>
      <xdr:spPr>
        <a:xfrm>
          <a:off x="9596673" y="3342237"/>
          <a:ext cx="128257" cy="135802"/>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2</a:t>
          </a:r>
        </a:p>
      </xdr:txBody>
    </xdr:sp>
    <xdr:clientData/>
  </xdr:twoCellAnchor>
  <xdr:twoCellAnchor>
    <xdr:from>
      <xdr:col>15</xdr:col>
      <xdr:colOff>430039</xdr:colOff>
      <xdr:row>20</xdr:row>
      <xdr:rowOff>166917</xdr:rowOff>
    </xdr:from>
    <xdr:to>
      <xdr:col>15</xdr:col>
      <xdr:colOff>558296</xdr:colOff>
      <xdr:row>21</xdr:row>
      <xdr:rowOff>126873</xdr:rowOff>
    </xdr:to>
    <xdr:sp macro="" textlink="">
      <xdr:nvSpPr>
        <xdr:cNvPr id="363" name="Flowchart: Connector 362">
          <a:extLst>
            <a:ext uri="{FF2B5EF4-FFF2-40B4-BE49-F238E27FC236}">
              <a16:creationId xmlns:a16="http://schemas.microsoft.com/office/drawing/2014/main" id="{AEADB628-F56B-9C88-DC11-4DC8A4594BB4}"/>
            </a:ext>
          </a:extLst>
        </xdr:cNvPr>
        <xdr:cNvSpPr/>
      </xdr:nvSpPr>
      <xdr:spPr>
        <a:xfrm>
          <a:off x="9560512" y="3683840"/>
          <a:ext cx="128257" cy="135802"/>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3</a:t>
          </a:r>
        </a:p>
      </xdr:txBody>
    </xdr:sp>
    <xdr:clientData/>
  </xdr:twoCellAnchor>
  <xdr:twoCellAnchor>
    <xdr:from>
      <xdr:col>15</xdr:col>
      <xdr:colOff>430039</xdr:colOff>
      <xdr:row>22</xdr:row>
      <xdr:rowOff>105623</xdr:rowOff>
    </xdr:from>
    <xdr:to>
      <xdr:col>15</xdr:col>
      <xdr:colOff>558296</xdr:colOff>
      <xdr:row>23</xdr:row>
      <xdr:rowOff>67901</xdr:rowOff>
    </xdr:to>
    <xdr:sp macro="" textlink="">
      <xdr:nvSpPr>
        <xdr:cNvPr id="364" name="Flowchart: Connector 363">
          <a:extLst>
            <a:ext uri="{FF2B5EF4-FFF2-40B4-BE49-F238E27FC236}">
              <a16:creationId xmlns:a16="http://schemas.microsoft.com/office/drawing/2014/main" id="{C649A6ED-786D-2AC6-A464-FF17C1998A34}"/>
            </a:ext>
          </a:extLst>
        </xdr:cNvPr>
        <xdr:cNvSpPr/>
      </xdr:nvSpPr>
      <xdr:spPr>
        <a:xfrm>
          <a:off x="9596673" y="3923168"/>
          <a:ext cx="128257" cy="135802"/>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4</a:t>
          </a:r>
        </a:p>
      </xdr:txBody>
    </xdr:sp>
    <xdr:clientData/>
  </xdr:twoCellAnchor>
  <xdr:twoCellAnchor>
    <xdr:from>
      <xdr:col>9</xdr:col>
      <xdr:colOff>466810</xdr:colOff>
      <xdr:row>27</xdr:row>
      <xdr:rowOff>75514</xdr:rowOff>
    </xdr:from>
    <xdr:to>
      <xdr:col>16</xdr:col>
      <xdr:colOff>345280</xdr:colOff>
      <xdr:row>38</xdr:row>
      <xdr:rowOff>167014</xdr:rowOff>
    </xdr:to>
    <xdr:graphicFrame macro="">
      <xdr:nvGraphicFramePr>
        <xdr:cNvPr id="63" name="Chart 62">
          <a:extLst>
            <a:ext uri="{FF2B5EF4-FFF2-40B4-BE49-F238E27FC236}">
              <a16:creationId xmlns:a16="http://schemas.microsoft.com/office/drawing/2014/main" id="{FBA9CC59-F3BF-4696-A71C-5B5227975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78856</xdr:colOff>
      <xdr:row>29</xdr:row>
      <xdr:rowOff>15612</xdr:rowOff>
    </xdr:from>
    <xdr:to>
      <xdr:col>17</xdr:col>
      <xdr:colOff>207113</xdr:colOff>
      <xdr:row>29</xdr:row>
      <xdr:rowOff>150168</xdr:rowOff>
    </xdr:to>
    <xdr:sp macro="" textlink="">
      <xdr:nvSpPr>
        <xdr:cNvPr id="75" name="Flowchart: Connector 74">
          <a:extLst>
            <a:ext uri="{FF2B5EF4-FFF2-40B4-BE49-F238E27FC236}">
              <a16:creationId xmlns:a16="http://schemas.microsoft.com/office/drawing/2014/main" id="{8AE8B9A8-7237-A40E-99A3-E465936F4340}"/>
            </a:ext>
          </a:extLst>
        </xdr:cNvPr>
        <xdr:cNvSpPr/>
      </xdr:nvSpPr>
      <xdr:spPr>
        <a:xfrm>
          <a:off x="10442056" y="5011682"/>
          <a:ext cx="128257" cy="134556"/>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1</a:t>
          </a:r>
        </a:p>
      </xdr:txBody>
    </xdr:sp>
    <xdr:clientData/>
  </xdr:twoCellAnchor>
  <xdr:twoCellAnchor>
    <xdr:from>
      <xdr:col>17</xdr:col>
      <xdr:colOff>78856</xdr:colOff>
      <xdr:row>30</xdr:row>
      <xdr:rowOff>121445</xdr:rowOff>
    </xdr:from>
    <xdr:to>
      <xdr:col>17</xdr:col>
      <xdr:colOff>207113</xdr:colOff>
      <xdr:row>31</xdr:row>
      <xdr:rowOff>81376</xdr:rowOff>
    </xdr:to>
    <xdr:sp macro="" textlink="">
      <xdr:nvSpPr>
        <xdr:cNvPr id="96" name="Flowchart: Connector 95">
          <a:extLst>
            <a:ext uri="{FF2B5EF4-FFF2-40B4-BE49-F238E27FC236}">
              <a16:creationId xmlns:a16="http://schemas.microsoft.com/office/drawing/2014/main" id="{FB7318BD-3857-D908-9487-7B02C7B63B11}"/>
            </a:ext>
          </a:extLst>
        </xdr:cNvPr>
        <xdr:cNvSpPr/>
      </xdr:nvSpPr>
      <xdr:spPr>
        <a:xfrm>
          <a:off x="10424064" y="5360195"/>
          <a:ext cx="128257" cy="134556"/>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2</a:t>
          </a:r>
        </a:p>
      </xdr:txBody>
    </xdr:sp>
    <xdr:clientData/>
  </xdr:twoCellAnchor>
  <xdr:twoCellAnchor>
    <xdr:from>
      <xdr:col>17</xdr:col>
      <xdr:colOff>78856</xdr:colOff>
      <xdr:row>32</xdr:row>
      <xdr:rowOff>68528</xdr:rowOff>
    </xdr:from>
    <xdr:to>
      <xdr:col>17</xdr:col>
      <xdr:colOff>207113</xdr:colOff>
      <xdr:row>33</xdr:row>
      <xdr:rowOff>28459</xdr:rowOff>
    </xdr:to>
    <xdr:sp macro="" textlink="">
      <xdr:nvSpPr>
        <xdr:cNvPr id="97" name="Flowchart: Connector 96">
          <a:extLst>
            <a:ext uri="{FF2B5EF4-FFF2-40B4-BE49-F238E27FC236}">
              <a16:creationId xmlns:a16="http://schemas.microsoft.com/office/drawing/2014/main" id="{1D1F80E9-14C8-C9EE-E1F2-65BDC9B517E6}"/>
            </a:ext>
          </a:extLst>
        </xdr:cNvPr>
        <xdr:cNvSpPr/>
      </xdr:nvSpPr>
      <xdr:spPr>
        <a:xfrm>
          <a:off x="10424064" y="5656528"/>
          <a:ext cx="128257" cy="134556"/>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3</a:t>
          </a:r>
        </a:p>
      </xdr:txBody>
    </xdr:sp>
    <xdr:clientData/>
  </xdr:twoCellAnchor>
  <xdr:twoCellAnchor>
    <xdr:from>
      <xdr:col>17</xdr:col>
      <xdr:colOff>78856</xdr:colOff>
      <xdr:row>34</xdr:row>
      <xdr:rowOff>73819</xdr:rowOff>
    </xdr:from>
    <xdr:to>
      <xdr:col>17</xdr:col>
      <xdr:colOff>207113</xdr:colOff>
      <xdr:row>35</xdr:row>
      <xdr:rowOff>33750</xdr:rowOff>
    </xdr:to>
    <xdr:sp macro="" textlink="">
      <xdr:nvSpPr>
        <xdr:cNvPr id="98" name="Flowchart: Connector 97">
          <a:extLst>
            <a:ext uri="{FF2B5EF4-FFF2-40B4-BE49-F238E27FC236}">
              <a16:creationId xmlns:a16="http://schemas.microsoft.com/office/drawing/2014/main" id="{707C20CC-D98F-6E2B-17B2-3B7B4EEE20C7}"/>
            </a:ext>
          </a:extLst>
        </xdr:cNvPr>
        <xdr:cNvSpPr/>
      </xdr:nvSpPr>
      <xdr:spPr>
        <a:xfrm>
          <a:off x="10424064" y="6011069"/>
          <a:ext cx="128257" cy="134556"/>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4</a:t>
          </a:r>
        </a:p>
      </xdr:txBody>
    </xdr:sp>
    <xdr:clientData/>
  </xdr:twoCellAnchor>
  <xdr:twoCellAnchor>
    <xdr:from>
      <xdr:col>17</xdr:col>
      <xdr:colOff>78856</xdr:colOff>
      <xdr:row>36</xdr:row>
      <xdr:rowOff>63236</xdr:rowOff>
    </xdr:from>
    <xdr:to>
      <xdr:col>17</xdr:col>
      <xdr:colOff>207113</xdr:colOff>
      <xdr:row>37</xdr:row>
      <xdr:rowOff>23167</xdr:rowOff>
    </xdr:to>
    <xdr:sp macro="" textlink="">
      <xdr:nvSpPr>
        <xdr:cNvPr id="99" name="Flowchart: Connector 98">
          <a:extLst>
            <a:ext uri="{FF2B5EF4-FFF2-40B4-BE49-F238E27FC236}">
              <a16:creationId xmlns:a16="http://schemas.microsoft.com/office/drawing/2014/main" id="{BB21ADA9-4956-DC3B-983F-1BF475E56A90}"/>
            </a:ext>
          </a:extLst>
        </xdr:cNvPr>
        <xdr:cNvSpPr/>
      </xdr:nvSpPr>
      <xdr:spPr>
        <a:xfrm>
          <a:off x="10424064" y="6349736"/>
          <a:ext cx="128257" cy="134556"/>
        </a:xfrm>
        <a:prstGeom prst="flowChartConnector">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5</a:t>
          </a:r>
        </a:p>
      </xdr:txBody>
    </xdr:sp>
    <xdr:clientData/>
  </xdr:twoCellAnchor>
  <xdr:twoCellAnchor>
    <xdr:from>
      <xdr:col>2</xdr:col>
      <xdr:colOff>137757</xdr:colOff>
      <xdr:row>0</xdr:row>
      <xdr:rowOff>0</xdr:rowOff>
    </xdr:from>
    <xdr:to>
      <xdr:col>21</xdr:col>
      <xdr:colOff>276925</xdr:colOff>
      <xdr:row>0</xdr:row>
      <xdr:rowOff>23481</xdr:rowOff>
    </xdr:to>
    <xdr:cxnSp macro="">
      <xdr:nvCxnSpPr>
        <xdr:cNvPr id="102" name="Straight Connector 101">
          <a:extLst>
            <a:ext uri="{FF2B5EF4-FFF2-40B4-BE49-F238E27FC236}">
              <a16:creationId xmlns:a16="http://schemas.microsoft.com/office/drawing/2014/main" id="{069CFD08-DACF-4CE8-BF27-66D376CD518A}"/>
            </a:ext>
          </a:extLst>
        </xdr:cNvPr>
        <xdr:cNvCxnSpPr/>
      </xdr:nvCxnSpPr>
      <xdr:spPr>
        <a:xfrm flipV="1">
          <a:off x="1350030" y="0"/>
          <a:ext cx="11655759" cy="23481"/>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308658</xdr:colOff>
      <xdr:row>2</xdr:row>
      <xdr:rowOff>143634</xdr:rowOff>
    </xdr:from>
    <xdr:to>
      <xdr:col>20</xdr:col>
      <xdr:colOff>322265</xdr:colOff>
      <xdr:row>41</xdr:row>
      <xdr:rowOff>115747</xdr:rowOff>
    </xdr:to>
    <xdr:cxnSp macro="">
      <xdr:nvCxnSpPr>
        <xdr:cNvPr id="114" name="Straight Connector 113">
          <a:extLst>
            <a:ext uri="{FF2B5EF4-FFF2-40B4-BE49-F238E27FC236}">
              <a16:creationId xmlns:a16="http://schemas.microsoft.com/office/drawing/2014/main" id="{74B02AD3-7CFD-9496-36A1-8613304AC413}"/>
            </a:ext>
          </a:extLst>
        </xdr:cNvPr>
        <xdr:cNvCxnSpPr/>
      </xdr:nvCxnSpPr>
      <xdr:spPr>
        <a:xfrm flipH="1">
          <a:off x="12462076" y="490875"/>
          <a:ext cx="13607" cy="6743302"/>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556846</xdr:colOff>
      <xdr:row>4</xdr:row>
      <xdr:rowOff>158750</xdr:rowOff>
    </xdr:from>
    <xdr:to>
      <xdr:col>24</xdr:col>
      <xdr:colOff>127000</xdr:colOff>
      <xdr:row>4</xdr:row>
      <xdr:rowOff>166077</xdr:rowOff>
    </xdr:to>
    <xdr:cxnSp macro="">
      <xdr:nvCxnSpPr>
        <xdr:cNvPr id="222" name="Straight Connector 221">
          <a:extLst>
            <a:ext uri="{FF2B5EF4-FFF2-40B4-BE49-F238E27FC236}">
              <a16:creationId xmlns:a16="http://schemas.microsoft.com/office/drawing/2014/main" id="{7479C398-58AB-639F-CB7D-E45A6CFAD6A9}"/>
            </a:ext>
          </a:extLst>
        </xdr:cNvPr>
        <xdr:cNvCxnSpPr/>
      </xdr:nvCxnSpPr>
      <xdr:spPr>
        <a:xfrm flipV="1">
          <a:off x="12780596" y="857250"/>
          <a:ext cx="2014904" cy="7327"/>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459155</xdr:colOff>
      <xdr:row>5</xdr:row>
      <xdr:rowOff>162911</xdr:rowOff>
    </xdr:from>
    <xdr:to>
      <xdr:col>24</xdr:col>
      <xdr:colOff>283308</xdr:colOff>
      <xdr:row>18</xdr:row>
      <xdr:rowOff>22747</xdr:rowOff>
    </xdr:to>
    <xdr:graphicFrame macro="">
      <xdr:nvGraphicFramePr>
        <xdr:cNvPr id="227" name="Chart 226">
          <a:extLst>
            <a:ext uri="{FF2B5EF4-FFF2-40B4-BE49-F238E27FC236}">
              <a16:creationId xmlns:a16="http://schemas.microsoft.com/office/drawing/2014/main" id="{AEA1A2E2-0C71-450D-A700-4167BB460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572721</xdr:colOff>
      <xdr:row>20</xdr:row>
      <xdr:rowOff>150813</xdr:rowOff>
    </xdr:from>
    <xdr:to>
      <xdr:col>24</xdr:col>
      <xdr:colOff>142875</xdr:colOff>
      <xdr:row>20</xdr:row>
      <xdr:rowOff>158140</xdr:rowOff>
    </xdr:to>
    <xdr:cxnSp macro="">
      <xdr:nvCxnSpPr>
        <xdr:cNvPr id="419" name="Straight Connector 418">
          <a:extLst>
            <a:ext uri="{FF2B5EF4-FFF2-40B4-BE49-F238E27FC236}">
              <a16:creationId xmlns:a16="http://schemas.microsoft.com/office/drawing/2014/main" id="{C080C212-7245-3896-DC93-7356E17475C6}"/>
            </a:ext>
          </a:extLst>
        </xdr:cNvPr>
        <xdr:cNvCxnSpPr/>
      </xdr:nvCxnSpPr>
      <xdr:spPr>
        <a:xfrm flipV="1">
          <a:off x="12796471" y="3643313"/>
          <a:ext cx="2014904" cy="7327"/>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522092</xdr:colOff>
      <xdr:row>0</xdr:row>
      <xdr:rowOff>53433</xdr:rowOff>
    </xdr:from>
    <xdr:to>
      <xdr:col>24</xdr:col>
      <xdr:colOff>98940</xdr:colOff>
      <xdr:row>2</xdr:row>
      <xdr:rowOff>33606</xdr:rowOff>
    </xdr:to>
    <xdr:grpSp>
      <xdr:nvGrpSpPr>
        <xdr:cNvPr id="453" name="Group 452">
          <a:hlinkClick xmlns:r="http://schemas.openxmlformats.org/officeDocument/2006/relationships" r:id="rId14"/>
          <a:extLst>
            <a:ext uri="{FF2B5EF4-FFF2-40B4-BE49-F238E27FC236}">
              <a16:creationId xmlns:a16="http://schemas.microsoft.com/office/drawing/2014/main" id="{97613241-95BF-AB62-D57F-1CE4EE337051}"/>
            </a:ext>
          </a:extLst>
        </xdr:cNvPr>
        <xdr:cNvGrpSpPr/>
      </xdr:nvGrpSpPr>
      <xdr:grpSpPr>
        <a:xfrm>
          <a:off x="13277309" y="53433"/>
          <a:ext cx="1399022" cy="333564"/>
          <a:chOff x="13297882" y="53433"/>
          <a:chExt cx="1401961" cy="336592"/>
        </a:xfrm>
      </xdr:grpSpPr>
      <xdr:sp macro="" textlink="">
        <xdr:nvSpPr>
          <xdr:cNvPr id="450" name="Rectangle: Rounded Corners 449">
            <a:extLst>
              <a:ext uri="{FF2B5EF4-FFF2-40B4-BE49-F238E27FC236}">
                <a16:creationId xmlns:a16="http://schemas.microsoft.com/office/drawing/2014/main" id="{8BB28A57-D54A-966B-252F-8234257B90B4}"/>
              </a:ext>
            </a:extLst>
          </xdr:cNvPr>
          <xdr:cNvSpPr/>
        </xdr:nvSpPr>
        <xdr:spPr>
          <a:xfrm>
            <a:off x="13297882" y="75956"/>
            <a:ext cx="1401961" cy="289430"/>
          </a:xfrm>
          <a:prstGeom prst="roundRect">
            <a:avLst>
              <a:gd name="adj" fmla="val 3725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iot table'!C13">
        <xdr:nvSpPr>
          <xdr:cNvPr id="448" name="TextBox 447">
            <a:extLst>
              <a:ext uri="{FF2B5EF4-FFF2-40B4-BE49-F238E27FC236}">
                <a16:creationId xmlns:a16="http://schemas.microsoft.com/office/drawing/2014/main" id="{FC282C46-BC09-3512-AC6F-41CDEC4C193A}"/>
              </a:ext>
            </a:extLst>
          </xdr:cNvPr>
          <xdr:cNvSpPr txBox="1"/>
        </xdr:nvSpPr>
        <xdr:spPr>
          <a:xfrm>
            <a:off x="13350665" y="53433"/>
            <a:ext cx="1176403" cy="336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latin typeface="Aptos Light" panose="020B0004020202020204" pitchFamily="34" charset="0"/>
                <a:ea typeface="ADLaM Display" panose="020F0502020204030204" pitchFamily="2" charset="0"/>
                <a:cs typeface="ADLaM Display" panose="020F0502020204030204" pitchFamily="2" charset="0"/>
              </a:rPr>
              <a:t>Table</a:t>
            </a:r>
            <a:r>
              <a:rPr lang="en-IN" sz="1400" b="1" baseline="0">
                <a:solidFill>
                  <a:schemeClr val="tx1"/>
                </a:solidFill>
                <a:latin typeface="Aptos Light" panose="020B0004020202020204" pitchFamily="34" charset="0"/>
                <a:ea typeface="ADLaM Display" panose="020F0502020204030204" pitchFamily="2" charset="0"/>
                <a:cs typeface="ADLaM Display" panose="020F0502020204030204" pitchFamily="2" charset="0"/>
              </a:rPr>
              <a:t> of data</a:t>
            </a:r>
            <a:endParaRPr lang="en-IN" sz="1400" b="1">
              <a:solidFill>
                <a:schemeClr val="tx1"/>
              </a:solidFill>
              <a:latin typeface="Aptos Light" panose="020B0004020202020204" pitchFamily="34" charset="0"/>
              <a:ea typeface="ADLaM Display" panose="020F0502020204030204" pitchFamily="2" charset="0"/>
              <a:cs typeface="ADLaM Display" panose="020F0502020204030204" pitchFamily="2" charset="0"/>
            </a:endParaRPr>
          </a:p>
        </xdr:txBody>
      </xdr:sp>
      <xdr:pic>
        <xdr:nvPicPr>
          <xdr:cNvPr id="452" name="Graphic 451" descr="Circle with left arrow outline">
            <a:extLst>
              <a:ext uri="{FF2B5EF4-FFF2-40B4-BE49-F238E27FC236}">
                <a16:creationId xmlns:a16="http://schemas.microsoft.com/office/drawing/2014/main" id="{393B639A-2E17-694B-8F60-BB77DC67441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487575" y="107264"/>
            <a:ext cx="186181" cy="221726"/>
          </a:xfrm>
          <a:prstGeom prst="rect">
            <a:avLst/>
          </a:prstGeom>
        </xdr:spPr>
      </xdr:pic>
    </xdr:grpSp>
    <xdr:clientData/>
  </xdr:twoCellAnchor>
  <xdr:twoCellAnchor editAs="oneCell">
    <xdr:from>
      <xdr:col>17</xdr:col>
      <xdr:colOff>547691</xdr:colOff>
      <xdr:row>5</xdr:row>
      <xdr:rowOff>11908</xdr:rowOff>
    </xdr:from>
    <xdr:to>
      <xdr:col>18</xdr:col>
      <xdr:colOff>178596</xdr:colOff>
      <xdr:row>6</xdr:row>
      <xdr:rowOff>71438</xdr:rowOff>
    </xdr:to>
    <xdr:pic>
      <xdr:nvPicPr>
        <xdr:cNvPr id="458" name="Graphic 457" descr="Daily calendar with solid fill">
          <a:extLst>
            <a:ext uri="{FF2B5EF4-FFF2-40B4-BE49-F238E27FC236}">
              <a16:creationId xmlns:a16="http://schemas.microsoft.com/office/drawing/2014/main" id="{DF3613CC-7D68-7DEE-8E9C-F1046CDF01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870410" y="904877"/>
          <a:ext cx="238124" cy="238124"/>
        </a:xfrm>
        <a:prstGeom prst="rect">
          <a:avLst/>
        </a:prstGeom>
      </xdr:spPr>
    </xdr:pic>
    <xdr:clientData/>
  </xdr:twoCellAnchor>
  <xdr:twoCellAnchor editAs="oneCell">
    <xdr:from>
      <xdr:col>2</xdr:col>
      <xdr:colOff>157654</xdr:colOff>
      <xdr:row>17</xdr:row>
      <xdr:rowOff>113973</xdr:rowOff>
    </xdr:from>
    <xdr:to>
      <xdr:col>5</xdr:col>
      <xdr:colOff>173420</xdr:colOff>
      <xdr:row>26</xdr:row>
      <xdr:rowOff>13138</xdr:rowOff>
    </xdr:to>
    <mc:AlternateContent xmlns:mc="http://schemas.openxmlformats.org/markup-compatibility/2006" xmlns:a14="http://schemas.microsoft.com/office/drawing/2010/main">
      <mc:Choice Requires="a14">
        <xdr:graphicFrame macro="">
          <xdr:nvGraphicFramePr>
            <xdr:cNvPr id="466" name="Region">
              <a:extLst>
                <a:ext uri="{FF2B5EF4-FFF2-40B4-BE49-F238E27FC236}">
                  <a16:creationId xmlns:a16="http://schemas.microsoft.com/office/drawing/2014/main" id="{9F64FDA3-AB25-4C36-8F45-C1195106FB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2437" y="3117799"/>
              <a:ext cx="1837940" cy="1489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179411</xdr:colOff>
      <xdr:row>29</xdr:row>
      <xdr:rowOff>118189</xdr:rowOff>
    </xdr:from>
    <xdr:to>
      <xdr:col>5</xdr:col>
      <xdr:colOff>195177</xdr:colOff>
      <xdr:row>36</xdr:row>
      <xdr:rowOff>153168</xdr:rowOff>
    </xdr:to>
    <mc:AlternateContent xmlns:mc="http://schemas.openxmlformats.org/markup-compatibility/2006" xmlns:a14="http://schemas.microsoft.com/office/drawing/2010/main">
      <mc:Choice Requires="a14">
        <xdr:graphicFrame macro="">
          <xdr:nvGraphicFramePr>
            <xdr:cNvPr id="467" name="Payment Method">
              <a:extLst>
                <a:ext uri="{FF2B5EF4-FFF2-40B4-BE49-F238E27FC236}">
                  <a16:creationId xmlns:a16="http://schemas.microsoft.com/office/drawing/2014/main" id="{7B6183C5-84A9-47BD-ADEA-EE3CC7B4F7F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394194" y="5242363"/>
              <a:ext cx="1837940" cy="1271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189181</xdr:colOff>
      <xdr:row>8</xdr:row>
      <xdr:rowOff>0</xdr:rowOff>
    </xdr:from>
    <xdr:to>
      <xdr:col>5</xdr:col>
      <xdr:colOff>204947</xdr:colOff>
      <xdr:row>15</xdr:row>
      <xdr:rowOff>131380</xdr:rowOff>
    </xdr:to>
    <mc:AlternateContent xmlns:mc="http://schemas.openxmlformats.org/markup-compatibility/2006" xmlns:a14="http://schemas.microsoft.com/office/drawing/2010/main">
      <mc:Choice Requires="a14">
        <xdr:graphicFrame macro="">
          <xdr:nvGraphicFramePr>
            <xdr:cNvPr id="468" name="Customer Type">
              <a:extLst>
                <a:ext uri="{FF2B5EF4-FFF2-40B4-BE49-F238E27FC236}">
                  <a16:creationId xmlns:a16="http://schemas.microsoft.com/office/drawing/2014/main" id="{99E4F5C8-BB7C-4604-9B4E-24CC6779D09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403964" y="1413565"/>
              <a:ext cx="1837940" cy="136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31.53554675926" createdVersion="8" refreshedVersion="8" minRefreshableVersion="3" recordCount="150" xr:uid="{97BB0E47-52B2-45AF-8B7C-3E058FA410B1}">
  <cacheSource type="worksheet">
    <worksheetSource ref="A4:N154" sheet="Table Data"/>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ount="20">
        <s v="Table"/>
        <s v="Curtains"/>
        <s v="Sneakers"/>
        <s v="Chair"/>
        <s v="Lamp"/>
        <s v="Laptop"/>
        <s v="T-Shirt"/>
        <s v="Yoga Mat"/>
        <s v="Tennis Racket"/>
        <s v="Dumbbells"/>
        <s v="Smartphone"/>
        <s v="Perfume"/>
        <s v="Camera"/>
        <s v="Headphones"/>
        <s v="Football"/>
        <s v="Shampoo"/>
        <s v="Jeans"/>
        <s v="Face Cream"/>
        <s v="Jacket"/>
        <s v="Lipstick"/>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1898291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1"/>
    <n v="91.81"/>
    <n v="91.81"/>
    <n v="51.81"/>
    <n v="40"/>
    <x v="0"/>
    <x v="0"/>
    <x v="0"/>
    <x v="0"/>
  </r>
  <r>
    <x v="1"/>
    <x v="1"/>
    <x v="0"/>
    <x v="1"/>
    <x v="1"/>
    <n v="9"/>
    <n v="462.17"/>
    <n v="4159.53"/>
    <n v="4099.53"/>
    <n v="60"/>
    <x v="1"/>
    <x v="1"/>
    <x v="1"/>
    <x v="1"/>
  </r>
  <r>
    <x v="2"/>
    <x v="2"/>
    <x v="1"/>
    <x v="1"/>
    <x v="2"/>
    <n v="7"/>
    <n v="198.67"/>
    <n v="1390.69"/>
    <n v="1325.19"/>
    <n v="65.5"/>
    <x v="2"/>
    <x v="2"/>
    <x v="2"/>
    <x v="2"/>
  </r>
  <r>
    <x v="3"/>
    <x v="3"/>
    <x v="0"/>
    <x v="1"/>
    <x v="2"/>
    <n v="6"/>
    <n v="125.67"/>
    <n v="754.02"/>
    <n v="705.02"/>
    <n v="49"/>
    <x v="0"/>
    <x v="0"/>
    <x v="3"/>
    <x v="0"/>
  </r>
  <r>
    <x v="4"/>
    <x v="4"/>
    <x v="0"/>
    <x v="1"/>
    <x v="1"/>
    <n v="5"/>
    <n v="244.72"/>
    <n v="1223.5999999999999"/>
    <n v="1183.5999999999999"/>
    <n v="40"/>
    <x v="1"/>
    <x v="1"/>
    <x v="0"/>
    <x v="1"/>
  </r>
  <r>
    <x v="5"/>
    <x v="5"/>
    <x v="2"/>
    <x v="1"/>
    <x v="1"/>
    <n v="3"/>
    <n v="117.66"/>
    <n v="352.98"/>
    <n v="292.98"/>
    <n v="60"/>
    <x v="2"/>
    <x v="0"/>
    <x v="1"/>
    <x v="2"/>
  </r>
  <r>
    <x v="6"/>
    <x v="6"/>
    <x v="1"/>
    <x v="2"/>
    <x v="2"/>
    <n v="5"/>
    <n v="249.15"/>
    <n v="1245.75"/>
    <n v="1180.25"/>
    <n v="65.5"/>
    <x v="0"/>
    <x v="2"/>
    <x v="2"/>
    <x v="0"/>
  </r>
  <r>
    <x v="7"/>
    <x v="7"/>
    <x v="3"/>
    <x v="1"/>
    <x v="1"/>
    <n v="5"/>
    <n v="337.68"/>
    <n v="1688.4"/>
    <n v="1639.4"/>
    <n v="49"/>
    <x v="1"/>
    <x v="0"/>
    <x v="3"/>
    <x v="1"/>
  </r>
  <r>
    <x v="8"/>
    <x v="8"/>
    <x v="3"/>
    <x v="2"/>
    <x v="3"/>
    <n v="5"/>
    <n v="491.3"/>
    <n v="2456.5"/>
    <n v="2416.5"/>
    <n v="40"/>
    <x v="2"/>
    <x v="1"/>
    <x v="0"/>
    <x v="2"/>
  </r>
  <r>
    <x v="9"/>
    <x v="3"/>
    <x v="0"/>
    <x v="1"/>
    <x v="2"/>
    <n v="4"/>
    <n v="394.42"/>
    <n v="1577.68"/>
    <n v="1517.68"/>
    <n v="60"/>
    <x v="0"/>
    <x v="0"/>
    <x v="1"/>
    <x v="0"/>
  </r>
  <r>
    <x v="10"/>
    <x v="9"/>
    <x v="3"/>
    <x v="0"/>
    <x v="3"/>
    <n v="2"/>
    <n v="216.4"/>
    <n v="432.8"/>
    <n v="367.3"/>
    <n v="65.5"/>
    <x v="1"/>
    <x v="1"/>
    <x v="2"/>
    <x v="1"/>
  </r>
  <r>
    <x v="11"/>
    <x v="7"/>
    <x v="3"/>
    <x v="3"/>
    <x v="2"/>
    <n v="6"/>
    <n v="457.22"/>
    <n v="2743.32"/>
    <n v="2694.32"/>
    <n v="49"/>
    <x v="2"/>
    <x v="2"/>
    <x v="3"/>
    <x v="2"/>
  </r>
  <r>
    <x v="12"/>
    <x v="0"/>
    <x v="0"/>
    <x v="2"/>
    <x v="1"/>
    <n v="8"/>
    <n v="438.33"/>
    <n v="3506.64"/>
    <n v="3466.64"/>
    <n v="40"/>
    <x v="0"/>
    <x v="0"/>
    <x v="0"/>
    <x v="0"/>
  </r>
  <r>
    <x v="13"/>
    <x v="3"/>
    <x v="0"/>
    <x v="4"/>
    <x v="2"/>
    <n v="2"/>
    <n v="56.98"/>
    <n v="113.96"/>
    <n v="53.959999999999994"/>
    <n v="60"/>
    <x v="1"/>
    <x v="0"/>
    <x v="1"/>
    <x v="1"/>
  </r>
  <r>
    <x v="14"/>
    <x v="9"/>
    <x v="3"/>
    <x v="4"/>
    <x v="3"/>
    <n v="1"/>
    <n v="313.14"/>
    <n v="313.14"/>
    <n v="247.64"/>
    <n v="65.5"/>
    <x v="2"/>
    <x v="2"/>
    <x v="2"/>
    <x v="2"/>
  </r>
  <r>
    <x v="15"/>
    <x v="4"/>
    <x v="0"/>
    <x v="0"/>
    <x v="1"/>
    <n v="4"/>
    <n v="53.03"/>
    <n v="212.12"/>
    <n v="163.12"/>
    <n v="49"/>
    <x v="0"/>
    <x v="1"/>
    <x v="3"/>
    <x v="0"/>
  </r>
  <r>
    <x v="16"/>
    <x v="10"/>
    <x v="2"/>
    <x v="2"/>
    <x v="3"/>
    <n v="10"/>
    <n v="152.37"/>
    <n v="1523.7"/>
    <n v="1483.7"/>
    <n v="40"/>
    <x v="1"/>
    <x v="0"/>
    <x v="0"/>
    <x v="1"/>
  </r>
  <r>
    <x v="17"/>
    <x v="3"/>
    <x v="0"/>
    <x v="3"/>
    <x v="3"/>
    <n v="6"/>
    <n v="132.59"/>
    <n v="795.54"/>
    <n v="735.54"/>
    <n v="60"/>
    <x v="2"/>
    <x v="0"/>
    <x v="1"/>
    <x v="2"/>
  </r>
  <r>
    <x v="18"/>
    <x v="6"/>
    <x v="1"/>
    <x v="4"/>
    <x v="0"/>
    <n v="5"/>
    <n v="265.92"/>
    <n v="1329.6"/>
    <n v="1264.0999999999999"/>
    <n v="65.5"/>
    <x v="0"/>
    <x v="1"/>
    <x v="2"/>
    <x v="0"/>
  </r>
  <r>
    <x v="17"/>
    <x v="3"/>
    <x v="0"/>
    <x v="4"/>
    <x v="3"/>
    <n v="1"/>
    <n v="492.81"/>
    <n v="492.81"/>
    <n v="443.81"/>
    <n v="49"/>
    <x v="1"/>
    <x v="2"/>
    <x v="3"/>
    <x v="1"/>
  </r>
  <r>
    <x v="19"/>
    <x v="4"/>
    <x v="0"/>
    <x v="4"/>
    <x v="3"/>
    <n v="1"/>
    <n v="434.04"/>
    <n v="434.04"/>
    <n v="394.04"/>
    <n v="40"/>
    <x v="2"/>
    <x v="0"/>
    <x v="0"/>
    <x v="2"/>
  </r>
  <r>
    <x v="20"/>
    <x v="2"/>
    <x v="1"/>
    <x v="2"/>
    <x v="0"/>
    <n v="10"/>
    <n v="462.7"/>
    <n v="4627"/>
    <n v="4567"/>
    <n v="60"/>
    <x v="0"/>
    <x v="2"/>
    <x v="1"/>
    <x v="0"/>
  </r>
  <r>
    <x v="14"/>
    <x v="3"/>
    <x v="0"/>
    <x v="3"/>
    <x v="1"/>
    <n v="2"/>
    <n v="336.04"/>
    <n v="672.08"/>
    <n v="606.58000000000004"/>
    <n v="65.5"/>
    <x v="1"/>
    <x v="0"/>
    <x v="2"/>
    <x v="1"/>
  </r>
  <r>
    <x v="21"/>
    <x v="11"/>
    <x v="4"/>
    <x v="4"/>
    <x v="1"/>
    <n v="7"/>
    <n v="349.53"/>
    <n v="2446.71"/>
    <n v="2397.71"/>
    <n v="49"/>
    <x v="2"/>
    <x v="1"/>
    <x v="3"/>
    <x v="2"/>
  </r>
  <r>
    <x v="22"/>
    <x v="4"/>
    <x v="0"/>
    <x v="1"/>
    <x v="3"/>
    <n v="5"/>
    <n v="178.39"/>
    <n v="891.95"/>
    <n v="851.95"/>
    <n v="40"/>
    <x v="0"/>
    <x v="1"/>
    <x v="0"/>
    <x v="0"/>
  </r>
  <r>
    <x v="23"/>
    <x v="12"/>
    <x v="2"/>
    <x v="0"/>
    <x v="2"/>
    <n v="9"/>
    <n v="479.97"/>
    <n v="4319.7299999999996"/>
    <n v="4259.7299999999996"/>
    <n v="60"/>
    <x v="1"/>
    <x v="2"/>
    <x v="1"/>
    <x v="1"/>
  </r>
  <r>
    <x v="24"/>
    <x v="12"/>
    <x v="2"/>
    <x v="2"/>
    <x v="0"/>
    <n v="1"/>
    <n v="226.32"/>
    <n v="226.32"/>
    <n v="160.82"/>
    <n v="65.5"/>
    <x v="2"/>
    <x v="0"/>
    <x v="2"/>
    <x v="2"/>
  </r>
  <r>
    <x v="25"/>
    <x v="12"/>
    <x v="2"/>
    <x v="1"/>
    <x v="2"/>
    <n v="6"/>
    <n v="430.69"/>
    <n v="2584.14"/>
    <n v="2535.14"/>
    <n v="49"/>
    <x v="0"/>
    <x v="0"/>
    <x v="3"/>
    <x v="0"/>
  </r>
  <r>
    <x v="26"/>
    <x v="6"/>
    <x v="1"/>
    <x v="1"/>
    <x v="3"/>
    <n v="3"/>
    <n v="393.27"/>
    <n v="1179.81"/>
    <n v="1139.81"/>
    <n v="40"/>
    <x v="1"/>
    <x v="1"/>
    <x v="0"/>
    <x v="1"/>
  </r>
  <r>
    <x v="27"/>
    <x v="1"/>
    <x v="0"/>
    <x v="0"/>
    <x v="1"/>
    <n v="9"/>
    <n v="475.63"/>
    <n v="4280.67"/>
    <n v="4220.67"/>
    <n v="60"/>
    <x v="2"/>
    <x v="2"/>
    <x v="1"/>
    <x v="2"/>
  </r>
  <r>
    <x v="28"/>
    <x v="1"/>
    <x v="0"/>
    <x v="0"/>
    <x v="0"/>
    <n v="1"/>
    <n v="286.63"/>
    <n v="286.63"/>
    <n v="221.13"/>
    <n v="65.5"/>
    <x v="0"/>
    <x v="0"/>
    <x v="2"/>
    <x v="0"/>
  </r>
  <r>
    <x v="25"/>
    <x v="2"/>
    <x v="1"/>
    <x v="1"/>
    <x v="2"/>
    <n v="6"/>
    <n v="66.28"/>
    <n v="397.68"/>
    <n v="348.68"/>
    <n v="49"/>
    <x v="1"/>
    <x v="1"/>
    <x v="3"/>
    <x v="1"/>
  </r>
  <r>
    <x v="29"/>
    <x v="13"/>
    <x v="2"/>
    <x v="4"/>
    <x v="0"/>
    <n v="1"/>
    <n v="188.02"/>
    <n v="188.02"/>
    <n v="148.02000000000001"/>
    <n v="40"/>
    <x v="2"/>
    <x v="0"/>
    <x v="0"/>
    <x v="2"/>
  </r>
  <r>
    <x v="30"/>
    <x v="2"/>
    <x v="1"/>
    <x v="0"/>
    <x v="2"/>
    <n v="2"/>
    <n v="163.61000000000001"/>
    <n v="327.22000000000003"/>
    <n v="267.22000000000003"/>
    <n v="60"/>
    <x v="0"/>
    <x v="2"/>
    <x v="1"/>
    <x v="0"/>
  </r>
  <r>
    <x v="31"/>
    <x v="10"/>
    <x v="2"/>
    <x v="1"/>
    <x v="1"/>
    <n v="5"/>
    <n v="235.55"/>
    <n v="1177.75"/>
    <n v="1112.25"/>
    <n v="65.5"/>
    <x v="1"/>
    <x v="1"/>
    <x v="2"/>
    <x v="1"/>
  </r>
  <r>
    <x v="32"/>
    <x v="5"/>
    <x v="2"/>
    <x v="3"/>
    <x v="1"/>
    <n v="9"/>
    <n v="342.15"/>
    <n v="3079.35"/>
    <n v="3030.35"/>
    <n v="49"/>
    <x v="2"/>
    <x v="0"/>
    <x v="3"/>
    <x v="2"/>
  </r>
  <r>
    <x v="33"/>
    <x v="14"/>
    <x v="3"/>
    <x v="1"/>
    <x v="3"/>
    <n v="4"/>
    <n v="117.1"/>
    <n v="468.4"/>
    <n v="428.4"/>
    <n v="40"/>
    <x v="0"/>
    <x v="2"/>
    <x v="0"/>
    <x v="0"/>
  </r>
  <r>
    <x v="34"/>
    <x v="15"/>
    <x v="4"/>
    <x v="1"/>
    <x v="2"/>
    <n v="2"/>
    <n v="416.69"/>
    <n v="833.38"/>
    <n v="773.38"/>
    <n v="60"/>
    <x v="1"/>
    <x v="0"/>
    <x v="1"/>
    <x v="1"/>
  </r>
  <r>
    <x v="35"/>
    <x v="0"/>
    <x v="0"/>
    <x v="4"/>
    <x v="0"/>
    <n v="8"/>
    <n v="341.07"/>
    <n v="2728.56"/>
    <n v="2663.06"/>
    <n v="65.5"/>
    <x v="2"/>
    <x v="1"/>
    <x v="2"/>
    <x v="2"/>
  </r>
  <r>
    <x v="36"/>
    <x v="16"/>
    <x v="1"/>
    <x v="0"/>
    <x v="2"/>
    <n v="7"/>
    <n v="76.53"/>
    <n v="535.71"/>
    <n v="486.71000000000004"/>
    <n v="49"/>
    <x v="0"/>
    <x v="2"/>
    <x v="3"/>
    <x v="0"/>
  </r>
  <r>
    <x v="37"/>
    <x v="3"/>
    <x v="0"/>
    <x v="4"/>
    <x v="3"/>
    <n v="5"/>
    <n v="302.08"/>
    <n v="1510.4"/>
    <n v="1470.4"/>
    <n v="40"/>
    <x v="1"/>
    <x v="0"/>
    <x v="0"/>
    <x v="1"/>
  </r>
  <r>
    <x v="38"/>
    <x v="15"/>
    <x v="4"/>
    <x v="2"/>
    <x v="1"/>
    <n v="6"/>
    <n v="343.96"/>
    <n v="2063.7600000000002"/>
    <n v="2003.7600000000002"/>
    <n v="60"/>
    <x v="2"/>
    <x v="1"/>
    <x v="1"/>
    <x v="2"/>
  </r>
  <r>
    <x v="39"/>
    <x v="3"/>
    <x v="0"/>
    <x v="2"/>
    <x v="2"/>
    <n v="3"/>
    <n v="334.52"/>
    <n v="1003.56"/>
    <n v="938.06"/>
    <n v="65.5"/>
    <x v="0"/>
    <x v="2"/>
    <x v="2"/>
    <x v="0"/>
  </r>
  <r>
    <x v="40"/>
    <x v="3"/>
    <x v="0"/>
    <x v="4"/>
    <x v="0"/>
    <n v="6"/>
    <n v="108.38"/>
    <n v="650.28"/>
    <n v="601.28"/>
    <n v="49"/>
    <x v="1"/>
    <x v="0"/>
    <x v="3"/>
    <x v="1"/>
  </r>
  <r>
    <x v="41"/>
    <x v="7"/>
    <x v="3"/>
    <x v="0"/>
    <x v="0"/>
    <n v="6"/>
    <n v="135.08000000000001"/>
    <n v="810.48"/>
    <n v="770.48"/>
    <n v="40"/>
    <x v="2"/>
    <x v="0"/>
    <x v="0"/>
    <x v="2"/>
  </r>
  <r>
    <x v="42"/>
    <x v="4"/>
    <x v="0"/>
    <x v="4"/>
    <x v="3"/>
    <n v="8"/>
    <n v="217.97"/>
    <n v="1743.76"/>
    <n v="1683.76"/>
    <n v="60"/>
    <x v="0"/>
    <x v="2"/>
    <x v="1"/>
    <x v="0"/>
  </r>
  <r>
    <x v="11"/>
    <x v="4"/>
    <x v="0"/>
    <x v="2"/>
    <x v="2"/>
    <n v="10"/>
    <n v="315.7"/>
    <n v="3157"/>
    <n v="3091.5"/>
    <n v="65.5"/>
    <x v="1"/>
    <x v="0"/>
    <x v="2"/>
    <x v="1"/>
  </r>
  <r>
    <x v="43"/>
    <x v="12"/>
    <x v="2"/>
    <x v="2"/>
    <x v="2"/>
    <n v="4"/>
    <n v="275.02999999999997"/>
    <n v="1100.1199999999999"/>
    <n v="1051.1199999999999"/>
    <n v="49"/>
    <x v="2"/>
    <x v="1"/>
    <x v="3"/>
    <x v="2"/>
  </r>
  <r>
    <x v="44"/>
    <x v="13"/>
    <x v="2"/>
    <x v="1"/>
    <x v="3"/>
    <n v="2"/>
    <n v="333.53"/>
    <n v="667.06"/>
    <n v="627.05999999999995"/>
    <n v="40"/>
    <x v="0"/>
    <x v="0"/>
    <x v="0"/>
    <x v="0"/>
  </r>
  <r>
    <x v="45"/>
    <x v="8"/>
    <x v="3"/>
    <x v="1"/>
    <x v="2"/>
    <n v="10"/>
    <n v="493.05"/>
    <n v="4930.5"/>
    <n v="4870.5"/>
    <n v="60"/>
    <x v="1"/>
    <x v="2"/>
    <x v="1"/>
    <x v="1"/>
  </r>
  <r>
    <x v="46"/>
    <x v="10"/>
    <x v="2"/>
    <x v="0"/>
    <x v="1"/>
    <n v="2"/>
    <n v="154.16"/>
    <n v="308.32"/>
    <n v="242.82"/>
    <n v="65.5"/>
    <x v="2"/>
    <x v="1"/>
    <x v="2"/>
    <x v="2"/>
  </r>
  <r>
    <x v="47"/>
    <x v="17"/>
    <x v="4"/>
    <x v="3"/>
    <x v="2"/>
    <n v="10"/>
    <n v="294.19"/>
    <n v="2941.9"/>
    <n v="2892.9"/>
    <n v="49"/>
    <x v="0"/>
    <x v="0"/>
    <x v="3"/>
    <x v="0"/>
  </r>
  <r>
    <x v="48"/>
    <x v="2"/>
    <x v="1"/>
    <x v="0"/>
    <x v="0"/>
    <n v="8"/>
    <n v="307.88"/>
    <n v="2463.04"/>
    <n v="2423.04"/>
    <n v="40"/>
    <x v="1"/>
    <x v="2"/>
    <x v="0"/>
    <x v="1"/>
  </r>
  <r>
    <x v="29"/>
    <x v="14"/>
    <x v="3"/>
    <x v="3"/>
    <x v="0"/>
    <n v="10"/>
    <n v="223.77"/>
    <n v="2237.6999999999998"/>
    <n v="2177.6999999999998"/>
    <n v="60"/>
    <x v="2"/>
    <x v="0"/>
    <x v="1"/>
    <x v="2"/>
  </r>
  <r>
    <x v="10"/>
    <x v="18"/>
    <x v="1"/>
    <x v="1"/>
    <x v="3"/>
    <n v="5"/>
    <n v="83.92"/>
    <n v="419.6"/>
    <n v="354.1"/>
    <n v="65.5"/>
    <x v="0"/>
    <x v="1"/>
    <x v="2"/>
    <x v="0"/>
  </r>
  <r>
    <x v="49"/>
    <x v="10"/>
    <x v="2"/>
    <x v="4"/>
    <x v="0"/>
    <n v="3"/>
    <n v="191.55"/>
    <n v="574.65"/>
    <n v="525.65"/>
    <n v="49"/>
    <x v="1"/>
    <x v="2"/>
    <x v="3"/>
    <x v="1"/>
  </r>
  <r>
    <x v="50"/>
    <x v="0"/>
    <x v="0"/>
    <x v="3"/>
    <x v="2"/>
    <n v="5"/>
    <n v="290.39"/>
    <n v="1451.95"/>
    <n v="1411.95"/>
    <n v="40"/>
    <x v="2"/>
    <x v="0"/>
    <x v="0"/>
    <x v="2"/>
  </r>
  <r>
    <x v="51"/>
    <x v="13"/>
    <x v="2"/>
    <x v="0"/>
    <x v="0"/>
    <n v="8"/>
    <n v="89.62"/>
    <n v="716.96"/>
    <n v="656.96"/>
    <n v="60"/>
    <x v="0"/>
    <x v="1"/>
    <x v="1"/>
    <x v="0"/>
  </r>
  <r>
    <x v="52"/>
    <x v="18"/>
    <x v="1"/>
    <x v="4"/>
    <x v="1"/>
    <n v="7"/>
    <n v="252.53"/>
    <n v="1767.71"/>
    <n v="1702.21"/>
    <n v="65.5"/>
    <x v="1"/>
    <x v="0"/>
    <x v="2"/>
    <x v="1"/>
  </r>
  <r>
    <x v="53"/>
    <x v="7"/>
    <x v="3"/>
    <x v="2"/>
    <x v="1"/>
    <n v="9"/>
    <n v="127.33"/>
    <n v="1145.97"/>
    <n v="1096.97"/>
    <n v="49"/>
    <x v="2"/>
    <x v="2"/>
    <x v="3"/>
    <x v="2"/>
  </r>
  <r>
    <x v="54"/>
    <x v="12"/>
    <x v="2"/>
    <x v="4"/>
    <x v="0"/>
    <n v="4"/>
    <n v="165.21"/>
    <n v="660.84"/>
    <n v="620.84"/>
    <n v="40"/>
    <x v="0"/>
    <x v="0"/>
    <x v="0"/>
    <x v="0"/>
  </r>
  <r>
    <x v="55"/>
    <x v="4"/>
    <x v="0"/>
    <x v="0"/>
    <x v="0"/>
    <n v="8"/>
    <n v="292.8"/>
    <n v="2342.4"/>
    <n v="2282.4"/>
    <n v="60"/>
    <x v="1"/>
    <x v="1"/>
    <x v="1"/>
    <x v="1"/>
  </r>
  <r>
    <x v="56"/>
    <x v="2"/>
    <x v="1"/>
    <x v="2"/>
    <x v="1"/>
    <n v="1"/>
    <n v="327.33"/>
    <n v="327.33"/>
    <n v="261.83"/>
    <n v="65.5"/>
    <x v="2"/>
    <x v="0"/>
    <x v="2"/>
    <x v="2"/>
  </r>
  <r>
    <x v="57"/>
    <x v="1"/>
    <x v="0"/>
    <x v="3"/>
    <x v="3"/>
    <n v="6"/>
    <n v="201.52"/>
    <n v="1209.1199999999999"/>
    <n v="1160.1199999999999"/>
    <n v="49"/>
    <x v="0"/>
    <x v="2"/>
    <x v="3"/>
    <x v="0"/>
  </r>
  <r>
    <x v="58"/>
    <x v="0"/>
    <x v="0"/>
    <x v="3"/>
    <x v="2"/>
    <n v="3"/>
    <n v="487.82"/>
    <n v="1463.46"/>
    <n v="1423.46"/>
    <n v="40"/>
    <x v="1"/>
    <x v="0"/>
    <x v="0"/>
    <x v="1"/>
  </r>
  <r>
    <x v="59"/>
    <x v="7"/>
    <x v="3"/>
    <x v="3"/>
    <x v="3"/>
    <n v="9"/>
    <n v="334.1"/>
    <n v="3006.9"/>
    <n v="2946.9"/>
    <n v="60"/>
    <x v="2"/>
    <x v="1"/>
    <x v="1"/>
    <x v="2"/>
  </r>
  <r>
    <x v="30"/>
    <x v="3"/>
    <x v="0"/>
    <x v="4"/>
    <x v="2"/>
    <n v="10"/>
    <n v="88.48"/>
    <n v="884.8"/>
    <n v="819.3"/>
    <n v="65.5"/>
    <x v="0"/>
    <x v="0"/>
    <x v="2"/>
    <x v="0"/>
  </r>
  <r>
    <x v="27"/>
    <x v="4"/>
    <x v="0"/>
    <x v="1"/>
    <x v="3"/>
    <n v="2"/>
    <n v="115.48"/>
    <n v="230.96"/>
    <n v="181.96"/>
    <n v="49"/>
    <x v="1"/>
    <x v="2"/>
    <x v="3"/>
    <x v="1"/>
  </r>
  <r>
    <x v="35"/>
    <x v="4"/>
    <x v="0"/>
    <x v="4"/>
    <x v="1"/>
    <n v="1"/>
    <n v="187.15"/>
    <n v="187.15"/>
    <n v="147.15"/>
    <n v="40"/>
    <x v="2"/>
    <x v="1"/>
    <x v="0"/>
    <x v="2"/>
  </r>
  <r>
    <x v="60"/>
    <x v="8"/>
    <x v="3"/>
    <x v="3"/>
    <x v="2"/>
    <n v="8"/>
    <n v="300.43"/>
    <n v="2403.44"/>
    <n v="2343.44"/>
    <n v="60"/>
    <x v="0"/>
    <x v="0"/>
    <x v="1"/>
    <x v="0"/>
  </r>
  <r>
    <x v="61"/>
    <x v="12"/>
    <x v="2"/>
    <x v="2"/>
    <x v="2"/>
    <n v="3"/>
    <n v="22.62"/>
    <n v="67.86"/>
    <n v="2.3599999999999994"/>
    <n v="65.5"/>
    <x v="1"/>
    <x v="0"/>
    <x v="2"/>
    <x v="1"/>
  </r>
  <r>
    <x v="62"/>
    <x v="9"/>
    <x v="3"/>
    <x v="4"/>
    <x v="3"/>
    <n v="3"/>
    <n v="295.91000000000003"/>
    <n v="887.73"/>
    <n v="838.73"/>
    <n v="49"/>
    <x v="2"/>
    <x v="2"/>
    <x v="3"/>
    <x v="2"/>
  </r>
  <r>
    <x v="33"/>
    <x v="7"/>
    <x v="3"/>
    <x v="2"/>
    <x v="0"/>
    <n v="3"/>
    <n v="183.7"/>
    <n v="551.1"/>
    <n v="511.1"/>
    <n v="40"/>
    <x v="0"/>
    <x v="1"/>
    <x v="0"/>
    <x v="0"/>
  </r>
  <r>
    <x v="63"/>
    <x v="9"/>
    <x v="3"/>
    <x v="3"/>
    <x v="1"/>
    <n v="3"/>
    <n v="269.45999999999998"/>
    <n v="808.38"/>
    <n v="748.38"/>
    <n v="60"/>
    <x v="1"/>
    <x v="0"/>
    <x v="1"/>
    <x v="1"/>
  </r>
  <r>
    <x v="64"/>
    <x v="9"/>
    <x v="3"/>
    <x v="1"/>
    <x v="0"/>
    <n v="4"/>
    <n v="211.28"/>
    <n v="845.12"/>
    <n v="779.62"/>
    <n v="65.5"/>
    <x v="2"/>
    <x v="1"/>
    <x v="2"/>
    <x v="2"/>
  </r>
  <r>
    <x v="26"/>
    <x v="1"/>
    <x v="0"/>
    <x v="2"/>
    <x v="1"/>
    <n v="5"/>
    <n v="362.47"/>
    <n v="1812.35"/>
    <n v="1763.35"/>
    <n v="49"/>
    <x v="0"/>
    <x v="0"/>
    <x v="3"/>
    <x v="0"/>
  </r>
  <r>
    <x v="11"/>
    <x v="11"/>
    <x v="4"/>
    <x v="3"/>
    <x v="3"/>
    <n v="8"/>
    <n v="259.56"/>
    <n v="2076.48"/>
    <n v="2036.48"/>
    <n v="40"/>
    <x v="1"/>
    <x v="0"/>
    <x v="0"/>
    <x v="1"/>
  </r>
  <r>
    <x v="48"/>
    <x v="1"/>
    <x v="0"/>
    <x v="2"/>
    <x v="3"/>
    <n v="1"/>
    <n v="134.63"/>
    <n v="134.63"/>
    <n v="74.63"/>
    <n v="60"/>
    <x v="2"/>
    <x v="2"/>
    <x v="1"/>
    <x v="2"/>
  </r>
  <r>
    <x v="65"/>
    <x v="9"/>
    <x v="3"/>
    <x v="3"/>
    <x v="1"/>
    <n v="10"/>
    <n v="272.01"/>
    <n v="2720.1"/>
    <n v="2654.6"/>
    <n v="65.5"/>
    <x v="0"/>
    <x v="1"/>
    <x v="2"/>
    <x v="0"/>
  </r>
  <r>
    <x v="66"/>
    <x v="5"/>
    <x v="2"/>
    <x v="3"/>
    <x v="3"/>
    <n v="4"/>
    <n v="265.89"/>
    <n v="1063.56"/>
    <n v="1014.56"/>
    <n v="49"/>
    <x v="1"/>
    <x v="0"/>
    <x v="3"/>
    <x v="1"/>
  </r>
  <r>
    <x v="67"/>
    <x v="7"/>
    <x v="3"/>
    <x v="0"/>
    <x v="1"/>
    <n v="4"/>
    <n v="327.41000000000003"/>
    <n v="1309.6400000000001"/>
    <n v="1269.6400000000001"/>
    <n v="40"/>
    <x v="2"/>
    <x v="0"/>
    <x v="0"/>
    <x v="2"/>
  </r>
  <r>
    <x v="68"/>
    <x v="6"/>
    <x v="1"/>
    <x v="0"/>
    <x v="0"/>
    <n v="2"/>
    <n v="395.91"/>
    <n v="791.82"/>
    <n v="731.82"/>
    <n v="60"/>
    <x v="0"/>
    <x v="2"/>
    <x v="1"/>
    <x v="0"/>
  </r>
  <r>
    <x v="69"/>
    <x v="8"/>
    <x v="3"/>
    <x v="1"/>
    <x v="1"/>
    <n v="10"/>
    <n v="66.56"/>
    <n v="665.6"/>
    <n v="600.1"/>
    <n v="65.5"/>
    <x v="1"/>
    <x v="1"/>
    <x v="2"/>
    <x v="1"/>
  </r>
  <r>
    <x v="70"/>
    <x v="5"/>
    <x v="2"/>
    <x v="3"/>
    <x v="2"/>
    <n v="5"/>
    <n v="432.3"/>
    <n v="2161.5"/>
    <n v="2112.5"/>
    <n v="49"/>
    <x v="2"/>
    <x v="0"/>
    <x v="3"/>
    <x v="2"/>
  </r>
  <r>
    <x v="71"/>
    <x v="4"/>
    <x v="0"/>
    <x v="2"/>
    <x v="2"/>
    <n v="7"/>
    <n v="272.05"/>
    <n v="1904.35"/>
    <n v="1864.35"/>
    <n v="40"/>
    <x v="0"/>
    <x v="0"/>
    <x v="0"/>
    <x v="0"/>
  </r>
  <r>
    <x v="72"/>
    <x v="6"/>
    <x v="1"/>
    <x v="3"/>
    <x v="3"/>
    <n v="7"/>
    <n v="301.27999999999997"/>
    <n v="2108.96"/>
    <n v="2048.96"/>
    <n v="60"/>
    <x v="1"/>
    <x v="2"/>
    <x v="1"/>
    <x v="1"/>
  </r>
  <r>
    <x v="73"/>
    <x v="4"/>
    <x v="0"/>
    <x v="2"/>
    <x v="0"/>
    <n v="9"/>
    <n v="23.52"/>
    <n v="211.68"/>
    <n v="146.18"/>
    <n v="65.5"/>
    <x v="2"/>
    <x v="0"/>
    <x v="2"/>
    <x v="2"/>
  </r>
  <r>
    <x v="74"/>
    <x v="17"/>
    <x v="4"/>
    <x v="1"/>
    <x v="0"/>
    <n v="6"/>
    <n v="281.85000000000002"/>
    <n v="1691.1"/>
    <n v="1642.1"/>
    <n v="49"/>
    <x v="0"/>
    <x v="1"/>
    <x v="3"/>
    <x v="0"/>
  </r>
  <r>
    <x v="75"/>
    <x v="0"/>
    <x v="0"/>
    <x v="3"/>
    <x v="2"/>
    <n v="6"/>
    <n v="157.88"/>
    <n v="947.28"/>
    <n v="907.28"/>
    <n v="40"/>
    <x v="1"/>
    <x v="2"/>
    <x v="0"/>
    <x v="1"/>
  </r>
  <r>
    <x v="76"/>
    <x v="17"/>
    <x v="4"/>
    <x v="1"/>
    <x v="0"/>
    <n v="7"/>
    <n v="98.66"/>
    <n v="690.62"/>
    <n v="630.62"/>
    <n v="60"/>
    <x v="2"/>
    <x v="0"/>
    <x v="1"/>
    <x v="2"/>
  </r>
  <r>
    <x v="77"/>
    <x v="17"/>
    <x v="4"/>
    <x v="2"/>
    <x v="2"/>
    <n v="2"/>
    <n v="37.119999999999997"/>
    <n v="74.239999999999995"/>
    <n v="8.7399999999999949"/>
    <n v="65.5"/>
    <x v="0"/>
    <x v="1"/>
    <x v="2"/>
    <x v="0"/>
  </r>
  <r>
    <x v="78"/>
    <x v="12"/>
    <x v="2"/>
    <x v="2"/>
    <x v="0"/>
    <n v="9"/>
    <n v="191.38"/>
    <n v="1722.42"/>
    <n v="1673.42"/>
    <n v="49"/>
    <x v="1"/>
    <x v="2"/>
    <x v="3"/>
    <x v="1"/>
  </r>
  <r>
    <x v="79"/>
    <x v="10"/>
    <x v="2"/>
    <x v="3"/>
    <x v="1"/>
    <n v="2"/>
    <n v="301.12"/>
    <n v="602.24"/>
    <n v="562.24"/>
    <n v="40"/>
    <x v="2"/>
    <x v="0"/>
    <x v="0"/>
    <x v="2"/>
  </r>
  <r>
    <x v="54"/>
    <x v="15"/>
    <x v="4"/>
    <x v="4"/>
    <x v="3"/>
    <n v="4"/>
    <n v="415.24"/>
    <n v="1660.96"/>
    <n v="1600.96"/>
    <n v="60"/>
    <x v="0"/>
    <x v="0"/>
    <x v="1"/>
    <x v="0"/>
  </r>
  <r>
    <x v="80"/>
    <x v="10"/>
    <x v="2"/>
    <x v="2"/>
    <x v="0"/>
    <n v="3"/>
    <n v="115.83"/>
    <n v="347.49"/>
    <n v="281.99"/>
    <n v="65.5"/>
    <x v="1"/>
    <x v="1"/>
    <x v="2"/>
    <x v="1"/>
  </r>
  <r>
    <x v="81"/>
    <x v="18"/>
    <x v="1"/>
    <x v="2"/>
    <x v="3"/>
    <n v="6"/>
    <n v="229.86"/>
    <n v="1379.16"/>
    <n v="1330.16"/>
    <n v="49"/>
    <x v="2"/>
    <x v="0"/>
    <x v="3"/>
    <x v="2"/>
  </r>
  <r>
    <x v="82"/>
    <x v="8"/>
    <x v="3"/>
    <x v="3"/>
    <x v="2"/>
    <n v="10"/>
    <n v="98.84"/>
    <n v="988.4"/>
    <n v="948.4"/>
    <n v="40"/>
    <x v="0"/>
    <x v="2"/>
    <x v="0"/>
    <x v="0"/>
  </r>
  <r>
    <x v="83"/>
    <x v="19"/>
    <x v="4"/>
    <x v="3"/>
    <x v="1"/>
    <n v="10"/>
    <n v="200.83"/>
    <n v="2008.3"/>
    <n v="1948.3"/>
    <n v="60"/>
    <x v="1"/>
    <x v="1"/>
    <x v="1"/>
    <x v="1"/>
  </r>
  <r>
    <x v="5"/>
    <x v="4"/>
    <x v="0"/>
    <x v="1"/>
    <x v="3"/>
    <n v="1"/>
    <n v="310.54000000000002"/>
    <n v="310.54000000000002"/>
    <n v="245.04000000000002"/>
    <n v="65.5"/>
    <x v="2"/>
    <x v="0"/>
    <x v="2"/>
    <x v="2"/>
  </r>
  <r>
    <x v="43"/>
    <x v="5"/>
    <x v="2"/>
    <x v="3"/>
    <x v="1"/>
    <n v="8"/>
    <n v="228.57"/>
    <n v="1828.56"/>
    <n v="1779.56"/>
    <n v="49"/>
    <x v="0"/>
    <x v="2"/>
    <x v="3"/>
    <x v="0"/>
  </r>
  <r>
    <x v="84"/>
    <x v="7"/>
    <x v="3"/>
    <x v="4"/>
    <x v="2"/>
    <n v="2"/>
    <n v="495.03"/>
    <n v="990.06"/>
    <n v="950.06"/>
    <n v="40"/>
    <x v="1"/>
    <x v="0"/>
    <x v="0"/>
    <x v="1"/>
  </r>
  <r>
    <x v="85"/>
    <x v="18"/>
    <x v="1"/>
    <x v="3"/>
    <x v="3"/>
    <n v="7"/>
    <n v="75.27"/>
    <n v="526.89"/>
    <n v="466.89"/>
    <n v="60"/>
    <x v="2"/>
    <x v="1"/>
    <x v="1"/>
    <x v="2"/>
  </r>
  <r>
    <x v="86"/>
    <x v="2"/>
    <x v="1"/>
    <x v="1"/>
    <x v="0"/>
    <n v="6"/>
    <n v="156.28"/>
    <n v="937.68"/>
    <n v="872.18"/>
    <n v="65.5"/>
    <x v="0"/>
    <x v="0"/>
    <x v="2"/>
    <x v="0"/>
  </r>
  <r>
    <x v="50"/>
    <x v="5"/>
    <x v="2"/>
    <x v="2"/>
    <x v="3"/>
    <n v="5"/>
    <n v="273.58"/>
    <n v="1367.9"/>
    <n v="1318.9"/>
    <n v="49"/>
    <x v="1"/>
    <x v="2"/>
    <x v="3"/>
    <x v="1"/>
  </r>
  <r>
    <x v="87"/>
    <x v="0"/>
    <x v="0"/>
    <x v="3"/>
    <x v="1"/>
    <n v="9"/>
    <n v="393.82"/>
    <n v="3544.38"/>
    <n v="3504.38"/>
    <n v="40"/>
    <x v="2"/>
    <x v="0"/>
    <x v="0"/>
    <x v="2"/>
  </r>
  <r>
    <x v="75"/>
    <x v="9"/>
    <x v="3"/>
    <x v="4"/>
    <x v="2"/>
    <n v="5"/>
    <n v="439.15"/>
    <n v="2195.75"/>
    <n v="2135.75"/>
    <n v="60"/>
    <x v="0"/>
    <x v="1"/>
    <x v="1"/>
    <x v="0"/>
  </r>
  <r>
    <x v="46"/>
    <x v="9"/>
    <x v="3"/>
    <x v="4"/>
    <x v="2"/>
    <n v="5"/>
    <n v="417.04"/>
    <n v="2085.1999999999998"/>
    <n v="2019.6999999999998"/>
    <n v="65.5"/>
    <x v="1"/>
    <x v="0"/>
    <x v="2"/>
    <x v="1"/>
  </r>
  <r>
    <x v="11"/>
    <x v="9"/>
    <x v="3"/>
    <x v="2"/>
    <x v="1"/>
    <n v="7"/>
    <n v="178.61"/>
    <n v="1250.27"/>
    <n v="1201.27"/>
    <n v="49"/>
    <x v="2"/>
    <x v="2"/>
    <x v="3"/>
    <x v="2"/>
  </r>
  <r>
    <x v="88"/>
    <x v="15"/>
    <x v="4"/>
    <x v="2"/>
    <x v="0"/>
    <n v="7"/>
    <n v="161.06"/>
    <n v="1127.42"/>
    <n v="1087.42"/>
    <n v="40"/>
    <x v="0"/>
    <x v="0"/>
    <x v="0"/>
    <x v="0"/>
  </r>
  <r>
    <x v="89"/>
    <x v="8"/>
    <x v="3"/>
    <x v="1"/>
    <x v="3"/>
    <n v="4"/>
    <n v="23.62"/>
    <n v="94.48"/>
    <n v="34.480000000000004"/>
    <n v="60"/>
    <x v="1"/>
    <x v="1"/>
    <x v="1"/>
    <x v="1"/>
  </r>
  <r>
    <x v="29"/>
    <x v="5"/>
    <x v="2"/>
    <x v="0"/>
    <x v="1"/>
    <n v="1"/>
    <n v="340.59"/>
    <n v="340.59"/>
    <n v="275.08999999999997"/>
    <n v="65.5"/>
    <x v="2"/>
    <x v="2"/>
    <x v="2"/>
    <x v="2"/>
  </r>
  <r>
    <x v="44"/>
    <x v="12"/>
    <x v="2"/>
    <x v="0"/>
    <x v="0"/>
    <n v="2"/>
    <n v="362.31"/>
    <n v="724.62"/>
    <n v="675.62"/>
    <n v="49"/>
    <x v="0"/>
    <x v="0"/>
    <x v="3"/>
    <x v="0"/>
  </r>
  <r>
    <x v="90"/>
    <x v="14"/>
    <x v="3"/>
    <x v="2"/>
    <x v="2"/>
    <n v="8"/>
    <n v="418.71"/>
    <n v="3349.68"/>
    <n v="3309.68"/>
    <n v="40"/>
    <x v="1"/>
    <x v="1"/>
    <x v="0"/>
    <x v="1"/>
  </r>
  <r>
    <x v="91"/>
    <x v="2"/>
    <x v="1"/>
    <x v="0"/>
    <x v="3"/>
    <n v="6"/>
    <n v="111.13"/>
    <n v="666.78"/>
    <n v="606.78"/>
    <n v="60"/>
    <x v="2"/>
    <x v="0"/>
    <x v="1"/>
    <x v="2"/>
  </r>
  <r>
    <x v="92"/>
    <x v="14"/>
    <x v="3"/>
    <x v="2"/>
    <x v="2"/>
    <n v="9"/>
    <n v="484.72"/>
    <n v="4362.4799999999996"/>
    <n v="4296.9799999999996"/>
    <n v="65.5"/>
    <x v="0"/>
    <x v="0"/>
    <x v="2"/>
    <x v="0"/>
  </r>
  <r>
    <x v="93"/>
    <x v="6"/>
    <x v="1"/>
    <x v="2"/>
    <x v="1"/>
    <n v="1"/>
    <n v="67.53"/>
    <n v="67.53"/>
    <n v="18.53"/>
    <n v="49"/>
    <x v="1"/>
    <x v="1"/>
    <x v="3"/>
    <x v="1"/>
  </r>
  <r>
    <x v="90"/>
    <x v="13"/>
    <x v="2"/>
    <x v="2"/>
    <x v="1"/>
    <n v="2"/>
    <n v="368.03"/>
    <n v="736.06"/>
    <n v="696.06"/>
    <n v="40"/>
    <x v="2"/>
    <x v="0"/>
    <x v="0"/>
    <x v="2"/>
  </r>
  <r>
    <x v="94"/>
    <x v="4"/>
    <x v="0"/>
    <x v="4"/>
    <x v="1"/>
    <n v="1"/>
    <n v="372.87"/>
    <n v="372.87"/>
    <n v="312.87"/>
    <n v="60"/>
    <x v="0"/>
    <x v="2"/>
    <x v="1"/>
    <x v="0"/>
  </r>
  <r>
    <x v="95"/>
    <x v="0"/>
    <x v="0"/>
    <x v="2"/>
    <x v="3"/>
    <n v="10"/>
    <n v="51.96"/>
    <n v="519.6"/>
    <n v="454.1"/>
    <n v="65.5"/>
    <x v="1"/>
    <x v="1"/>
    <x v="2"/>
    <x v="1"/>
  </r>
  <r>
    <x v="96"/>
    <x v="15"/>
    <x v="4"/>
    <x v="3"/>
    <x v="1"/>
    <n v="8"/>
    <n v="434.36"/>
    <n v="3474.88"/>
    <n v="3425.88"/>
    <n v="49"/>
    <x v="2"/>
    <x v="0"/>
    <x v="3"/>
    <x v="2"/>
  </r>
  <r>
    <x v="14"/>
    <x v="16"/>
    <x v="1"/>
    <x v="1"/>
    <x v="2"/>
    <n v="3"/>
    <n v="400.96"/>
    <n v="1202.8800000000001"/>
    <n v="1162.8800000000001"/>
    <n v="40"/>
    <x v="0"/>
    <x v="1"/>
    <x v="0"/>
    <x v="0"/>
  </r>
  <r>
    <x v="44"/>
    <x v="15"/>
    <x v="4"/>
    <x v="4"/>
    <x v="1"/>
    <n v="1"/>
    <n v="55.02"/>
    <n v="55.02"/>
    <n v="-4.9799999999999969"/>
    <n v="60"/>
    <x v="1"/>
    <x v="0"/>
    <x v="1"/>
    <x v="1"/>
  </r>
  <r>
    <x v="97"/>
    <x v="12"/>
    <x v="2"/>
    <x v="0"/>
    <x v="2"/>
    <n v="5"/>
    <n v="187.23"/>
    <n v="936.15"/>
    <n v="870.65"/>
    <n v="65.5"/>
    <x v="2"/>
    <x v="0"/>
    <x v="2"/>
    <x v="2"/>
  </r>
  <r>
    <x v="98"/>
    <x v="13"/>
    <x v="2"/>
    <x v="3"/>
    <x v="1"/>
    <n v="9"/>
    <n v="202.72"/>
    <n v="1824.48"/>
    <n v="1775.48"/>
    <n v="49"/>
    <x v="0"/>
    <x v="1"/>
    <x v="3"/>
    <x v="0"/>
  </r>
  <r>
    <x v="99"/>
    <x v="13"/>
    <x v="2"/>
    <x v="0"/>
    <x v="2"/>
    <n v="3"/>
    <n v="276.01"/>
    <n v="828.03"/>
    <n v="788.03"/>
    <n v="40"/>
    <x v="1"/>
    <x v="2"/>
    <x v="0"/>
    <x v="1"/>
  </r>
  <r>
    <x v="100"/>
    <x v="8"/>
    <x v="3"/>
    <x v="4"/>
    <x v="1"/>
    <n v="10"/>
    <n v="281.43"/>
    <n v="2814.3"/>
    <n v="2754.3"/>
    <n v="60"/>
    <x v="2"/>
    <x v="0"/>
    <x v="1"/>
    <x v="2"/>
  </r>
  <r>
    <x v="101"/>
    <x v="15"/>
    <x v="4"/>
    <x v="3"/>
    <x v="2"/>
    <n v="7"/>
    <n v="483.02"/>
    <n v="3381.14"/>
    <n v="3315.64"/>
    <n v="65.5"/>
    <x v="0"/>
    <x v="1"/>
    <x v="2"/>
    <x v="0"/>
  </r>
  <r>
    <x v="102"/>
    <x v="14"/>
    <x v="3"/>
    <x v="3"/>
    <x v="0"/>
    <n v="10"/>
    <n v="84.68"/>
    <n v="846.8"/>
    <n v="797.8"/>
    <n v="49"/>
    <x v="1"/>
    <x v="0"/>
    <x v="3"/>
    <x v="1"/>
  </r>
  <r>
    <x v="103"/>
    <x v="5"/>
    <x v="2"/>
    <x v="0"/>
    <x v="3"/>
    <n v="3"/>
    <n v="306.7"/>
    <n v="920.1"/>
    <n v="880.1"/>
    <n v="40"/>
    <x v="2"/>
    <x v="0"/>
    <x v="0"/>
    <x v="2"/>
  </r>
  <r>
    <x v="104"/>
    <x v="5"/>
    <x v="2"/>
    <x v="3"/>
    <x v="2"/>
    <n v="2"/>
    <n v="68.94"/>
    <n v="137.88"/>
    <n v="77.88"/>
    <n v="60"/>
    <x v="0"/>
    <x v="2"/>
    <x v="1"/>
    <x v="0"/>
  </r>
  <r>
    <x v="105"/>
    <x v="10"/>
    <x v="2"/>
    <x v="0"/>
    <x v="3"/>
    <n v="7"/>
    <n v="483.1"/>
    <n v="3381.7"/>
    <n v="3316.2"/>
    <n v="65.5"/>
    <x v="1"/>
    <x v="0"/>
    <x v="2"/>
    <x v="1"/>
  </r>
  <r>
    <x v="106"/>
    <x v="15"/>
    <x v="4"/>
    <x v="3"/>
    <x v="1"/>
    <n v="2"/>
    <n v="439.62"/>
    <n v="879.24"/>
    <n v="830.24"/>
    <n v="49"/>
    <x v="2"/>
    <x v="1"/>
    <x v="3"/>
    <x v="2"/>
  </r>
  <r>
    <x v="58"/>
    <x v="14"/>
    <x v="3"/>
    <x v="4"/>
    <x v="3"/>
    <n v="9"/>
    <n v="153.18"/>
    <n v="1378.62"/>
    <n v="1338.62"/>
    <n v="40"/>
    <x v="0"/>
    <x v="0"/>
    <x v="0"/>
    <x v="0"/>
  </r>
  <r>
    <x v="103"/>
    <x v="8"/>
    <x v="3"/>
    <x v="3"/>
    <x v="0"/>
    <n v="5"/>
    <n v="51.53"/>
    <n v="257.64999999999998"/>
    <n v="197.64999999999998"/>
    <n v="60"/>
    <x v="1"/>
    <x v="0"/>
    <x v="1"/>
    <x v="1"/>
  </r>
  <r>
    <x v="107"/>
    <x v="6"/>
    <x v="1"/>
    <x v="2"/>
    <x v="3"/>
    <n v="4"/>
    <n v="231.62"/>
    <n v="926.48"/>
    <n v="860.98"/>
    <n v="65.5"/>
    <x v="2"/>
    <x v="1"/>
    <x v="2"/>
    <x v="2"/>
  </r>
  <r>
    <x v="87"/>
    <x v="9"/>
    <x v="3"/>
    <x v="3"/>
    <x v="2"/>
    <n v="5"/>
    <n v="303.83999999999997"/>
    <n v="1519.2"/>
    <n v="1470.2"/>
    <n v="49"/>
    <x v="0"/>
    <x v="2"/>
    <x v="3"/>
    <x v="0"/>
  </r>
  <r>
    <x v="0"/>
    <x v="9"/>
    <x v="3"/>
    <x v="4"/>
    <x v="3"/>
    <n v="9"/>
    <n v="374.31"/>
    <n v="3368.79"/>
    <n v="3328.79"/>
    <n v="40"/>
    <x v="1"/>
    <x v="0"/>
    <x v="0"/>
    <x v="1"/>
  </r>
  <r>
    <x v="108"/>
    <x v="5"/>
    <x v="2"/>
    <x v="4"/>
    <x v="1"/>
    <n v="5"/>
    <n v="158.87"/>
    <n v="794.35"/>
    <n v="734.35"/>
    <n v="60"/>
    <x v="2"/>
    <x v="0"/>
    <x v="1"/>
    <x v="2"/>
  </r>
  <r>
    <x v="109"/>
    <x v="18"/>
    <x v="1"/>
    <x v="4"/>
    <x v="3"/>
    <n v="3"/>
    <n v="174.34"/>
    <n v="523.02"/>
    <n v="457.52"/>
    <n v="65.5"/>
    <x v="0"/>
    <x v="0"/>
    <x v="2"/>
    <x v="0"/>
  </r>
  <r>
    <x v="110"/>
    <x v="16"/>
    <x v="1"/>
    <x v="1"/>
    <x v="3"/>
    <n v="6"/>
    <n v="237.96"/>
    <n v="1427.76"/>
    <n v="1378.76"/>
    <n v="49"/>
    <x v="1"/>
    <x v="1"/>
    <x v="3"/>
    <x v="1"/>
  </r>
  <r>
    <x v="21"/>
    <x v="6"/>
    <x v="1"/>
    <x v="0"/>
    <x v="0"/>
    <n v="1"/>
    <n v="347.92"/>
    <n v="347.92"/>
    <n v="307.92"/>
    <n v="40"/>
    <x v="2"/>
    <x v="2"/>
    <x v="0"/>
    <x v="2"/>
  </r>
  <r>
    <x v="111"/>
    <x v="12"/>
    <x v="2"/>
    <x v="0"/>
    <x v="3"/>
    <n v="9"/>
    <n v="227.15"/>
    <n v="2044.35"/>
    <n v="1984.35"/>
    <n v="60"/>
    <x v="0"/>
    <x v="0"/>
    <x v="1"/>
    <x v="0"/>
  </r>
  <r>
    <x v="78"/>
    <x v="14"/>
    <x v="3"/>
    <x v="1"/>
    <x v="2"/>
    <n v="7"/>
    <n v="459.54"/>
    <n v="3216.78"/>
    <n v="3151.28"/>
    <n v="65.5"/>
    <x v="1"/>
    <x v="0"/>
    <x v="2"/>
    <x v="1"/>
  </r>
  <r>
    <x v="112"/>
    <x v="15"/>
    <x v="4"/>
    <x v="2"/>
    <x v="1"/>
    <n v="8"/>
    <n v="103.76"/>
    <n v="830.08"/>
    <n v="781.08"/>
    <n v="49"/>
    <x v="2"/>
    <x v="1"/>
    <x v="3"/>
    <x v="2"/>
  </r>
  <r>
    <x v="113"/>
    <x v="4"/>
    <x v="0"/>
    <x v="1"/>
    <x v="2"/>
    <n v="4"/>
    <n v="162.47999999999999"/>
    <n v="649.91999999999996"/>
    <n v="609.91999999999996"/>
    <n v="40"/>
    <x v="0"/>
    <x v="0"/>
    <x v="0"/>
    <x v="0"/>
  </r>
  <r>
    <x v="114"/>
    <x v="9"/>
    <x v="3"/>
    <x v="0"/>
    <x v="1"/>
    <n v="10"/>
    <n v="276.17"/>
    <n v="2761.7"/>
    <n v="2701.7"/>
    <n v="60"/>
    <x v="1"/>
    <x v="2"/>
    <x v="1"/>
    <x v="1"/>
  </r>
  <r>
    <x v="115"/>
    <x v="19"/>
    <x v="4"/>
    <x v="1"/>
    <x v="0"/>
    <n v="1"/>
    <n v="154.79"/>
    <n v="154.79"/>
    <n v="89.289999999999992"/>
    <n v="65.5"/>
    <x v="2"/>
    <x v="0"/>
    <x v="2"/>
    <x v="2"/>
  </r>
  <r>
    <x v="116"/>
    <x v="0"/>
    <x v="0"/>
    <x v="0"/>
    <x v="3"/>
    <n v="6"/>
    <n v="482.61"/>
    <n v="2895.66"/>
    <n v="2846.66"/>
    <n v="49"/>
    <x v="0"/>
    <x v="1"/>
    <x v="3"/>
    <x v="0"/>
  </r>
  <r>
    <x v="117"/>
    <x v="18"/>
    <x v="1"/>
    <x v="2"/>
    <x v="3"/>
    <n v="1"/>
    <n v="96.33"/>
    <n v="96.33"/>
    <n v="56.33"/>
    <n v="40"/>
    <x v="1"/>
    <x v="2"/>
    <x v="0"/>
    <x v="1"/>
  </r>
  <r>
    <x v="118"/>
    <x v="19"/>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03F65-8950-44A8-97F7-0DA940B3F8A2}" name="order status"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9">
  <location ref="T4:V9" firstHeaderRow="1"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compact="0" outline="0" showAll="0">
      <items count="21">
        <item x="12"/>
        <item x="3"/>
        <item x="1"/>
        <item x="9"/>
        <item x="17"/>
        <item x="14"/>
        <item x="13"/>
        <item x="18"/>
        <item x="16"/>
        <item x="4"/>
        <item x="5"/>
        <item x="19"/>
        <item x="11"/>
        <item x="15"/>
        <item x="10"/>
        <item x="2"/>
        <item x="0"/>
        <item x="8"/>
        <item x="6"/>
        <item x="7"/>
        <item t="default"/>
      </items>
    </pivotField>
    <pivotField compact="0" outline="0" showAll="0">
      <items count="6">
        <item x="4"/>
        <item x="1"/>
        <item x="2"/>
        <item x="0"/>
        <item x="3"/>
        <item t="default"/>
      </items>
    </pivotField>
    <pivotField compact="0" outline="0" showAll="0">
      <items count="6">
        <item x="2"/>
        <item x="1"/>
        <item x="0"/>
        <item x="4"/>
        <item x="3"/>
        <item t="default"/>
      </items>
    </pivotField>
    <pivotField compact="0" outline="0" showAll="0">
      <items count="5">
        <item x="1"/>
        <item x="3"/>
        <item x="2"/>
        <item x="0"/>
        <item t="default"/>
      </items>
    </pivotField>
    <pivotField dataField="1"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axis="axisRow" compact="0" outline="0" showAll="0">
      <items count="4">
        <item x="0"/>
        <item x="2"/>
        <item x="1"/>
        <item t="default"/>
      </items>
    </pivotField>
    <pivotField compact="0" outline="0" showAll="0">
      <items count="5">
        <item x="0"/>
        <item x="2"/>
        <item x="3"/>
        <item x="1"/>
        <item t="default"/>
      </items>
    </pivotField>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format>
    <format dxfId="3">
      <pivotArea dataOnly="0" labelOnly="1" grandRow="1" outline="0" fieldPosition="0"/>
    </format>
    <format dxfId="2">
      <pivotArea type="topRight" dataOnly="0" labelOnly="1" outline="0" fieldPosition="0"/>
    </format>
    <format dxfId="1">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7FF40-1446-4FAC-B4E2-D86F6D042C70}" name="Sales per Sellers"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9">
  <location ref="Q4:R11"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items count="21">
        <item x="12"/>
        <item x="3"/>
        <item x="1"/>
        <item x="9"/>
        <item x="17"/>
        <item x="14"/>
        <item x="13"/>
        <item x="18"/>
        <item x="16"/>
        <item x="4"/>
        <item x="5"/>
        <item x="19"/>
        <item x="11"/>
        <item x="15"/>
        <item x="10"/>
        <item x="2"/>
        <item x="0"/>
        <item x="8"/>
        <item x="6"/>
        <item x="7"/>
        <item t="default"/>
      </items>
    </pivotField>
    <pivotField compact="0" outline="0" showAll="0">
      <items count="6">
        <item x="4"/>
        <item x="1"/>
        <item x="2"/>
        <item x="0"/>
        <item x="3"/>
        <item t="default"/>
      </items>
    </pivotField>
    <pivotField axis="axisRow" compact="0" outline="0" showAll="0">
      <items count="6">
        <item x="2"/>
        <item x="1"/>
        <item x="0"/>
        <item x="4"/>
        <item x="3"/>
        <item t="default"/>
      </items>
    </pivotField>
    <pivotField compact="0" outline="0" showAll="0">
      <items count="5">
        <item x="1"/>
        <item x="3"/>
        <item x="2"/>
        <item x="0"/>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5">
        <item x="0"/>
        <item x="2"/>
        <item x="3"/>
        <item x="1"/>
        <item t="default"/>
      </items>
    </pivotField>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 fld="7" baseField="0" baseItem="0"/>
  </dataFields>
  <formats count="8">
    <format dxfId="15">
      <pivotArea type="all" dataOnly="0" outline="0" fieldPosition="0"/>
    </format>
    <format dxfId="14">
      <pivotArea outline="0" collapsedLevelsAreSubtotals="1" fieldPosition="0"/>
    </format>
    <format dxfId="13">
      <pivotArea type="origin" dataOnly="0" labelOnly="1" outline="0" fieldPosition="0"/>
    </format>
    <format dxfId="12">
      <pivotArea field="4" type="button" dataOnly="0" labelOnly="1" outline="0"/>
    </format>
    <format dxfId="11">
      <pivotArea dataOnly="0" labelOnly="1" grandRow="1" outline="0" fieldPosition="0"/>
    </format>
    <format dxfId="10">
      <pivotArea type="topRight" dataOnly="0" labelOnly="1" outline="0" fieldPosition="0"/>
    </format>
    <format dxfId="9">
      <pivotArea grandRow="1" outline="0" collapsedLevelsAreSubtotals="1"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65AB2-9E9F-404F-8020-832E25AA7993}" name="sales per regions"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9">
  <location ref="H4:I10"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items count="21">
        <item x="12"/>
        <item x="3"/>
        <item x="1"/>
        <item x="9"/>
        <item x="17"/>
        <item x="14"/>
        <item x="13"/>
        <item x="18"/>
        <item x="16"/>
        <item x="4"/>
        <item x="5"/>
        <item x="19"/>
        <item x="11"/>
        <item x="15"/>
        <item x="10"/>
        <item x="2"/>
        <item x="0"/>
        <item x="8"/>
        <item x="6"/>
        <item x="7"/>
        <item t="default"/>
      </items>
    </pivotField>
    <pivotField compact="0" outline="0" showAll="0">
      <items count="6">
        <item x="4"/>
        <item x="1"/>
        <item x="2"/>
        <item x="0"/>
        <item x="3"/>
        <item t="default"/>
      </items>
    </pivotField>
    <pivotField compact="0" outline="0" showAll="0"/>
    <pivotField axis="axisRow" compact="0" outline="0" showAll="0">
      <items count="5">
        <item x="1"/>
        <item x="3"/>
        <item x="2"/>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numFmtId="164"/>
  </dataFields>
  <formats count="8">
    <format dxfId="23">
      <pivotArea type="all" dataOnly="0" outline="0" fieldPosition="0"/>
    </format>
    <format dxfId="22">
      <pivotArea outline="0" collapsedLevelsAreSubtotals="1" fieldPosition="0"/>
    </format>
    <format dxfId="21">
      <pivotArea type="origin" dataOnly="0" labelOnly="1" outline="0" fieldPosition="0"/>
    </format>
    <format dxfId="20">
      <pivotArea field="4" type="button" dataOnly="0" labelOnly="1" outline="0" axis="axisRow" fieldPosition="0"/>
    </format>
    <format dxfId="19">
      <pivotArea dataOnly="0" labelOnly="1" grandRow="1" outline="0" fieldPosition="0"/>
    </format>
    <format dxfId="18">
      <pivotArea type="topRight" dataOnly="0" labelOnly="1" outline="0" fieldPosition="0"/>
    </format>
    <format dxfId="17">
      <pivotArea grandRow="1" outline="0" collapsedLevelsAreSubtotals="1" fieldPosition="0"/>
    </format>
    <format dxfId="1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0BB48-3B33-4478-9A68-D62E42C01034}" name="sales per category"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location ref="E4:F11"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items count="21">
        <item x="12"/>
        <item x="3"/>
        <item x="1"/>
        <item x="9"/>
        <item x="17"/>
        <item x="14"/>
        <item x="13"/>
        <item x="18"/>
        <item x="16"/>
        <item x="4"/>
        <item x="5"/>
        <item x="19"/>
        <item x="11"/>
        <item x="15"/>
        <item x="10"/>
        <item x="2"/>
        <item x="0"/>
        <item x="8"/>
        <item x="6"/>
        <item x="7"/>
        <item t="default"/>
      </items>
    </pivotField>
    <pivotField axis="axisRow" compact="0" outline="0" showAll="0">
      <items count="6">
        <item x="4"/>
        <item x="1"/>
        <item x="2"/>
        <item x="0"/>
        <item x="3"/>
        <item t="default"/>
      </items>
    </pivotField>
    <pivotField compact="0" outline="0" showAll="0"/>
    <pivotField compact="0" outline="0" showAll="0">
      <items count="5">
        <item x="1"/>
        <item x="3"/>
        <item x="2"/>
        <item x="0"/>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numFmtId="164"/>
  </dataFields>
  <formats count="8">
    <format dxfId="31">
      <pivotArea type="all" dataOnly="0" outline="0" fieldPosition="0"/>
    </format>
    <format dxfId="30">
      <pivotArea outline="0" collapsedLevelsAreSubtotals="1" fieldPosition="0"/>
    </format>
    <format dxfId="29">
      <pivotArea type="origin" dataOnly="0" labelOnly="1" outline="0" fieldPosition="0"/>
    </format>
    <format dxfId="28">
      <pivotArea field="4" type="button" dataOnly="0" labelOnly="1" outline="0"/>
    </format>
    <format dxfId="27">
      <pivotArea dataOnly="0" labelOnly="1" grandRow="1" outline="0" fieldPosition="0"/>
    </format>
    <format dxfId="26">
      <pivotArea type="topRight" dataOnly="0" labelOnly="1" outline="0" fieldPosition="0"/>
    </format>
    <format dxfId="25">
      <pivotArea grandRow="1"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FA9CF-2D5F-46B6-8E94-FF2565A0B1BE}" name="Sales by month"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17">
  <location ref="N4:O18"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items count="21">
        <item x="12"/>
        <item x="3"/>
        <item x="1"/>
        <item x="9"/>
        <item x="17"/>
        <item x="14"/>
        <item x="13"/>
        <item x="18"/>
        <item x="16"/>
        <item x="4"/>
        <item x="5"/>
        <item x="19"/>
        <item x="11"/>
        <item x="15"/>
        <item x="10"/>
        <item x="2"/>
        <item x="0"/>
        <item x="8"/>
        <item x="6"/>
        <item x="7"/>
        <item t="default"/>
      </items>
    </pivotField>
    <pivotField compact="0" outline="0" showAll="0">
      <items count="6">
        <item x="4"/>
        <item x="1"/>
        <item x="2"/>
        <item x="0"/>
        <item x="3"/>
        <item t="default"/>
      </items>
    </pivotField>
    <pivotField compact="0" outline="0" showAll="0"/>
    <pivotField compact="0" outline="0" showAll="0">
      <items count="5">
        <item x="1"/>
        <item x="3"/>
        <item x="2"/>
        <item x="0"/>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5">
        <item x="0"/>
        <item x="2"/>
        <item x="3"/>
        <item x="1"/>
        <item t="default"/>
      </items>
    </pivotField>
    <pivotField compact="0" outline="0" showAll="0">
      <items count="4">
        <item x="2"/>
        <item x="0"/>
        <item x="1"/>
        <item t="default"/>
      </items>
    </pivotField>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ubtotalTop="0"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8">
    <format dxfId="39">
      <pivotArea type="all" dataOnly="0" outline="0" fieldPosition="0"/>
    </format>
    <format dxfId="38">
      <pivotArea outline="0" collapsedLevelsAreSubtotals="1" fieldPosition="0"/>
    </format>
    <format dxfId="37">
      <pivotArea type="origin" dataOnly="0" labelOnly="1" outline="0" fieldPosition="0"/>
    </format>
    <format dxfId="36">
      <pivotArea field="4" type="button" dataOnly="0" labelOnly="1" outline="0"/>
    </format>
    <format dxfId="35">
      <pivotArea dataOnly="0" labelOnly="1" grandRow="1" outline="0" fieldPosition="0"/>
    </format>
    <format dxfId="34">
      <pivotArea type="topRight" dataOnly="0" labelOnly="1" outline="0" fieldPosition="0"/>
    </format>
    <format dxfId="33">
      <pivotArea grandRow="1" outline="0" collapsedLevelsAreSubtotals="1" fieldPosition="0"/>
    </format>
    <format dxfId="32">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19D0EF-552D-4E86-B10D-F72700799514}" name="profit per region"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location ref="B4:C10"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pivotField compact="0" outline="0" showAll="0"/>
    <pivotField compact="0" outline="0" showAll="0"/>
    <pivotField axis="axisRow"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4" type="button" dataOnly="0" labelOnly="1" outline="0" axis="axisRow" fieldPosition="0"/>
    </format>
    <format dxfId="45">
      <pivotArea dataOnly="0" labelOnly="1" outline="0" fieldPosition="0">
        <references count="1">
          <reference field="4" count="0"/>
        </references>
      </pivotArea>
    </format>
    <format dxfId="44">
      <pivotArea dataOnly="0" labelOnly="1" grandRow="1" outline="0" fieldPosition="0"/>
    </format>
    <format dxfId="43">
      <pivotArea type="topRight" dataOnly="0" labelOnly="1" outline="0" fieldPosition="0"/>
    </format>
    <format dxfId="42">
      <pivotArea outline="0" fieldPosition="0">
        <references count="1">
          <reference field="4" count="1" selected="0">
            <x v="0"/>
          </reference>
        </references>
      </pivotArea>
    </format>
    <format dxfId="41">
      <pivotArea outline="0" fieldPosition="0">
        <references count="1">
          <reference field="4" count="3" selected="0">
            <x v="1"/>
            <x v="2"/>
            <x v="3"/>
          </reference>
        </references>
      </pivotArea>
    </format>
    <format dxfId="4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43AC6A-071A-41B0-8F67-92189459AFEF}" name="Sales per Regions Mangers"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chartFormat="9">
  <location ref="K4:L10" firstHeaderRow="2" firstDataRow="2" firstDataCol="1"/>
  <pivotFields count="16">
    <pivotField compact="0" numFmtId="14" outline="0"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compact="0" outline="0" showAll="0">
      <items count="21">
        <item x="12"/>
        <item x="3"/>
        <item x="1"/>
        <item x="9"/>
        <item x="17"/>
        <item x="14"/>
        <item x="13"/>
        <item x="18"/>
        <item x="16"/>
        <item x="4"/>
        <item x="5"/>
        <item x="19"/>
        <item x="11"/>
        <item x="15"/>
        <item x="10"/>
        <item x="2"/>
        <item x="0"/>
        <item x="8"/>
        <item x="6"/>
        <item x="7"/>
        <item t="default"/>
      </items>
    </pivotField>
    <pivotField compact="0" outline="0" showAll="0">
      <items count="6">
        <item x="4"/>
        <item x="1"/>
        <item x="2"/>
        <item x="0"/>
        <item x="3"/>
        <item t="default"/>
      </items>
    </pivotField>
    <pivotField compact="0" outline="0" showAll="0"/>
    <pivotField compact="0" outline="0" showAll="0">
      <items count="5">
        <item x="1"/>
        <item x="3"/>
        <item x="2"/>
        <item x="0"/>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axis="axisRow" compact="0" outline="0" showAll="0">
      <items count="5">
        <item x="0"/>
        <item x="2"/>
        <item x="3"/>
        <item x="1"/>
        <item t="default"/>
      </items>
    </pivotField>
    <pivotField compact="0" outline="0" showAll="0">
      <items count="4">
        <item x="2"/>
        <item x="0"/>
        <item x="1"/>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Sum of Total Sale" fld="7" baseField="0" baseItem="0"/>
  </dataFields>
  <formats count="8">
    <format dxfId="57">
      <pivotArea type="all" dataOnly="0" outline="0" fieldPosition="0"/>
    </format>
    <format dxfId="56">
      <pivotArea outline="0" collapsedLevelsAreSubtotals="1" fieldPosition="0"/>
    </format>
    <format dxfId="55">
      <pivotArea type="origin" dataOnly="0" labelOnly="1" outline="0" fieldPosition="0"/>
    </format>
    <format dxfId="54">
      <pivotArea field="4" type="button" dataOnly="0" labelOnly="1" outline="0"/>
    </format>
    <format dxfId="53">
      <pivotArea dataOnly="0" labelOnly="1" grandRow="1" outline="0" fieldPosition="0"/>
    </format>
    <format dxfId="52">
      <pivotArea type="topRight" dataOnly="0" labelOnly="1" outline="0" fieldPosition="0"/>
    </format>
    <format dxfId="51">
      <pivotArea grandRow="1" outline="0" collapsedLevelsAreSubtotals="1" fieldPosition="0"/>
    </format>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53449B-0667-4C45-BD1D-F47ABE366DFE}" sourceName="Region">
  <pivotTables>
    <pivotTable tabId="2" name="Sales by month"/>
    <pivotTable tabId="2" name="order status"/>
    <pivotTable tabId="2" name="profit per region"/>
    <pivotTable tabId="2" name="sales per category"/>
    <pivotTable tabId="2" name="sales per regions"/>
    <pivotTable tabId="2" name="Sales per Regions Mangers"/>
    <pivotTable tabId="2" name="Sales per Sellers"/>
  </pivotTables>
  <data>
    <tabular pivotCacheId="189829173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3121637-060D-4ABD-8807-02A964C7AE2B}" sourceName="Payment Method">
  <pivotTables>
    <pivotTable tabId="2" name="Sales by month"/>
    <pivotTable tabId="2" name="order status"/>
    <pivotTable tabId="2" name="sales per category"/>
    <pivotTable tabId="2" name="Sales per Regions Mangers"/>
    <pivotTable tabId="2" name="Sales per Sellers"/>
  </pivotTables>
  <data>
    <tabular pivotCacheId="189829173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8C0400F-53A5-48CF-8647-6B2B8F758BFD}" sourceName="Customer Type">
  <pivotTables>
    <pivotTable tabId="2" name="Sales by month"/>
    <pivotTable tabId="2" name="order status"/>
    <pivotTable tabId="2" name="profit per region"/>
    <pivotTable tabId="2" name="sales per category"/>
    <pivotTable tabId="2" name="sales per regions"/>
    <pivotTable tabId="2" name="Sales per Regions Mangers"/>
    <pivotTable tabId="2" name="Sales per Sellers"/>
  </pivotTables>
  <data>
    <tabular pivotCacheId="189829173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6E942A3-D4F7-4502-AE4A-C3EDC4E462CE}" cache="Slicer_Region" style="Slicer Style 1" rowHeight="247650"/>
  <slicer name="Payment Method" xr10:uid="{5FC7F48A-FD52-48F4-BB25-0DC31250565D}" cache="Slicer_Payment_Method" style="Slicer Style 1" rowHeight="247650"/>
  <slicer name="Customer Type" xr10:uid="{B4C39CFC-93A7-47A7-ADCD-06B098E476C5}" cache="Slicer_Customer_Type"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4:N154"/>
  <sheetViews>
    <sheetView zoomScale="40" workbookViewId="0"/>
  </sheetViews>
  <sheetFormatPr defaultColWidth="9.109375" defaultRowHeight="13.8" x14ac:dyDescent="0.3"/>
  <cols>
    <col min="1" max="1" width="13.109375" style="1" bestFit="1" customWidth="1"/>
    <col min="2" max="2" width="14.6640625" style="1" bestFit="1" customWidth="1"/>
    <col min="3" max="3" width="13.5546875" style="1" bestFit="1" customWidth="1"/>
    <col min="4" max="4" width="20.88671875" style="1" bestFit="1" customWidth="1"/>
    <col min="5" max="5" width="7.44140625" style="1" bestFit="1" customWidth="1"/>
    <col min="6" max="6" width="14.109375" style="1" bestFit="1" customWidth="1"/>
    <col min="7" max="7" width="10.109375" style="1" bestFit="1" customWidth="1"/>
    <col min="8" max="9" width="11.33203125" style="1" bestFit="1" customWidth="1"/>
    <col min="10" max="10" width="7" style="1" bestFit="1" customWidth="1"/>
    <col min="11" max="11" width="17.6640625" style="1" bestFit="1" customWidth="1"/>
    <col min="12" max="12" width="13.109375" style="1" bestFit="1" customWidth="1"/>
    <col min="13" max="13" width="16.5546875" style="1" bestFit="1" customWidth="1"/>
    <col min="14" max="14" width="16" style="1" bestFit="1" customWidth="1"/>
    <col min="15" max="16384" width="9.109375" style="1"/>
  </cols>
  <sheetData>
    <row r="4" spans="1:14" ht="38.25" customHeight="1" x14ac:dyDescent="0.3">
      <c r="A4" s="3" t="s">
        <v>0</v>
      </c>
      <c r="B4" s="3" t="s">
        <v>1</v>
      </c>
      <c r="C4" s="3" t="s">
        <v>2</v>
      </c>
      <c r="D4" s="3" t="s">
        <v>3</v>
      </c>
      <c r="E4" s="3" t="s">
        <v>4</v>
      </c>
      <c r="F4" s="3" t="s">
        <v>5</v>
      </c>
      <c r="G4" s="3" t="s">
        <v>6</v>
      </c>
      <c r="H4" s="3" t="s">
        <v>7</v>
      </c>
      <c r="I4" s="3" t="s">
        <v>8</v>
      </c>
      <c r="J4" s="3" t="s">
        <v>9</v>
      </c>
      <c r="K4" s="3" t="s">
        <v>10</v>
      </c>
      <c r="L4" s="3" t="s">
        <v>11</v>
      </c>
      <c r="M4" s="3" t="s">
        <v>12</v>
      </c>
      <c r="N4" s="3" t="s">
        <v>13</v>
      </c>
    </row>
    <row r="5" spans="1:14" x14ac:dyDescent="0.3">
      <c r="A5" s="2">
        <v>45313</v>
      </c>
      <c r="B5" s="1" t="s">
        <v>14</v>
      </c>
      <c r="C5" s="1" t="s">
        <v>15</v>
      </c>
      <c r="D5" s="1" t="s">
        <v>16</v>
      </c>
      <c r="E5" s="1" t="s">
        <v>17</v>
      </c>
      <c r="F5" s="1">
        <v>1</v>
      </c>
      <c r="G5" s="1">
        <v>91.81</v>
      </c>
      <c r="H5" s="1">
        <v>91.81</v>
      </c>
      <c r="I5" s="1">
        <v>51.81</v>
      </c>
      <c r="J5" s="1">
        <v>40</v>
      </c>
      <c r="K5" s="1" t="s">
        <v>18</v>
      </c>
      <c r="L5" s="1" t="s">
        <v>19</v>
      </c>
      <c r="M5" s="1" t="s">
        <v>20</v>
      </c>
      <c r="N5" s="1" t="s">
        <v>21</v>
      </c>
    </row>
    <row r="6" spans="1:14" x14ac:dyDescent="0.3">
      <c r="A6" s="2">
        <v>45571</v>
      </c>
      <c r="B6" s="1" t="s">
        <v>22</v>
      </c>
      <c r="C6" s="1" t="s">
        <v>15</v>
      </c>
      <c r="D6" s="1" t="s">
        <v>23</v>
      </c>
      <c r="E6" s="1" t="s">
        <v>24</v>
      </c>
      <c r="F6" s="1">
        <v>9</v>
      </c>
      <c r="G6" s="1">
        <v>462.17</v>
      </c>
      <c r="H6" s="1">
        <v>4159.53</v>
      </c>
      <c r="I6" s="1">
        <v>4099.53</v>
      </c>
      <c r="J6" s="1">
        <v>60</v>
      </c>
      <c r="K6" s="1" t="s">
        <v>25</v>
      </c>
      <c r="L6" s="1" t="s">
        <v>26</v>
      </c>
      <c r="M6" s="1" t="s">
        <v>27</v>
      </c>
      <c r="N6" s="1" t="s">
        <v>28</v>
      </c>
    </row>
    <row r="7" spans="1:14" x14ac:dyDescent="0.3">
      <c r="A7" s="2">
        <v>45615</v>
      </c>
      <c r="B7" s="1" t="s">
        <v>29</v>
      </c>
      <c r="C7" s="1" t="s">
        <v>30</v>
      </c>
      <c r="D7" s="1" t="s">
        <v>23</v>
      </c>
      <c r="E7" s="1" t="s">
        <v>31</v>
      </c>
      <c r="F7" s="1">
        <v>7</v>
      </c>
      <c r="G7" s="1">
        <v>198.67</v>
      </c>
      <c r="H7" s="1">
        <v>1390.69</v>
      </c>
      <c r="I7" s="1">
        <v>1325.19</v>
      </c>
      <c r="J7" s="1">
        <v>65.5</v>
      </c>
      <c r="K7" s="1" t="s">
        <v>32</v>
      </c>
      <c r="L7" s="1" t="s">
        <v>33</v>
      </c>
      <c r="M7" s="1" t="s">
        <v>34</v>
      </c>
      <c r="N7" s="1" t="s">
        <v>35</v>
      </c>
    </row>
    <row r="8" spans="1:14" x14ac:dyDescent="0.3">
      <c r="A8" s="2">
        <v>45530</v>
      </c>
      <c r="B8" s="1" t="s">
        <v>36</v>
      </c>
      <c r="C8" s="1" t="s">
        <v>15</v>
      </c>
      <c r="D8" s="1" t="s">
        <v>23</v>
      </c>
      <c r="E8" s="1" t="s">
        <v>31</v>
      </c>
      <c r="F8" s="1">
        <v>6</v>
      </c>
      <c r="G8" s="1">
        <v>125.67</v>
      </c>
      <c r="H8" s="1">
        <v>754.02</v>
      </c>
      <c r="I8" s="1">
        <v>705.02</v>
      </c>
      <c r="J8" s="1">
        <v>49</v>
      </c>
      <c r="K8" s="1" t="s">
        <v>18</v>
      </c>
      <c r="L8" s="1" t="s">
        <v>19</v>
      </c>
      <c r="M8" s="1" t="s">
        <v>37</v>
      </c>
      <c r="N8" s="1" t="s">
        <v>21</v>
      </c>
    </row>
    <row r="9" spans="1:14" x14ac:dyDescent="0.3">
      <c r="A9" s="2">
        <v>45502</v>
      </c>
      <c r="B9" s="1" t="s">
        <v>38</v>
      </c>
      <c r="C9" s="1" t="s">
        <v>15</v>
      </c>
      <c r="D9" s="1" t="s">
        <v>23</v>
      </c>
      <c r="E9" s="1" t="s">
        <v>24</v>
      </c>
      <c r="F9" s="1">
        <v>5</v>
      </c>
      <c r="G9" s="1">
        <v>244.72</v>
      </c>
      <c r="H9" s="1">
        <v>1223.5999999999999</v>
      </c>
      <c r="I9" s="1">
        <v>1183.5999999999999</v>
      </c>
      <c r="J9" s="1">
        <v>40</v>
      </c>
      <c r="K9" s="1" t="s">
        <v>25</v>
      </c>
      <c r="L9" s="1" t="s">
        <v>26</v>
      </c>
      <c r="M9" s="1" t="s">
        <v>20</v>
      </c>
      <c r="N9" s="1" t="s">
        <v>28</v>
      </c>
    </row>
    <row r="10" spans="1:14" x14ac:dyDescent="0.3">
      <c r="A10" s="2">
        <v>45633</v>
      </c>
      <c r="B10" s="1" t="s">
        <v>39</v>
      </c>
      <c r="C10" s="1" t="s">
        <v>40</v>
      </c>
      <c r="D10" s="1" t="s">
        <v>23</v>
      </c>
      <c r="E10" s="1" t="s">
        <v>24</v>
      </c>
      <c r="F10" s="1">
        <v>3</v>
      </c>
      <c r="G10" s="1">
        <v>117.66</v>
      </c>
      <c r="H10" s="1">
        <v>352.98</v>
      </c>
      <c r="I10" s="1">
        <v>292.98</v>
      </c>
      <c r="J10" s="1">
        <v>60</v>
      </c>
      <c r="K10" s="1" t="s">
        <v>32</v>
      </c>
      <c r="L10" s="1" t="s">
        <v>19</v>
      </c>
      <c r="M10" s="1" t="s">
        <v>27</v>
      </c>
      <c r="N10" s="1" t="s">
        <v>35</v>
      </c>
    </row>
    <row r="11" spans="1:14" x14ac:dyDescent="0.3">
      <c r="A11" s="2">
        <v>45402</v>
      </c>
      <c r="B11" s="1" t="s">
        <v>41</v>
      </c>
      <c r="C11" s="1" t="s">
        <v>30</v>
      </c>
      <c r="D11" s="1" t="s">
        <v>42</v>
      </c>
      <c r="E11" s="1" t="s">
        <v>31</v>
      </c>
      <c r="F11" s="1">
        <v>5</v>
      </c>
      <c r="G11" s="1">
        <v>249.15</v>
      </c>
      <c r="H11" s="1">
        <v>1245.75</v>
      </c>
      <c r="I11" s="1">
        <v>1180.25</v>
      </c>
      <c r="J11" s="1">
        <v>65.5</v>
      </c>
      <c r="K11" s="1" t="s">
        <v>18</v>
      </c>
      <c r="L11" s="1" t="s">
        <v>33</v>
      </c>
      <c r="M11" s="1" t="s">
        <v>34</v>
      </c>
      <c r="N11" s="1" t="s">
        <v>21</v>
      </c>
    </row>
    <row r="12" spans="1:14" x14ac:dyDescent="0.3">
      <c r="A12" s="2">
        <v>45614</v>
      </c>
      <c r="B12" s="1" t="s">
        <v>43</v>
      </c>
      <c r="C12" s="1" t="s">
        <v>44</v>
      </c>
      <c r="D12" s="1" t="s">
        <v>23</v>
      </c>
      <c r="E12" s="1" t="s">
        <v>24</v>
      </c>
      <c r="F12" s="1">
        <v>5</v>
      </c>
      <c r="G12" s="1">
        <v>337.68</v>
      </c>
      <c r="H12" s="1">
        <v>1688.4</v>
      </c>
      <c r="I12" s="1">
        <v>1639.4</v>
      </c>
      <c r="J12" s="1">
        <v>49</v>
      </c>
      <c r="K12" s="1" t="s">
        <v>25</v>
      </c>
      <c r="L12" s="1" t="s">
        <v>19</v>
      </c>
      <c r="M12" s="1" t="s">
        <v>37</v>
      </c>
      <c r="N12" s="1" t="s">
        <v>28</v>
      </c>
    </row>
    <row r="13" spans="1:14" x14ac:dyDescent="0.3">
      <c r="A13" s="2">
        <v>45513</v>
      </c>
      <c r="B13" s="1" t="s">
        <v>45</v>
      </c>
      <c r="C13" s="1" t="s">
        <v>44</v>
      </c>
      <c r="D13" s="1" t="s">
        <v>42</v>
      </c>
      <c r="E13" s="1" t="s">
        <v>46</v>
      </c>
      <c r="F13" s="1">
        <v>5</v>
      </c>
      <c r="G13" s="1">
        <v>491.3</v>
      </c>
      <c r="H13" s="1">
        <v>2456.5</v>
      </c>
      <c r="I13" s="1">
        <v>2416.5</v>
      </c>
      <c r="J13" s="1">
        <v>40</v>
      </c>
      <c r="K13" s="1" t="s">
        <v>32</v>
      </c>
      <c r="L13" s="1" t="s">
        <v>26</v>
      </c>
      <c r="M13" s="1" t="s">
        <v>20</v>
      </c>
      <c r="N13" s="1" t="s">
        <v>35</v>
      </c>
    </row>
    <row r="14" spans="1:14" x14ac:dyDescent="0.3">
      <c r="A14" s="2">
        <v>45597</v>
      </c>
      <c r="B14" s="1" t="s">
        <v>36</v>
      </c>
      <c r="C14" s="1" t="s">
        <v>15</v>
      </c>
      <c r="D14" s="1" t="s">
        <v>23</v>
      </c>
      <c r="E14" s="1" t="s">
        <v>31</v>
      </c>
      <c r="F14" s="1">
        <v>4</v>
      </c>
      <c r="G14" s="1">
        <v>394.42</v>
      </c>
      <c r="H14" s="1">
        <v>1577.68</v>
      </c>
      <c r="I14" s="1">
        <v>1517.68</v>
      </c>
      <c r="J14" s="1">
        <v>60</v>
      </c>
      <c r="K14" s="1" t="s">
        <v>18</v>
      </c>
      <c r="L14" s="1" t="s">
        <v>19</v>
      </c>
      <c r="M14" s="1" t="s">
        <v>27</v>
      </c>
      <c r="N14" s="1" t="s">
        <v>21</v>
      </c>
    </row>
    <row r="15" spans="1:14" x14ac:dyDescent="0.3">
      <c r="A15" s="2">
        <v>45369</v>
      </c>
      <c r="B15" s="1" t="s">
        <v>47</v>
      </c>
      <c r="C15" s="1" t="s">
        <v>44</v>
      </c>
      <c r="D15" s="1" t="s">
        <v>16</v>
      </c>
      <c r="E15" s="1" t="s">
        <v>46</v>
      </c>
      <c r="F15" s="1">
        <v>2</v>
      </c>
      <c r="G15" s="1">
        <v>216.4</v>
      </c>
      <c r="H15" s="1">
        <v>432.8</v>
      </c>
      <c r="I15" s="1">
        <v>367.3</v>
      </c>
      <c r="J15" s="1">
        <v>65.5</v>
      </c>
      <c r="K15" s="1" t="s">
        <v>25</v>
      </c>
      <c r="L15" s="1" t="s">
        <v>26</v>
      </c>
      <c r="M15" s="1" t="s">
        <v>34</v>
      </c>
      <c r="N15" s="1" t="s">
        <v>28</v>
      </c>
    </row>
    <row r="16" spans="1:14" x14ac:dyDescent="0.3">
      <c r="A16" s="2">
        <v>45318</v>
      </c>
      <c r="B16" s="1" t="s">
        <v>43</v>
      </c>
      <c r="C16" s="1" t="s">
        <v>44</v>
      </c>
      <c r="D16" s="1" t="s">
        <v>48</v>
      </c>
      <c r="E16" s="1" t="s">
        <v>31</v>
      </c>
      <c r="F16" s="1">
        <v>6</v>
      </c>
      <c r="G16" s="1">
        <v>457.22</v>
      </c>
      <c r="H16" s="1">
        <v>2743.32</v>
      </c>
      <c r="I16" s="1">
        <v>2694.32</v>
      </c>
      <c r="J16" s="1">
        <v>49</v>
      </c>
      <c r="K16" s="1" t="s">
        <v>32</v>
      </c>
      <c r="L16" s="1" t="s">
        <v>33</v>
      </c>
      <c r="M16" s="1" t="s">
        <v>37</v>
      </c>
      <c r="N16" s="1" t="s">
        <v>35</v>
      </c>
    </row>
    <row r="17" spans="1:14" x14ac:dyDescent="0.3">
      <c r="A17" s="2">
        <v>45471</v>
      </c>
      <c r="B17" s="1" t="s">
        <v>14</v>
      </c>
      <c r="C17" s="1" t="s">
        <v>15</v>
      </c>
      <c r="D17" s="1" t="s">
        <v>42</v>
      </c>
      <c r="E17" s="1" t="s">
        <v>24</v>
      </c>
      <c r="F17" s="1">
        <v>8</v>
      </c>
      <c r="G17" s="1">
        <v>438.33</v>
      </c>
      <c r="H17" s="1">
        <v>3506.64</v>
      </c>
      <c r="I17" s="1">
        <v>3466.64</v>
      </c>
      <c r="J17" s="1">
        <v>40</v>
      </c>
      <c r="K17" s="1" t="s">
        <v>18</v>
      </c>
      <c r="L17" s="1" t="s">
        <v>19</v>
      </c>
      <c r="M17" s="1" t="s">
        <v>20</v>
      </c>
      <c r="N17" s="1" t="s">
        <v>21</v>
      </c>
    </row>
    <row r="18" spans="1:14" x14ac:dyDescent="0.3">
      <c r="A18" s="2">
        <v>45587</v>
      </c>
      <c r="B18" s="1" t="s">
        <v>36</v>
      </c>
      <c r="C18" s="1" t="s">
        <v>15</v>
      </c>
      <c r="D18" s="1" t="s">
        <v>49</v>
      </c>
      <c r="E18" s="1" t="s">
        <v>31</v>
      </c>
      <c r="F18" s="1">
        <v>2</v>
      </c>
      <c r="G18" s="1">
        <v>56.98</v>
      </c>
      <c r="H18" s="1">
        <v>113.96</v>
      </c>
      <c r="I18" s="1">
        <v>53.959999999999994</v>
      </c>
      <c r="J18" s="1">
        <v>60</v>
      </c>
      <c r="K18" s="1" t="s">
        <v>25</v>
      </c>
      <c r="L18" s="1" t="s">
        <v>19</v>
      </c>
      <c r="M18" s="1" t="s">
        <v>27</v>
      </c>
      <c r="N18" s="1" t="s">
        <v>28</v>
      </c>
    </row>
    <row r="19" spans="1:14" x14ac:dyDescent="0.3">
      <c r="A19" s="2">
        <v>45423</v>
      </c>
      <c r="B19" s="1" t="s">
        <v>47</v>
      </c>
      <c r="C19" s="1" t="s">
        <v>44</v>
      </c>
      <c r="D19" s="1" t="s">
        <v>49</v>
      </c>
      <c r="E19" s="1" t="s">
        <v>46</v>
      </c>
      <c r="F19" s="1">
        <v>1</v>
      </c>
      <c r="G19" s="1">
        <v>313.14</v>
      </c>
      <c r="H19" s="1">
        <v>313.14</v>
      </c>
      <c r="I19" s="1">
        <v>247.64</v>
      </c>
      <c r="J19" s="1">
        <v>65.5</v>
      </c>
      <c r="K19" s="1" t="s">
        <v>32</v>
      </c>
      <c r="L19" s="1" t="s">
        <v>33</v>
      </c>
      <c r="M19" s="1" t="s">
        <v>34</v>
      </c>
      <c r="N19" s="1" t="s">
        <v>35</v>
      </c>
    </row>
    <row r="20" spans="1:14" x14ac:dyDescent="0.3">
      <c r="A20" s="2">
        <v>45322</v>
      </c>
      <c r="B20" s="1" t="s">
        <v>38</v>
      </c>
      <c r="C20" s="1" t="s">
        <v>15</v>
      </c>
      <c r="D20" s="1" t="s">
        <v>16</v>
      </c>
      <c r="E20" s="1" t="s">
        <v>24</v>
      </c>
      <c r="F20" s="1">
        <v>4</v>
      </c>
      <c r="G20" s="1">
        <v>53.03</v>
      </c>
      <c r="H20" s="1">
        <v>212.12</v>
      </c>
      <c r="I20" s="1">
        <v>163.12</v>
      </c>
      <c r="J20" s="1">
        <v>49</v>
      </c>
      <c r="K20" s="1" t="s">
        <v>18</v>
      </c>
      <c r="L20" s="1" t="s">
        <v>26</v>
      </c>
      <c r="M20" s="1" t="s">
        <v>37</v>
      </c>
      <c r="N20" s="1" t="s">
        <v>21</v>
      </c>
    </row>
    <row r="21" spans="1:14" x14ac:dyDescent="0.3">
      <c r="A21" s="2">
        <v>45540</v>
      </c>
      <c r="B21" s="1" t="s">
        <v>50</v>
      </c>
      <c r="C21" s="1" t="s">
        <v>40</v>
      </c>
      <c r="D21" s="1" t="s">
        <v>42</v>
      </c>
      <c r="E21" s="1" t="s">
        <v>46</v>
      </c>
      <c r="F21" s="1">
        <v>10</v>
      </c>
      <c r="G21" s="1">
        <v>152.37</v>
      </c>
      <c r="H21" s="1">
        <v>1523.7</v>
      </c>
      <c r="I21" s="1">
        <v>1483.7</v>
      </c>
      <c r="J21" s="1">
        <v>40</v>
      </c>
      <c r="K21" s="1" t="s">
        <v>25</v>
      </c>
      <c r="L21" s="1" t="s">
        <v>19</v>
      </c>
      <c r="M21" s="1" t="s">
        <v>20</v>
      </c>
      <c r="N21" s="1" t="s">
        <v>28</v>
      </c>
    </row>
    <row r="22" spans="1:14" x14ac:dyDescent="0.3">
      <c r="A22" s="2">
        <v>45461</v>
      </c>
      <c r="B22" s="1" t="s">
        <v>36</v>
      </c>
      <c r="C22" s="1" t="s">
        <v>15</v>
      </c>
      <c r="D22" s="1" t="s">
        <v>48</v>
      </c>
      <c r="E22" s="1" t="s">
        <v>46</v>
      </c>
      <c r="F22" s="1">
        <v>6</v>
      </c>
      <c r="G22" s="1">
        <v>132.59</v>
      </c>
      <c r="H22" s="1">
        <v>795.54</v>
      </c>
      <c r="I22" s="1">
        <v>735.54</v>
      </c>
      <c r="J22" s="1">
        <v>60</v>
      </c>
      <c r="K22" s="1" t="s">
        <v>32</v>
      </c>
      <c r="L22" s="1" t="s">
        <v>19</v>
      </c>
      <c r="M22" s="1" t="s">
        <v>27</v>
      </c>
      <c r="N22" s="1" t="s">
        <v>35</v>
      </c>
    </row>
    <row r="23" spans="1:14" x14ac:dyDescent="0.3">
      <c r="A23" s="2">
        <v>45533</v>
      </c>
      <c r="B23" s="1" t="s">
        <v>41</v>
      </c>
      <c r="C23" s="1" t="s">
        <v>30</v>
      </c>
      <c r="D23" s="1" t="s">
        <v>49</v>
      </c>
      <c r="E23" s="1" t="s">
        <v>17</v>
      </c>
      <c r="F23" s="1">
        <v>5</v>
      </c>
      <c r="G23" s="1">
        <v>265.92</v>
      </c>
      <c r="H23" s="1">
        <v>1329.6</v>
      </c>
      <c r="I23" s="1">
        <v>1264.0999999999999</v>
      </c>
      <c r="J23" s="1">
        <v>65.5</v>
      </c>
      <c r="K23" s="1" t="s">
        <v>18</v>
      </c>
      <c r="L23" s="1" t="s">
        <v>26</v>
      </c>
      <c r="M23" s="1" t="s">
        <v>34</v>
      </c>
      <c r="N23" s="1" t="s">
        <v>21</v>
      </c>
    </row>
    <row r="24" spans="1:14" x14ac:dyDescent="0.3">
      <c r="A24" s="2">
        <v>45461</v>
      </c>
      <c r="B24" s="1" t="s">
        <v>36</v>
      </c>
      <c r="C24" s="1" t="s">
        <v>15</v>
      </c>
      <c r="D24" s="1" t="s">
        <v>49</v>
      </c>
      <c r="E24" s="1" t="s">
        <v>46</v>
      </c>
      <c r="F24" s="1">
        <v>1</v>
      </c>
      <c r="G24" s="1">
        <v>492.81</v>
      </c>
      <c r="H24" s="1">
        <v>492.81</v>
      </c>
      <c r="I24" s="1">
        <v>443.81</v>
      </c>
      <c r="J24" s="1">
        <v>49</v>
      </c>
      <c r="K24" s="1" t="s">
        <v>25</v>
      </c>
      <c r="L24" s="1" t="s">
        <v>33</v>
      </c>
      <c r="M24" s="1" t="s">
        <v>37</v>
      </c>
      <c r="N24" s="1" t="s">
        <v>28</v>
      </c>
    </row>
    <row r="25" spans="1:14" x14ac:dyDescent="0.3">
      <c r="A25" s="2">
        <v>45357</v>
      </c>
      <c r="B25" s="1" t="s">
        <v>38</v>
      </c>
      <c r="C25" s="1" t="s">
        <v>15</v>
      </c>
      <c r="D25" s="1" t="s">
        <v>49</v>
      </c>
      <c r="E25" s="1" t="s">
        <v>46</v>
      </c>
      <c r="F25" s="1">
        <v>1</v>
      </c>
      <c r="G25" s="1">
        <v>434.04</v>
      </c>
      <c r="H25" s="1">
        <v>434.04</v>
      </c>
      <c r="I25" s="1">
        <v>394.04</v>
      </c>
      <c r="J25" s="1">
        <v>40</v>
      </c>
      <c r="K25" s="1" t="s">
        <v>32</v>
      </c>
      <c r="L25" s="1" t="s">
        <v>19</v>
      </c>
      <c r="M25" s="1" t="s">
        <v>20</v>
      </c>
      <c r="N25" s="1" t="s">
        <v>35</v>
      </c>
    </row>
    <row r="26" spans="1:14" x14ac:dyDescent="0.3">
      <c r="A26" s="2">
        <v>45436</v>
      </c>
      <c r="B26" s="1" t="s">
        <v>29</v>
      </c>
      <c r="C26" s="1" t="s">
        <v>30</v>
      </c>
      <c r="D26" s="1" t="s">
        <v>42</v>
      </c>
      <c r="E26" s="1" t="s">
        <v>17</v>
      </c>
      <c r="F26" s="1">
        <v>10</v>
      </c>
      <c r="G26" s="1">
        <v>462.7</v>
      </c>
      <c r="H26" s="1">
        <v>4627</v>
      </c>
      <c r="I26" s="1">
        <v>4567</v>
      </c>
      <c r="J26" s="1">
        <v>60</v>
      </c>
      <c r="K26" s="1" t="s">
        <v>18</v>
      </c>
      <c r="L26" s="1" t="s">
        <v>33</v>
      </c>
      <c r="M26" s="1" t="s">
        <v>27</v>
      </c>
      <c r="N26" s="1" t="s">
        <v>21</v>
      </c>
    </row>
    <row r="27" spans="1:14" x14ac:dyDescent="0.3">
      <c r="A27" s="2">
        <v>45423</v>
      </c>
      <c r="B27" s="1" t="s">
        <v>36</v>
      </c>
      <c r="C27" s="1" t="s">
        <v>15</v>
      </c>
      <c r="D27" s="1" t="s">
        <v>48</v>
      </c>
      <c r="E27" s="1" t="s">
        <v>24</v>
      </c>
      <c r="F27" s="1">
        <v>2</v>
      </c>
      <c r="G27" s="1">
        <v>336.04</v>
      </c>
      <c r="H27" s="1">
        <v>672.08</v>
      </c>
      <c r="I27" s="1">
        <v>606.58000000000004</v>
      </c>
      <c r="J27" s="1">
        <v>65.5</v>
      </c>
      <c r="K27" s="1" t="s">
        <v>25</v>
      </c>
      <c r="L27" s="1" t="s">
        <v>19</v>
      </c>
      <c r="M27" s="1" t="s">
        <v>34</v>
      </c>
      <c r="N27" s="1" t="s">
        <v>28</v>
      </c>
    </row>
    <row r="28" spans="1:14" x14ac:dyDescent="0.3">
      <c r="A28" s="2">
        <v>45578</v>
      </c>
      <c r="B28" s="1" t="s">
        <v>51</v>
      </c>
      <c r="C28" s="1" t="s">
        <v>52</v>
      </c>
      <c r="D28" s="1" t="s">
        <v>49</v>
      </c>
      <c r="E28" s="1" t="s">
        <v>24</v>
      </c>
      <c r="F28" s="1">
        <v>7</v>
      </c>
      <c r="G28" s="1">
        <v>349.53</v>
      </c>
      <c r="H28" s="1">
        <v>2446.71</v>
      </c>
      <c r="I28" s="1">
        <v>2397.71</v>
      </c>
      <c r="J28" s="1">
        <v>49</v>
      </c>
      <c r="K28" s="1" t="s">
        <v>32</v>
      </c>
      <c r="L28" s="1" t="s">
        <v>26</v>
      </c>
      <c r="M28" s="1" t="s">
        <v>37</v>
      </c>
      <c r="N28" s="1" t="s">
        <v>35</v>
      </c>
    </row>
    <row r="29" spans="1:14" x14ac:dyDescent="0.3">
      <c r="A29" s="2">
        <v>45365</v>
      </c>
      <c r="B29" s="1" t="s">
        <v>38</v>
      </c>
      <c r="C29" s="1" t="s">
        <v>15</v>
      </c>
      <c r="D29" s="1" t="s">
        <v>23</v>
      </c>
      <c r="E29" s="1" t="s">
        <v>46</v>
      </c>
      <c r="F29" s="1">
        <v>5</v>
      </c>
      <c r="G29" s="1">
        <v>178.39</v>
      </c>
      <c r="H29" s="1">
        <v>891.95</v>
      </c>
      <c r="I29" s="1">
        <v>851.95</v>
      </c>
      <c r="J29" s="1">
        <v>40</v>
      </c>
      <c r="K29" s="1" t="s">
        <v>18</v>
      </c>
      <c r="L29" s="1" t="s">
        <v>26</v>
      </c>
      <c r="M29" s="1" t="s">
        <v>20</v>
      </c>
      <c r="N29" s="1" t="s">
        <v>21</v>
      </c>
    </row>
    <row r="30" spans="1:14" x14ac:dyDescent="0.3">
      <c r="A30" s="2">
        <v>45559</v>
      </c>
      <c r="B30" s="1" t="s">
        <v>53</v>
      </c>
      <c r="C30" s="1" t="s">
        <v>40</v>
      </c>
      <c r="D30" s="1" t="s">
        <v>16</v>
      </c>
      <c r="E30" s="1" t="s">
        <v>31</v>
      </c>
      <c r="F30" s="1">
        <v>9</v>
      </c>
      <c r="G30" s="1">
        <v>479.97</v>
      </c>
      <c r="H30" s="1">
        <v>4319.7299999999996</v>
      </c>
      <c r="I30" s="1">
        <v>4259.7299999999996</v>
      </c>
      <c r="J30" s="1">
        <v>60</v>
      </c>
      <c r="K30" s="1" t="s">
        <v>25</v>
      </c>
      <c r="L30" s="1" t="s">
        <v>33</v>
      </c>
      <c r="M30" s="1" t="s">
        <v>27</v>
      </c>
      <c r="N30" s="1" t="s">
        <v>28</v>
      </c>
    </row>
    <row r="31" spans="1:14" x14ac:dyDescent="0.3">
      <c r="A31" s="2">
        <v>45303</v>
      </c>
      <c r="B31" s="1" t="s">
        <v>53</v>
      </c>
      <c r="C31" s="1" t="s">
        <v>40</v>
      </c>
      <c r="D31" s="1" t="s">
        <v>42</v>
      </c>
      <c r="E31" s="1" t="s">
        <v>17</v>
      </c>
      <c r="F31" s="1">
        <v>1</v>
      </c>
      <c r="G31" s="1">
        <v>226.32</v>
      </c>
      <c r="H31" s="1">
        <v>226.32</v>
      </c>
      <c r="I31" s="1">
        <v>160.82</v>
      </c>
      <c r="J31" s="1">
        <v>65.5</v>
      </c>
      <c r="K31" s="1" t="s">
        <v>32</v>
      </c>
      <c r="L31" s="1" t="s">
        <v>19</v>
      </c>
      <c r="M31" s="1" t="s">
        <v>34</v>
      </c>
      <c r="N31" s="1" t="s">
        <v>35</v>
      </c>
    </row>
    <row r="32" spans="1:14" x14ac:dyDescent="0.3">
      <c r="A32" s="2">
        <v>45545</v>
      </c>
      <c r="B32" s="1" t="s">
        <v>53</v>
      </c>
      <c r="C32" s="1" t="s">
        <v>40</v>
      </c>
      <c r="D32" s="1" t="s">
        <v>23</v>
      </c>
      <c r="E32" s="1" t="s">
        <v>31</v>
      </c>
      <c r="F32" s="1">
        <v>6</v>
      </c>
      <c r="G32" s="1">
        <v>430.69</v>
      </c>
      <c r="H32" s="1">
        <v>2584.14</v>
      </c>
      <c r="I32" s="1">
        <v>2535.14</v>
      </c>
      <c r="J32" s="1">
        <v>49</v>
      </c>
      <c r="K32" s="1" t="s">
        <v>18</v>
      </c>
      <c r="L32" s="1" t="s">
        <v>19</v>
      </c>
      <c r="M32" s="1" t="s">
        <v>37</v>
      </c>
      <c r="N32" s="1" t="s">
        <v>21</v>
      </c>
    </row>
    <row r="33" spans="1:14" x14ac:dyDescent="0.3">
      <c r="A33" s="2">
        <v>45490</v>
      </c>
      <c r="B33" s="1" t="s">
        <v>41</v>
      </c>
      <c r="C33" s="1" t="s">
        <v>30</v>
      </c>
      <c r="D33" s="1" t="s">
        <v>23</v>
      </c>
      <c r="E33" s="1" t="s">
        <v>46</v>
      </c>
      <c r="F33" s="1">
        <v>3</v>
      </c>
      <c r="G33" s="1">
        <v>393.27</v>
      </c>
      <c r="H33" s="1">
        <v>1179.81</v>
      </c>
      <c r="I33" s="1">
        <v>1139.81</v>
      </c>
      <c r="J33" s="1">
        <v>40</v>
      </c>
      <c r="K33" s="1" t="s">
        <v>25</v>
      </c>
      <c r="L33" s="1" t="s">
        <v>26</v>
      </c>
      <c r="M33" s="1" t="s">
        <v>20</v>
      </c>
      <c r="N33" s="1" t="s">
        <v>28</v>
      </c>
    </row>
    <row r="34" spans="1:14" x14ac:dyDescent="0.3">
      <c r="A34" s="2">
        <v>45371</v>
      </c>
      <c r="B34" s="1" t="s">
        <v>22</v>
      </c>
      <c r="C34" s="1" t="s">
        <v>15</v>
      </c>
      <c r="D34" s="1" t="s">
        <v>16</v>
      </c>
      <c r="E34" s="1" t="s">
        <v>24</v>
      </c>
      <c r="F34" s="1">
        <v>9</v>
      </c>
      <c r="G34" s="1">
        <v>475.63</v>
      </c>
      <c r="H34" s="1">
        <v>4280.67</v>
      </c>
      <c r="I34" s="1">
        <v>4220.67</v>
      </c>
      <c r="J34" s="1">
        <v>60</v>
      </c>
      <c r="K34" s="1" t="s">
        <v>32</v>
      </c>
      <c r="L34" s="1" t="s">
        <v>33</v>
      </c>
      <c r="M34" s="1" t="s">
        <v>27</v>
      </c>
      <c r="N34" s="1" t="s">
        <v>35</v>
      </c>
    </row>
    <row r="35" spans="1:14" x14ac:dyDescent="0.3">
      <c r="A35" s="2">
        <v>45565</v>
      </c>
      <c r="B35" s="1" t="s">
        <v>22</v>
      </c>
      <c r="C35" s="1" t="s">
        <v>15</v>
      </c>
      <c r="D35" s="1" t="s">
        <v>16</v>
      </c>
      <c r="E35" s="1" t="s">
        <v>17</v>
      </c>
      <c r="F35" s="1">
        <v>1</v>
      </c>
      <c r="G35" s="1">
        <v>286.63</v>
      </c>
      <c r="H35" s="1">
        <v>286.63</v>
      </c>
      <c r="I35" s="1">
        <v>221.13</v>
      </c>
      <c r="J35" s="1">
        <v>65.5</v>
      </c>
      <c r="K35" s="1" t="s">
        <v>18</v>
      </c>
      <c r="L35" s="1" t="s">
        <v>19</v>
      </c>
      <c r="M35" s="1" t="s">
        <v>34</v>
      </c>
      <c r="N35" s="1" t="s">
        <v>21</v>
      </c>
    </row>
    <row r="36" spans="1:14" x14ac:dyDescent="0.3">
      <c r="A36" s="2">
        <v>45545</v>
      </c>
      <c r="B36" s="1" t="s">
        <v>29</v>
      </c>
      <c r="C36" s="1" t="s">
        <v>30</v>
      </c>
      <c r="D36" s="1" t="s">
        <v>23</v>
      </c>
      <c r="E36" s="1" t="s">
        <v>31</v>
      </c>
      <c r="F36" s="1">
        <v>6</v>
      </c>
      <c r="G36" s="1">
        <v>66.28</v>
      </c>
      <c r="H36" s="1">
        <v>397.68</v>
      </c>
      <c r="I36" s="1">
        <v>348.68</v>
      </c>
      <c r="J36" s="1">
        <v>49</v>
      </c>
      <c r="K36" s="1" t="s">
        <v>25</v>
      </c>
      <c r="L36" s="1" t="s">
        <v>26</v>
      </c>
      <c r="M36" s="1" t="s">
        <v>37</v>
      </c>
      <c r="N36" s="1" t="s">
        <v>28</v>
      </c>
    </row>
    <row r="37" spans="1:14" x14ac:dyDescent="0.3">
      <c r="A37" s="2">
        <v>45373</v>
      </c>
      <c r="B37" s="1" t="s">
        <v>54</v>
      </c>
      <c r="C37" s="1" t="s">
        <v>40</v>
      </c>
      <c r="D37" s="1" t="s">
        <v>49</v>
      </c>
      <c r="E37" s="1" t="s">
        <v>17</v>
      </c>
      <c r="F37" s="1">
        <v>1</v>
      </c>
      <c r="G37" s="1">
        <v>188.02</v>
      </c>
      <c r="H37" s="1">
        <v>188.02</v>
      </c>
      <c r="I37" s="1">
        <v>148.02000000000001</v>
      </c>
      <c r="J37" s="1">
        <v>40</v>
      </c>
      <c r="K37" s="1" t="s">
        <v>32</v>
      </c>
      <c r="L37" s="1" t="s">
        <v>19</v>
      </c>
      <c r="M37" s="1" t="s">
        <v>20</v>
      </c>
      <c r="N37" s="1" t="s">
        <v>35</v>
      </c>
    </row>
    <row r="38" spans="1:14" x14ac:dyDescent="0.3">
      <c r="A38" s="2">
        <v>45328</v>
      </c>
      <c r="B38" s="1" t="s">
        <v>29</v>
      </c>
      <c r="C38" s="1" t="s">
        <v>30</v>
      </c>
      <c r="D38" s="1" t="s">
        <v>16</v>
      </c>
      <c r="E38" s="1" t="s">
        <v>31</v>
      </c>
      <c r="F38" s="1">
        <v>2</v>
      </c>
      <c r="G38" s="1">
        <v>163.61000000000001</v>
      </c>
      <c r="H38" s="1">
        <v>327.22000000000003</v>
      </c>
      <c r="I38" s="1">
        <v>267.22000000000003</v>
      </c>
      <c r="J38" s="1">
        <v>60</v>
      </c>
      <c r="K38" s="1" t="s">
        <v>18</v>
      </c>
      <c r="L38" s="1" t="s">
        <v>33</v>
      </c>
      <c r="M38" s="1" t="s">
        <v>27</v>
      </c>
      <c r="N38" s="1" t="s">
        <v>21</v>
      </c>
    </row>
    <row r="39" spans="1:14" x14ac:dyDescent="0.3">
      <c r="A39" s="2">
        <v>45387</v>
      </c>
      <c r="B39" s="1" t="s">
        <v>50</v>
      </c>
      <c r="C39" s="1" t="s">
        <v>40</v>
      </c>
      <c r="D39" s="1" t="s">
        <v>23</v>
      </c>
      <c r="E39" s="1" t="s">
        <v>24</v>
      </c>
      <c r="F39" s="1">
        <v>5</v>
      </c>
      <c r="G39" s="1">
        <v>235.55</v>
      </c>
      <c r="H39" s="1">
        <v>1177.75</v>
      </c>
      <c r="I39" s="1">
        <v>1112.25</v>
      </c>
      <c r="J39" s="1">
        <v>65.5</v>
      </c>
      <c r="K39" s="1" t="s">
        <v>25</v>
      </c>
      <c r="L39" s="1" t="s">
        <v>26</v>
      </c>
      <c r="M39" s="1" t="s">
        <v>34</v>
      </c>
      <c r="N39" s="1" t="s">
        <v>28</v>
      </c>
    </row>
    <row r="40" spans="1:14" x14ac:dyDescent="0.3">
      <c r="A40" s="2">
        <v>45408</v>
      </c>
      <c r="B40" s="1" t="s">
        <v>39</v>
      </c>
      <c r="C40" s="1" t="s">
        <v>40</v>
      </c>
      <c r="D40" s="1" t="s">
        <v>48</v>
      </c>
      <c r="E40" s="1" t="s">
        <v>24</v>
      </c>
      <c r="F40" s="1">
        <v>9</v>
      </c>
      <c r="G40" s="1">
        <v>342.15</v>
      </c>
      <c r="H40" s="1">
        <v>3079.35</v>
      </c>
      <c r="I40" s="1">
        <v>3030.35</v>
      </c>
      <c r="J40" s="1">
        <v>49</v>
      </c>
      <c r="K40" s="1" t="s">
        <v>32</v>
      </c>
      <c r="L40" s="1" t="s">
        <v>19</v>
      </c>
      <c r="M40" s="1" t="s">
        <v>37</v>
      </c>
      <c r="N40" s="1" t="s">
        <v>35</v>
      </c>
    </row>
    <row r="41" spans="1:14" x14ac:dyDescent="0.3">
      <c r="A41" s="2">
        <v>45569</v>
      </c>
      <c r="B41" s="1" t="s">
        <v>55</v>
      </c>
      <c r="C41" s="1" t="s">
        <v>44</v>
      </c>
      <c r="D41" s="1" t="s">
        <v>23</v>
      </c>
      <c r="E41" s="1" t="s">
        <v>46</v>
      </c>
      <c r="F41" s="1">
        <v>4</v>
      </c>
      <c r="G41" s="1">
        <v>117.1</v>
      </c>
      <c r="H41" s="1">
        <v>468.4</v>
      </c>
      <c r="I41" s="1">
        <v>428.4</v>
      </c>
      <c r="J41" s="1">
        <v>40</v>
      </c>
      <c r="K41" s="1" t="s">
        <v>18</v>
      </c>
      <c r="L41" s="1" t="s">
        <v>33</v>
      </c>
      <c r="M41" s="1" t="s">
        <v>20</v>
      </c>
      <c r="N41" s="1" t="s">
        <v>21</v>
      </c>
    </row>
    <row r="42" spans="1:14" x14ac:dyDescent="0.3">
      <c r="A42" s="2">
        <v>45396</v>
      </c>
      <c r="B42" s="1" t="s">
        <v>56</v>
      </c>
      <c r="C42" s="1" t="s">
        <v>52</v>
      </c>
      <c r="D42" s="1" t="s">
        <v>23</v>
      </c>
      <c r="E42" s="1" t="s">
        <v>31</v>
      </c>
      <c r="F42" s="1">
        <v>2</v>
      </c>
      <c r="G42" s="1">
        <v>416.69</v>
      </c>
      <c r="H42" s="1">
        <v>833.38</v>
      </c>
      <c r="I42" s="1">
        <v>773.38</v>
      </c>
      <c r="J42" s="1">
        <v>60</v>
      </c>
      <c r="K42" s="1" t="s">
        <v>25</v>
      </c>
      <c r="L42" s="1" t="s">
        <v>19</v>
      </c>
      <c r="M42" s="1" t="s">
        <v>27</v>
      </c>
      <c r="N42" s="1" t="s">
        <v>28</v>
      </c>
    </row>
    <row r="43" spans="1:14" x14ac:dyDescent="0.3">
      <c r="A43" s="2">
        <v>45425</v>
      </c>
      <c r="B43" s="1" t="s">
        <v>14</v>
      </c>
      <c r="C43" s="1" t="s">
        <v>15</v>
      </c>
      <c r="D43" s="1" t="s">
        <v>49</v>
      </c>
      <c r="E43" s="1" t="s">
        <v>17</v>
      </c>
      <c r="F43" s="1">
        <v>8</v>
      </c>
      <c r="G43" s="1">
        <v>341.07</v>
      </c>
      <c r="H43" s="1">
        <v>2728.56</v>
      </c>
      <c r="I43" s="1">
        <v>2663.06</v>
      </c>
      <c r="J43" s="1">
        <v>65.5</v>
      </c>
      <c r="K43" s="1" t="s">
        <v>32</v>
      </c>
      <c r="L43" s="1" t="s">
        <v>26</v>
      </c>
      <c r="M43" s="1" t="s">
        <v>34</v>
      </c>
      <c r="N43" s="1" t="s">
        <v>35</v>
      </c>
    </row>
    <row r="44" spans="1:14" x14ac:dyDescent="0.3">
      <c r="A44" s="2">
        <v>45460</v>
      </c>
      <c r="B44" s="1" t="s">
        <v>57</v>
      </c>
      <c r="C44" s="1" t="s">
        <v>30</v>
      </c>
      <c r="D44" s="1" t="s">
        <v>16</v>
      </c>
      <c r="E44" s="1" t="s">
        <v>31</v>
      </c>
      <c r="F44" s="1">
        <v>7</v>
      </c>
      <c r="G44" s="1">
        <v>76.53</v>
      </c>
      <c r="H44" s="1">
        <v>535.71</v>
      </c>
      <c r="I44" s="1">
        <v>486.71000000000004</v>
      </c>
      <c r="J44" s="1">
        <v>49</v>
      </c>
      <c r="K44" s="1" t="s">
        <v>18</v>
      </c>
      <c r="L44" s="1" t="s">
        <v>33</v>
      </c>
      <c r="M44" s="1" t="s">
        <v>37</v>
      </c>
      <c r="N44" s="1" t="s">
        <v>21</v>
      </c>
    </row>
    <row r="45" spans="1:14" x14ac:dyDescent="0.3">
      <c r="A45" s="2">
        <v>45508</v>
      </c>
      <c r="B45" s="1" t="s">
        <v>36</v>
      </c>
      <c r="C45" s="1" t="s">
        <v>15</v>
      </c>
      <c r="D45" s="1" t="s">
        <v>49</v>
      </c>
      <c r="E45" s="1" t="s">
        <v>46</v>
      </c>
      <c r="F45" s="1">
        <v>5</v>
      </c>
      <c r="G45" s="1">
        <v>302.08</v>
      </c>
      <c r="H45" s="1">
        <v>1510.4</v>
      </c>
      <c r="I45" s="1">
        <v>1470.4</v>
      </c>
      <c r="J45" s="1">
        <v>40</v>
      </c>
      <c r="K45" s="1" t="s">
        <v>25</v>
      </c>
      <c r="L45" s="1" t="s">
        <v>19</v>
      </c>
      <c r="M45" s="1" t="s">
        <v>20</v>
      </c>
      <c r="N45" s="1" t="s">
        <v>28</v>
      </c>
    </row>
    <row r="46" spans="1:14" x14ac:dyDescent="0.3">
      <c r="A46" s="2">
        <v>45406</v>
      </c>
      <c r="B46" s="1" t="s">
        <v>56</v>
      </c>
      <c r="C46" s="1" t="s">
        <v>52</v>
      </c>
      <c r="D46" s="1" t="s">
        <v>42</v>
      </c>
      <c r="E46" s="1" t="s">
        <v>24</v>
      </c>
      <c r="F46" s="1">
        <v>6</v>
      </c>
      <c r="G46" s="1">
        <v>343.96</v>
      </c>
      <c r="H46" s="1">
        <v>2063.7600000000002</v>
      </c>
      <c r="I46" s="1">
        <v>2003.7600000000002</v>
      </c>
      <c r="J46" s="1">
        <v>60</v>
      </c>
      <c r="K46" s="1" t="s">
        <v>32</v>
      </c>
      <c r="L46" s="1" t="s">
        <v>26</v>
      </c>
      <c r="M46" s="1" t="s">
        <v>27</v>
      </c>
      <c r="N46" s="1" t="s">
        <v>35</v>
      </c>
    </row>
    <row r="47" spans="1:14" x14ac:dyDescent="0.3">
      <c r="A47" s="2">
        <v>45442</v>
      </c>
      <c r="B47" s="1" t="s">
        <v>36</v>
      </c>
      <c r="C47" s="1" t="s">
        <v>15</v>
      </c>
      <c r="D47" s="1" t="s">
        <v>42</v>
      </c>
      <c r="E47" s="1" t="s">
        <v>31</v>
      </c>
      <c r="F47" s="1">
        <v>3</v>
      </c>
      <c r="G47" s="1">
        <v>334.52</v>
      </c>
      <c r="H47" s="1">
        <v>1003.56</v>
      </c>
      <c r="I47" s="1">
        <v>938.06</v>
      </c>
      <c r="J47" s="1">
        <v>65.5</v>
      </c>
      <c r="K47" s="1" t="s">
        <v>18</v>
      </c>
      <c r="L47" s="1" t="s">
        <v>33</v>
      </c>
      <c r="M47" s="1" t="s">
        <v>34</v>
      </c>
      <c r="N47" s="1" t="s">
        <v>21</v>
      </c>
    </row>
    <row r="48" spans="1:14" x14ac:dyDescent="0.3">
      <c r="A48" s="2">
        <v>45527</v>
      </c>
      <c r="B48" s="1" t="s">
        <v>36</v>
      </c>
      <c r="C48" s="1" t="s">
        <v>15</v>
      </c>
      <c r="D48" s="1" t="s">
        <v>49</v>
      </c>
      <c r="E48" s="1" t="s">
        <v>17</v>
      </c>
      <c r="F48" s="1">
        <v>6</v>
      </c>
      <c r="G48" s="1">
        <v>108.38</v>
      </c>
      <c r="H48" s="1">
        <v>650.28</v>
      </c>
      <c r="I48" s="1">
        <v>601.28</v>
      </c>
      <c r="J48" s="1">
        <v>49</v>
      </c>
      <c r="K48" s="1" t="s">
        <v>25</v>
      </c>
      <c r="L48" s="1" t="s">
        <v>19</v>
      </c>
      <c r="M48" s="1" t="s">
        <v>37</v>
      </c>
      <c r="N48" s="1" t="s">
        <v>28</v>
      </c>
    </row>
    <row r="49" spans="1:14" x14ac:dyDescent="0.3">
      <c r="A49" s="2">
        <v>45511</v>
      </c>
      <c r="B49" s="1" t="s">
        <v>43</v>
      </c>
      <c r="C49" s="1" t="s">
        <v>44</v>
      </c>
      <c r="D49" s="1" t="s">
        <v>16</v>
      </c>
      <c r="E49" s="1" t="s">
        <v>17</v>
      </c>
      <c r="F49" s="1">
        <v>6</v>
      </c>
      <c r="G49" s="1">
        <v>135.08000000000001</v>
      </c>
      <c r="H49" s="1">
        <v>810.48</v>
      </c>
      <c r="I49" s="1">
        <v>770.48</v>
      </c>
      <c r="J49" s="1">
        <v>40</v>
      </c>
      <c r="K49" s="1" t="s">
        <v>32</v>
      </c>
      <c r="L49" s="1" t="s">
        <v>19</v>
      </c>
      <c r="M49" s="1" t="s">
        <v>20</v>
      </c>
      <c r="N49" s="1" t="s">
        <v>35</v>
      </c>
    </row>
    <row r="50" spans="1:14" x14ac:dyDescent="0.3">
      <c r="A50" s="2">
        <v>45382</v>
      </c>
      <c r="B50" s="1" t="s">
        <v>38</v>
      </c>
      <c r="C50" s="1" t="s">
        <v>15</v>
      </c>
      <c r="D50" s="1" t="s">
        <v>49</v>
      </c>
      <c r="E50" s="1" t="s">
        <v>46</v>
      </c>
      <c r="F50" s="1">
        <v>8</v>
      </c>
      <c r="G50" s="1">
        <v>217.97</v>
      </c>
      <c r="H50" s="1">
        <v>1743.76</v>
      </c>
      <c r="I50" s="1">
        <v>1683.76</v>
      </c>
      <c r="J50" s="1">
        <v>60</v>
      </c>
      <c r="K50" s="1" t="s">
        <v>18</v>
      </c>
      <c r="L50" s="1" t="s">
        <v>33</v>
      </c>
      <c r="M50" s="1" t="s">
        <v>27</v>
      </c>
      <c r="N50" s="1" t="s">
        <v>21</v>
      </c>
    </row>
    <row r="51" spans="1:14" x14ac:dyDescent="0.3">
      <c r="A51" s="2">
        <v>45318</v>
      </c>
      <c r="B51" s="1" t="s">
        <v>38</v>
      </c>
      <c r="C51" s="1" t="s">
        <v>15</v>
      </c>
      <c r="D51" s="1" t="s">
        <v>42</v>
      </c>
      <c r="E51" s="1" t="s">
        <v>31</v>
      </c>
      <c r="F51" s="1">
        <v>10</v>
      </c>
      <c r="G51" s="1">
        <v>315.7</v>
      </c>
      <c r="H51" s="1">
        <v>3157</v>
      </c>
      <c r="I51" s="1">
        <v>3091.5</v>
      </c>
      <c r="J51" s="1">
        <v>65.5</v>
      </c>
      <c r="K51" s="1" t="s">
        <v>25</v>
      </c>
      <c r="L51" s="1" t="s">
        <v>19</v>
      </c>
      <c r="M51" s="1" t="s">
        <v>34</v>
      </c>
      <c r="N51" s="1" t="s">
        <v>28</v>
      </c>
    </row>
    <row r="52" spans="1:14" x14ac:dyDescent="0.3">
      <c r="A52" s="2">
        <v>45444</v>
      </c>
      <c r="B52" s="1" t="s">
        <v>53</v>
      </c>
      <c r="C52" s="1" t="s">
        <v>40</v>
      </c>
      <c r="D52" s="1" t="s">
        <v>42</v>
      </c>
      <c r="E52" s="1" t="s">
        <v>31</v>
      </c>
      <c r="F52" s="1">
        <v>4</v>
      </c>
      <c r="G52" s="1">
        <v>275.02999999999997</v>
      </c>
      <c r="H52" s="1">
        <v>1100.1199999999999</v>
      </c>
      <c r="I52" s="1">
        <v>1051.1199999999999</v>
      </c>
      <c r="J52" s="1">
        <v>49</v>
      </c>
      <c r="K52" s="1" t="s">
        <v>32</v>
      </c>
      <c r="L52" s="1" t="s">
        <v>26</v>
      </c>
      <c r="M52" s="1" t="s">
        <v>37</v>
      </c>
      <c r="N52" s="1" t="s">
        <v>35</v>
      </c>
    </row>
    <row r="53" spans="1:14" x14ac:dyDescent="0.3">
      <c r="A53" s="2">
        <v>45389</v>
      </c>
      <c r="B53" s="1" t="s">
        <v>54</v>
      </c>
      <c r="C53" s="1" t="s">
        <v>40</v>
      </c>
      <c r="D53" s="1" t="s">
        <v>23</v>
      </c>
      <c r="E53" s="1" t="s">
        <v>46</v>
      </c>
      <c r="F53" s="1">
        <v>2</v>
      </c>
      <c r="G53" s="1">
        <v>333.53</v>
      </c>
      <c r="H53" s="1">
        <v>667.06</v>
      </c>
      <c r="I53" s="1">
        <v>627.05999999999995</v>
      </c>
      <c r="J53" s="1">
        <v>40</v>
      </c>
      <c r="K53" s="1" t="s">
        <v>18</v>
      </c>
      <c r="L53" s="1" t="s">
        <v>19</v>
      </c>
      <c r="M53" s="1" t="s">
        <v>20</v>
      </c>
      <c r="N53" s="1" t="s">
        <v>21</v>
      </c>
    </row>
    <row r="54" spans="1:14" x14ac:dyDescent="0.3">
      <c r="A54" s="2">
        <v>45393</v>
      </c>
      <c r="B54" s="1" t="s">
        <v>45</v>
      </c>
      <c r="C54" s="1" t="s">
        <v>44</v>
      </c>
      <c r="D54" s="1" t="s">
        <v>23</v>
      </c>
      <c r="E54" s="1" t="s">
        <v>31</v>
      </c>
      <c r="F54" s="1">
        <v>10</v>
      </c>
      <c r="G54" s="1">
        <v>493.05</v>
      </c>
      <c r="H54" s="1">
        <v>4930.5</v>
      </c>
      <c r="I54" s="1">
        <v>4870.5</v>
      </c>
      <c r="J54" s="1">
        <v>60</v>
      </c>
      <c r="K54" s="1" t="s">
        <v>25</v>
      </c>
      <c r="L54" s="1" t="s">
        <v>33</v>
      </c>
      <c r="M54" s="1" t="s">
        <v>27</v>
      </c>
      <c r="N54" s="1" t="s">
        <v>28</v>
      </c>
    </row>
    <row r="55" spans="1:14" x14ac:dyDescent="0.3">
      <c r="A55" s="2">
        <v>45314</v>
      </c>
      <c r="B55" s="1" t="s">
        <v>50</v>
      </c>
      <c r="C55" s="1" t="s">
        <v>40</v>
      </c>
      <c r="D55" s="1" t="s">
        <v>16</v>
      </c>
      <c r="E55" s="1" t="s">
        <v>24</v>
      </c>
      <c r="F55" s="1">
        <v>2</v>
      </c>
      <c r="G55" s="1">
        <v>154.16</v>
      </c>
      <c r="H55" s="1">
        <v>308.32</v>
      </c>
      <c r="I55" s="1">
        <v>242.82</v>
      </c>
      <c r="J55" s="1">
        <v>65.5</v>
      </c>
      <c r="K55" s="1" t="s">
        <v>32</v>
      </c>
      <c r="L55" s="1" t="s">
        <v>26</v>
      </c>
      <c r="M55" s="1" t="s">
        <v>34</v>
      </c>
      <c r="N55" s="1" t="s">
        <v>35</v>
      </c>
    </row>
    <row r="56" spans="1:14" x14ac:dyDescent="0.3">
      <c r="A56" s="2">
        <v>45306</v>
      </c>
      <c r="B56" s="1" t="s">
        <v>58</v>
      </c>
      <c r="C56" s="1" t="s">
        <v>52</v>
      </c>
      <c r="D56" s="1" t="s">
        <v>48</v>
      </c>
      <c r="E56" s="1" t="s">
        <v>31</v>
      </c>
      <c r="F56" s="1">
        <v>10</v>
      </c>
      <c r="G56" s="1">
        <v>294.19</v>
      </c>
      <c r="H56" s="1">
        <v>2941.9</v>
      </c>
      <c r="I56" s="1">
        <v>2892.9</v>
      </c>
      <c r="J56" s="1">
        <v>49</v>
      </c>
      <c r="K56" s="1" t="s">
        <v>18</v>
      </c>
      <c r="L56" s="1" t="s">
        <v>19</v>
      </c>
      <c r="M56" s="1" t="s">
        <v>37</v>
      </c>
      <c r="N56" s="1" t="s">
        <v>21</v>
      </c>
    </row>
    <row r="57" spans="1:14" x14ac:dyDescent="0.3">
      <c r="A57" s="2">
        <v>45330</v>
      </c>
      <c r="B57" s="1" t="s">
        <v>29</v>
      </c>
      <c r="C57" s="1" t="s">
        <v>30</v>
      </c>
      <c r="D57" s="1" t="s">
        <v>16</v>
      </c>
      <c r="E57" s="1" t="s">
        <v>17</v>
      </c>
      <c r="F57" s="1">
        <v>8</v>
      </c>
      <c r="G57" s="1">
        <v>307.88</v>
      </c>
      <c r="H57" s="1">
        <v>2463.04</v>
      </c>
      <c r="I57" s="1">
        <v>2423.04</v>
      </c>
      <c r="J57" s="1">
        <v>40</v>
      </c>
      <c r="K57" s="1" t="s">
        <v>25</v>
      </c>
      <c r="L57" s="1" t="s">
        <v>33</v>
      </c>
      <c r="M57" s="1" t="s">
        <v>20</v>
      </c>
      <c r="N57" s="1" t="s">
        <v>28</v>
      </c>
    </row>
    <row r="58" spans="1:14" x14ac:dyDescent="0.3">
      <c r="A58" s="2">
        <v>45373</v>
      </c>
      <c r="B58" s="1" t="s">
        <v>55</v>
      </c>
      <c r="C58" s="1" t="s">
        <v>44</v>
      </c>
      <c r="D58" s="1" t="s">
        <v>48</v>
      </c>
      <c r="E58" s="1" t="s">
        <v>17</v>
      </c>
      <c r="F58" s="1">
        <v>10</v>
      </c>
      <c r="G58" s="1">
        <v>223.77</v>
      </c>
      <c r="H58" s="1">
        <v>2237.6999999999998</v>
      </c>
      <c r="I58" s="1">
        <v>2177.6999999999998</v>
      </c>
      <c r="J58" s="1">
        <v>60</v>
      </c>
      <c r="K58" s="1" t="s">
        <v>32</v>
      </c>
      <c r="L58" s="1" t="s">
        <v>19</v>
      </c>
      <c r="M58" s="1" t="s">
        <v>27</v>
      </c>
      <c r="N58" s="1" t="s">
        <v>35</v>
      </c>
    </row>
    <row r="59" spans="1:14" x14ac:dyDescent="0.3">
      <c r="A59" s="2">
        <v>45369</v>
      </c>
      <c r="B59" s="1" t="s">
        <v>59</v>
      </c>
      <c r="C59" s="1" t="s">
        <v>30</v>
      </c>
      <c r="D59" s="1" t="s">
        <v>23</v>
      </c>
      <c r="E59" s="1" t="s">
        <v>46</v>
      </c>
      <c r="F59" s="1">
        <v>5</v>
      </c>
      <c r="G59" s="1">
        <v>83.92</v>
      </c>
      <c r="H59" s="1">
        <v>419.6</v>
      </c>
      <c r="I59" s="1">
        <v>354.1</v>
      </c>
      <c r="J59" s="1">
        <v>65.5</v>
      </c>
      <c r="K59" s="1" t="s">
        <v>18</v>
      </c>
      <c r="L59" s="1" t="s">
        <v>26</v>
      </c>
      <c r="M59" s="1" t="s">
        <v>34</v>
      </c>
      <c r="N59" s="1" t="s">
        <v>21</v>
      </c>
    </row>
    <row r="60" spans="1:14" x14ac:dyDescent="0.3">
      <c r="A60" s="2">
        <v>45501</v>
      </c>
      <c r="B60" s="1" t="s">
        <v>50</v>
      </c>
      <c r="C60" s="1" t="s">
        <v>40</v>
      </c>
      <c r="D60" s="1" t="s">
        <v>49</v>
      </c>
      <c r="E60" s="1" t="s">
        <v>17</v>
      </c>
      <c r="F60" s="1">
        <v>3</v>
      </c>
      <c r="G60" s="1">
        <v>191.55</v>
      </c>
      <c r="H60" s="1">
        <v>574.65</v>
      </c>
      <c r="I60" s="1">
        <v>525.65</v>
      </c>
      <c r="J60" s="1">
        <v>49</v>
      </c>
      <c r="K60" s="1" t="s">
        <v>25</v>
      </c>
      <c r="L60" s="1" t="s">
        <v>33</v>
      </c>
      <c r="M60" s="1" t="s">
        <v>37</v>
      </c>
      <c r="N60" s="1" t="s">
        <v>28</v>
      </c>
    </row>
    <row r="61" spans="1:14" x14ac:dyDescent="0.3">
      <c r="A61" s="2">
        <v>45536</v>
      </c>
      <c r="B61" s="1" t="s">
        <v>14</v>
      </c>
      <c r="C61" s="1" t="s">
        <v>15</v>
      </c>
      <c r="D61" s="1" t="s">
        <v>48</v>
      </c>
      <c r="E61" s="1" t="s">
        <v>31</v>
      </c>
      <c r="F61" s="1">
        <v>5</v>
      </c>
      <c r="G61" s="1">
        <v>290.39</v>
      </c>
      <c r="H61" s="1">
        <v>1451.95</v>
      </c>
      <c r="I61" s="1">
        <v>1411.95</v>
      </c>
      <c r="J61" s="1">
        <v>40</v>
      </c>
      <c r="K61" s="1" t="s">
        <v>32</v>
      </c>
      <c r="L61" s="1" t="s">
        <v>19</v>
      </c>
      <c r="M61" s="1" t="s">
        <v>20</v>
      </c>
      <c r="N61" s="1" t="s">
        <v>35</v>
      </c>
    </row>
    <row r="62" spans="1:14" x14ac:dyDescent="0.3">
      <c r="A62" s="2">
        <v>45510</v>
      </c>
      <c r="B62" s="1" t="s">
        <v>54</v>
      </c>
      <c r="C62" s="1" t="s">
        <v>40</v>
      </c>
      <c r="D62" s="1" t="s">
        <v>16</v>
      </c>
      <c r="E62" s="1" t="s">
        <v>17</v>
      </c>
      <c r="F62" s="1">
        <v>8</v>
      </c>
      <c r="G62" s="1">
        <v>89.62</v>
      </c>
      <c r="H62" s="1">
        <v>716.96</v>
      </c>
      <c r="I62" s="1">
        <v>656.96</v>
      </c>
      <c r="J62" s="1">
        <v>60</v>
      </c>
      <c r="K62" s="1" t="s">
        <v>18</v>
      </c>
      <c r="L62" s="1" t="s">
        <v>26</v>
      </c>
      <c r="M62" s="1" t="s">
        <v>27</v>
      </c>
      <c r="N62" s="1" t="s">
        <v>21</v>
      </c>
    </row>
    <row r="63" spans="1:14" x14ac:dyDescent="0.3">
      <c r="A63" s="2">
        <v>45543</v>
      </c>
      <c r="B63" s="1" t="s">
        <v>59</v>
      </c>
      <c r="C63" s="1" t="s">
        <v>30</v>
      </c>
      <c r="D63" s="1" t="s">
        <v>49</v>
      </c>
      <c r="E63" s="1" t="s">
        <v>24</v>
      </c>
      <c r="F63" s="1">
        <v>7</v>
      </c>
      <c r="G63" s="1">
        <v>252.53</v>
      </c>
      <c r="H63" s="1">
        <v>1767.71</v>
      </c>
      <c r="I63" s="1">
        <v>1702.21</v>
      </c>
      <c r="J63" s="1">
        <v>65.5</v>
      </c>
      <c r="K63" s="1" t="s">
        <v>25</v>
      </c>
      <c r="L63" s="1" t="s">
        <v>19</v>
      </c>
      <c r="M63" s="1" t="s">
        <v>34</v>
      </c>
      <c r="N63" s="1" t="s">
        <v>28</v>
      </c>
    </row>
    <row r="64" spans="1:14" x14ac:dyDescent="0.3">
      <c r="A64" s="2">
        <v>45332</v>
      </c>
      <c r="B64" s="1" t="s">
        <v>43</v>
      </c>
      <c r="C64" s="1" t="s">
        <v>44</v>
      </c>
      <c r="D64" s="1" t="s">
        <v>42</v>
      </c>
      <c r="E64" s="1" t="s">
        <v>24</v>
      </c>
      <c r="F64" s="1">
        <v>9</v>
      </c>
      <c r="G64" s="1">
        <v>127.33</v>
      </c>
      <c r="H64" s="1">
        <v>1145.97</v>
      </c>
      <c r="I64" s="1">
        <v>1096.97</v>
      </c>
      <c r="J64" s="1">
        <v>49</v>
      </c>
      <c r="K64" s="1" t="s">
        <v>32</v>
      </c>
      <c r="L64" s="1" t="s">
        <v>33</v>
      </c>
      <c r="M64" s="1" t="s">
        <v>37</v>
      </c>
      <c r="N64" s="1" t="s">
        <v>35</v>
      </c>
    </row>
    <row r="65" spans="1:14" x14ac:dyDescent="0.3">
      <c r="A65" s="2">
        <v>45537</v>
      </c>
      <c r="B65" s="1" t="s">
        <v>53</v>
      </c>
      <c r="C65" s="1" t="s">
        <v>40</v>
      </c>
      <c r="D65" s="1" t="s">
        <v>49</v>
      </c>
      <c r="E65" s="1" t="s">
        <v>17</v>
      </c>
      <c r="F65" s="1">
        <v>4</v>
      </c>
      <c r="G65" s="1">
        <v>165.21</v>
      </c>
      <c r="H65" s="1">
        <v>660.84</v>
      </c>
      <c r="I65" s="1">
        <v>620.84</v>
      </c>
      <c r="J65" s="1">
        <v>40</v>
      </c>
      <c r="K65" s="1" t="s">
        <v>18</v>
      </c>
      <c r="L65" s="1" t="s">
        <v>19</v>
      </c>
      <c r="M65" s="1" t="s">
        <v>20</v>
      </c>
      <c r="N65" s="1" t="s">
        <v>21</v>
      </c>
    </row>
    <row r="66" spans="1:14" x14ac:dyDescent="0.3">
      <c r="A66" s="2">
        <v>45325</v>
      </c>
      <c r="B66" s="1" t="s">
        <v>38</v>
      </c>
      <c r="C66" s="1" t="s">
        <v>15</v>
      </c>
      <c r="D66" s="1" t="s">
        <v>16</v>
      </c>
      <c r="E66" s="1" t="s">
        <v>17</v>
      </c>
      <c r="F66" s="1">
        <v>8</v>
      </c>
      <c r="G66" s="1">
        <v>292.8</v>
      </c>
      <c r="H66" s="1">
        <v>2342.4</v>
      </c>
      <c r="I66" s="1">
        <v>2282.4</v>
      </c>
      <c r="J66" s="1">
        <v>60</v>
      </c>
      <c r="K66" s="1" t="s">
        <v>25</v>
      </c>
      <c r="L66" s="1" t="s">
        <v>26</v>
      </c>
      <c r="M66" s="1" t="s">
        <v>27</v>
      </c>
      <c r="N66" s="1" t="s">
        <v>28</v>
      </c>
    </row>
    <row r="67" spans="1:14" x14ac:dyDescent="0.3">
      <c r="A67" s="2">
        <v>45341</v>
      </c>
      <c r="B67" s="1" t="s">
        <v>29</v>
      </c>
      <c r="C67" s="1" t="s">
        <v>30</v>
      </c>
      <c r="D67" s="1" t="s">
        <v>42</v>
      </c>
      <c r="E67" s="1" t="s">
        <v>24</v>
      </c>
      <c r="F67" s="1">
        <v>1</v>
      </c>
      <c r="G67" s="1">
        <v>327.33</v>
      </c>
      <c r="H67" s="1">
        <v>327.33</v>
      </c>
      <c r="I67" s="1">
        <v>261.83</v>
      </c>
      <c r="J67" s="1">
        <v>65.5</v>
      </c>
      <c r="K67" s="1" t="s">
        <v>32</v>
      </c>
      <c r="L67" s="1" t="s">
        <v>19</v>
      </c>
      <c r="M67" s="1" t="s">
        <v>34</v>
      </c>
      <c r="N67" s="1" t="s">
        <v>35</v>
      </c>
    </row>
    <row r="68" spans="1:14" x14ac:dyDescent="0.3">
      <c r="A68" s="2">
        <v>45437</v>
      </c>
      <c r="B68" s="1" t="s">
        <v>22</v>
      </c>
      <c r="C68" s="1" t="s">
        <v>15</v>
      </c>
      <c r="D68" s="1" t="s">
        <v>48</v>
      </c>
      <c r="E68" s="1" t="s">
        <v>46</v>
      </c>
      <c r="F68" s="1">
        <v>6</v>
      </c>
      <c r="G68" s="1">
        <v>201.52</v>
      </c>
      <c r="H68" s="1">
        <v>1209.1199999999999</v>
      </c>
      <c r="I68" s="1">
        <v>1160.1199999999999</v>
      </c>
      <c r="J68" s="1">
        <v>49</v>
      </c>
      <c r="K68" s="1" t="s">
        <v>18</v>
      </c>
      <c r="L68" s="1" t="s">
        <v>33</v>
      </c>
      <c r="M68" s="1" t="s">
        <v>37</v>
      </c>
      <c r="N68" s="1" t="s">
        <v>21</v>
      </c>
    </row>
    <row r="69" spans="1:14" x14ac:dyDescent="0.3">
      <c r="A69" s="2">
        <v>45399</v>
      </c>
      <c r="B69" s="1" t="s">
        <v>14</v>
      </c>
      <c r="C69" s="1" t="s">
        <v>15</v>
      </c>
      <c r="D69" s="1" t="s">
        <v>48</v>
      </c>
      <c r="E69" s="1" t="s">
        <v>31</v>
      </c>
      <c r="F69" s="1">
        <v>3</v>
      </c>
      <c r="G69" s="1">
        <v>487.82</v>
      </c>
      <c r="H69" s="1">
        <v>1463.46</v>
      </c>
      <c r="I69" s="1">
        <v>1423.46</v>
      </c>
      <c r="J69" s="1">
        <v>40</v>
      </c>
      <c r="K69" s="1" t="s">
        <v>25</v>
      </c>
      <c r="L69" s="1" t="s">
        <v>19</v>
      </c>
      <c r="M69" s="1" t="s">
        <v>20</v>
      </c>
      <c r="N69" s="1" t="s">
        <v>28</v>
      </c>
    </row>
    <row r="70" spans="1:14" x14ac:dyDescent="0.3">
      <c r="A70" s="2">
        <v>45563</v>
      </c>
      <c r="B70" s="1" t="s">
        <v>43</v>
      </c>
      <c r="C70" s="1" t="s">
        <v>44</v>
      </c>
      <c r="D70" s="1" t="s">
        <v>48</v>
      </c>
      <c r="E70" s="1" t="s">
        <v>46</v>
      </c>
      <c r="F70" s="1">
        <v>9</v>
      </c>
      <c r="G70" s="1">
        <v>334.1</v>
      </c>
      <c r="H70" s="1">
        <v>3006.9</v>
      </c>
      <c r="I70" s="1">
        <v>2946.9</v>
      </c>
      <c r="J70" s="1">
        <v>60</v>
      </c>
      <c r="K70" s="1" t="s">
        <v>32</v>
      </c>
      <c r="L70" s="1" t="s">
        <v>26</v>
      </c>
      <c r="M70" s="1" t="s">
        <v>27</v>
      </c>
      <c r="N70" s="1" t="s">
        <v>35</v>
      </c>
    </row>
    <row r="71" spans="1:14" x14ac:dyDescent="0.3">
      <c r="A71" s="2">
        <v>45328</v>
      </c>
      <c r="B71" s="1" t="s">
        <v>36</v>
      </c>
      <c r="C71" s="1" t="s">
        <v>15</v>
      </c>
      <c r="D71" s="1" t="s">
        <v>49</v>
      </c>
      <c r="E71" s="1" t="s">
        <v>31</v>
      </c>
      <c r="F71" s="1">
        <v>10</v>
      </c>
      <c r="G71" s="1">
        <v>88.48</v>
      </c>
      <c r="H71" s="1">
        <v>884.8</v>
      </c>
      <c r="I71" s="1">
        <v>819.3</v>
      </c>
      <c r="J71" s="1">
        <v>65.5</v>
      </c>
      <c r="K71" s="1" t="s">
        <v>18</v>
      </c>
      <c r="L71" s="1" t="s">
        <v>19</v>
      </c>
      <c r="M71" s="1" t="s">
        <v>34</v>
      </c>
      <c r="N71" s="1" t="s">
        <v>21</v>
      </c>
    </row>
    <row r="72" spans="1:14" x14ac:dyDescent="0.3">
      <c r="A72" s="2">
        <v>45371</v>
      </c>
      <c r="B72" s="1" t="s">
        <v>38</v>
      </c>
      <c r="C72" s="1" t="s">
        <v>15</v>
      </c>
      <c r="D72" s="1" t="s">
        <v>23</v>
      </c>
      <c r="E72" s="1" t="s">
        <v>46</v>
      </c>
      <c r="F72" s="1">
        <v>2</v>
      </c>
      <c r="G72" s="1">
        <v>115.48</v>
      </c>
      <c r="H72" s="1">
        <v>230.96</v>
      </c>
      <c r="I72" s="1">
        <v>181.96</v>
      </c>
      <c r="J72" s="1">
        <v>49</v>
      </c>
      <c r="K72" s="1" t="s">
        <v>25</v>
      </c>
      <c r="L72" s="1" t="s">
        <v>33</v>
      </c>
      <c r="M72" s="1" t="s">
        <v>37</v>
      </c>
      <c r="N72" s="1" t="s">
        <v>28</v>
      </c>
    </row>
    <row r="73" spans="1:14" x14ac:dyDescent="0.3">
      <c r="A73" s="2">
        <v>45425</v>
      </c>
      <c r="B73" s="1" t="s">
        <v>38</v>
      </c>
      <c r="C73" s="1" t="s">
        <v>15</v>
      </c>
      <c r="D73" s="1" t="s">
        <v>49</v>
      </c>
      <c r="E73" s="1" t="s">
        <v>24</v>
      </c>
      <c r="F73" s="1">
        <v>1</v>
      </c>
      <c r="G73" s="1">
        <v>187.15</v>
      </c>
      <c r="H73" s="1">
        <v>187.15</v>
      </c>
      <c r="I73" s="1">
        <v>147.15</v>
      </c>
      <c r="J73" s="1">
        <v>40</v>
      </c>
      <c r="K73" s="1" t="s">
        <v>32</v>
      </c>
      <c r="L73" s="1" t="s">
        <v>26</v>
      </c>
      <c r="M73" s="1" t="s">
        <v>20</v>
      </c>
      <c r="N73" s="1" t="s">
        <v>35</v>
      </c>
    </row>
    <row r="74" spans="1:14" x14ac:dyDescent="0.3">
      <c r="A74" s="2">
        <v>45430</v>
      </c>
      <c r="B74" s="1" t="s">
        <v>45</v>
      </c>
      <c r="C74" s="1" t="s">
        <v>44</v>
      </c>
      <c r="D74" s="1" t="s">
        <v>48</v>
      </c>
      <c r="E74" s="1" t="s">
        <v>31</v>
      </c>
      <c r="F74" s="1">
        <v>8</v>
      </c>
      <c r="G74" s="1">
        <v>300.43</v>
      </c>
      <c r="H74" s="1">
        <v>2403.44</v>
      </c>
      <c r="I74" s="1">
        <v>2343.44</v>
      </c>
      <c r="J74" s="1">
        <v>60</v>
      </c>
      <c r="K74" s="1" t="s">
        <v>18</v>
      </c>
      <c r="L74" s="1" t="s">
        <v>19</v>
      </c>
      <c r="M74" s="1" t="s">
        <v>27</v>
      </c>
      <c r="N74" s="1" t="s">
        <v>21</v>
      </c>
    </row>
    <row r="75" spans="1:14" x14ac:dyDescent="0.3">
      <c r="A75" s="2">
        <v>45295</v>
      </c>
      <c r="B75" s="1" t="s">
        <v>53</v>
      </c>
      <c r="C75" s="1" t="s">
        <v>40</v>
      </c>
      <c r="D75" s="1" t="s">
        <v>42</v>
      </c>
      <c r="E75" s="1" t="s">
        <v>31</v>
      </c>
      <c r="F75" s="1">
        <v>3</v>
      </c>
      <c r="G75" s="1">
        <v>22.62</v>
      </c>
      <c r="H75" s="1">
        <v>67.86</v>
      </c>
      <c r="I75" s="1">
        <v>2.3599999999999994</v>
      </c>
      <c r="J75" s="1">
        <v>65.5</v>
      </c>
      <c r="K75" s="1" t="s">
        <v>25</v>
      </c>
      <c r="L75" s="1" t="s">
        <v>19</v>
      </c>
      <c r="M75" s="1" t="s">
        <v>34</v>
      </c>
      <c r="N75" s="1" t="s">
        <v>28</v>
      </c>
    </row>
    <row r="76" spans="1:14" x14ac:dyDescent="0.3">
      <c r="A76" s="2">
        <v>45384</v>
      </c>
      <c r="B76" s="1" t="s">
        <v>47</v>
      </c>
      <c r="C76" s="1" t="s">
        <v>44</v>
      </c>
      <c r="D76" s="1" t="s">
        <v>49</v>
      </c>
      <c r="E76" s="1" t="s">
        <v>46</v>
      </c>
      <c r="F76" s="1">
        <v>3</v>
      </c>
      <c r="G76" s="1">
        <v>295.91000000000003</v>
      </c>
      <c r="H76" s="1">
        <v>887.73</v>
      </c>
      <c r="I76" s="1">
        <v>838.73</v>
      </c>
      <c r="J76" s="1">
        <v>49</v>
      </c>
      <c r="K76" s="1" t="s">
        <v>32</v>
      </c>
      <c r="L76" s="1" t="s">
        <v>33</v>
      </c>
      <c r="M76" s="1" t="s">
        <v>37</v>
      </c>
      <c r="N76" s="1" t="s">
        <v>35</v>
      </c>
    </row>
    <row r="77" spans="1:14" x14ac:dyDescent="0.3">
      <c r="A77" s="2">
        <v>45569</v>
      </c>
      <c r="B77" s="1" t="s">
        <v>43</v>
      </c>
      <c r="C77" s="1" t="s">
        <v>44</v>
      </c>
      <c r="D77" s="1" t="s">
        <v>42</v>
      </c>
      <c r="E77" s="1" t="s">
        <v>17</v>
      </c>
      <c r="F77" s="1">
        <v>3</v>
      </c>
      <c r="G77" s="1">
        <v>183.7</v>
      </c>
      <c r="H77" s="1">
        <v>551.1</v>
      </c>
      <c r="I77" s="1">
        <v>511.1</v>
      </c>
      <c r="J77" s="1">
        <v>40</v>
      </c>
      <c r="K77" s="1" t="s">
        <v>18</v>
      </c>
      <c r="L77" s="1" t="s">
        <v>26</v>
      </c>
      <c r="M77" s="1" t="s">
        <v>20</v>
      </c>
      <c r="N77" s="1" t="s">
        <v>21</v>
      </c>
    </row>
    <row r="78" spans="1:14" x14ac:dyDescent="0.3">
      <c r="A78" s="2">
        <v>45416</v>
      </c>
      <c r="B78" s="1" t="s">
        <v>47</v>
      </c>
      <c r="C78" s="1" t="s">
        <v>44</v>
      </c>
      <c r="D78" s="1" t="s">
        <v>48</v>
      </c>
      <c r="E78" s="1" t="s">
        <v>24</v>
      </c>
      <c r="F78" s="1">
        <v>3</v>
      </c>
      <c r="G78" s="1">
        <v>269.45999999999998</v>
      </c>
      <c r="H78" s="1">
        <v>808.38</v>
      </c>
      <c r="I78" s="1">
        <v>748.38</v>
      </c>
      <c r="J78" s="1">
        <v>60</v>
      </c>
      <c r="K78" s="1" t="s">
        <v>25</v>
      </c>
      <c r="L78" s="1" t="s">
        <v>19</v>
      </c>
      <c r="M78" s="1" t="s">
        <v>27</v>
      </c>
      <c r="N78" s="1" t="s">
        <v>28</v>
      </c>
    </row>
    <row r="79" spans="1:14" x14ac:dyDescent="0.3">
      <c r="A79" s="2">
        <v>45486</v>
      </c>
      <c r="B79" s="1" t="s">
        <v>47</v>
      </c>
      <c r="C79" s="1" t="s">
        <v>44</v>
      </c>
      <c r="D79" s="1" t="s">
        <v>23</v>
      </c>
      <c r="E79" s="1" t="s">
        <v>17</v>
      </c>
      <c r="F79" s="1">
        <v>4</v>
      </c>
      <c r="G79" s="1">
        <v>211.28</v>
      </c>
      <c r="H79" s="1">
        <v>845.12</v>
      </c>
      <c r="I79" s="1">
        <v>779.62</v>
      </c>
      <c r="J79" s="1">
        <v>65.5</v>
      </c>
      <c r="K79" s="1" t="s">
        <v>32</v>
      </c>
      <c r="L79" s="1" t="s">
        <v>26</v>
      </c>
      <c r="M79" s="1" t="s">
        <v>34</v>
      </c>
      <c r="N79" s="1" t="s">
        <v>35</v>
      </c>
    </row>
    <row r="80" spans="1:14" x14ac:dyDescent="0.3">
      <c r="A80" s="2">
        <v>45490</v>
      </c>
      <c r="B80" s="1" t="s">
        <v>22</v>
      </c>
      <c r="C80" s="1" t="s">
        <v>15</v>
      </c>
      <c r="D80" s="1" t="s">
        <v>42</v>
      </c>
      <c r="E80" s="1" t="s">
        <v>24</v>
      </c>
      <c r="F80" s="1">
        <v>5</v>
      </c>
      <c r="G80" s="1">
        <v>362.47</v>
      </c>
      <c r="H80" s="1">
        <v>1812.35</v>
      </c>
      <c r="I80" s="1">
        <v>1763.35</v>
      </c>
      <c r="J80" s="1">
        <v>49</v>
      </c>
      <c r="K80" s="1" t="s">
        <v>18</v>
      </c>
      <c r="L80" s="1" t="s">
        <v>19</v>
      </c>
      <c r="M80" s="1" t="s">
        <v>37</v>
      </c>
      <c r="N80" s="1" t="s">
        <v>21</v>
      </c>
    </row>
    <row r="81" spans="1:14" x14ac:dyDescent="0.3">
      <c r="A81" s="2">
        <v>45318</v>
      </c>
      <c r="B81" s="1" t="s">
        <v>51</v>
      </c>
      <c r="C81" s="1" t="s">
        <v>52</v>
      </c>
      <c r="D81" s="1" t="s">
        <v>48</v>
      </c>
      <c r="E81" s="1" t="s">
        <v>46</v>
      </c>
      <c r="F81" s="1">
        <v>8</v>
      </c>
      <c r="G81" s="1">
        <v>259.56</v>
      </c>
      <c r="H81" s="1">
        <v>2076.48</v>
      </c>
      <c r="I81" s="1">
        <v>2036.48</v>
      </c>
      <c r="J81" s="1">
        <v>40</v>
      </c>
      <c r="K81" s="1" t="s">
        <v>25</v>
      </c>
      <c r="L81" s="1" t="s">
        <v>19</v>
      </c>
      <c r="M81" s="1" t="s">
        <v>20</v>
      </c>
      <c r="N81" s="1" t="s">
        <v>28</v>
      </c>
    </row>
    <row r="82" spans="1:14" x14ac:dyDescent="0.3">
      <c r="A82" s="2">
        <v>45330</v>
      </c>
      <c r="B82" s="1" t="s">
        <v>22</v>
      </c>
      <c r="C82" s="1" t="s">
        <v>15</v>
      </c>
      <c r="D82" s="1" t="s">
        <v>42</v>
      </c>
      <c r="E82" s="1" t="s">
        <v>46</v>
      </c>
      <c r="F82" s="1">
        <v>1</v>
      </c>
      <c r="G82" s="1">
        <v>134.63</v>
      </c>
      <c r="H82" s="1">
        <v>134.63</v>
      </c>
      <c r="I82" s="1">
        <v>74.63</v>
      </c>
      <c r="J82" s="1">
        <v>60</v>
      </c>
      <c r="K82" s="1" t="s">
        <v>32</v>
      </c>
      <c r="L82" s="1" t="s">
        <v>33</v>
      </c>
      <c r="M82" s="1" t="s">
        <v>27</v>
      </c>
      <c r="N82" s="1" t="s">
        <v>35</v>
      </c>
    </row>
    <row r="83" spans="1:14" x14ac:dyDescent="0.3">
      <c r="A83" s="2">
        <v>45351</v>
      </c>
      <c r="B83" s="1" t="s">
        <v>47</v>
      </c>
      <c r="C83" s="1" t="s">
        <v>44</v>
      </c>
      <c r="D83" s="1" t="s">
        <v>48</v>
      </c>
      <c r="E83" s="1" t="s">
        <v>24</v>
      </c>
      <c r="F83" s="1">
        <v>10</v>
      </c>
      <c r="G83" s="1">
        <v>272.01</v>
      </c>
      <c r="H83" s="1">
        <v>2720.1</v>
      </c>
      <c r="I83" s="1">
        <v>2654.6</v>
      </c>
      <c r="J83" s="1">
        <v>65.5</v>
      </c>
      <c r="K83" s="1" t="s">
        <v>18</v>
      </c>
      <c r="L83" s="1" t="s">
        <v>26</v>
      </c>
      <c r="M83" s="1" t="s">
        <v>34</v>
      </c>
      <c r="N83" s="1" t="s">
        <v>21</v>
      </c>
    </row>
    <row r="84" spans="1:14" x14ac:dyDescent="0.3">
      <c r="A84" s="2">
        <v>45473</v>
      </c>
      <c r="B84" s="1" t="s">
        <v>39</v>
      </c>
      <c r="C84" s="1" t="s">
        <v>40</v>
      </c>
      <c r="D84" s="1" t="s">
        <v>48</v>
      </c>
      <c r="E84" s="1" t="s">
        <v>46</v>
      </c>
      <c r="F84" s="1">
        <v>4</v>
      </c>
      <c r="G84" s="1">
        <v>265.89</v>
      </c>
      <c r="H84" s="1">
        <v>1063.56</v>
      </c>
      <c r="I84" s="1">
        <v>1014.56</v>
      </c>
      <c r="J84" s="1">
        <v>49</v>
      </c>
      <c r="K84" s="1" t="s">
        <v>25</v>
      </c>
      <c r="L84" s="1" t="s">
        <v>19</v>
      </c>
      <c r="M84" s="1" t="s">
        <v>37</v>
      </c>
      <c r="N84" s="1" t="s">
        <v>28</v>
      </c>
    </row>
    <row r="85" spans="1:14" x14ac:dyDescent="0.3">
      <c r="A85" s="2">
        <v>45558</v>
      </c>
      <c r="B85" s="1" t="s">
        <v>43</v>
      </c>
      <c r="C85" s="1" t="s">
        <v>44</v>
      </c>
      <c r="D85" s="1" t="s">
        <v>16</v>
      </c>
      <c r="E85" s="1" t="s">
        <v>24</v>
      </c>
      <c r="F85" s="1">
        <v>4</v>
      </c>
      <c r="G85" s="1">
        <v>327.41000000000003</v>
      </c>
      <c r="H85" s="1">
        <v>1309.6400000000001</v>
      </c>
      <c r="I85" s="1">
        <v>1269.6400000000001</v>
      </c>
      <c r="J85" s="1">
        <v>40</v>
      </c>
      <c r="K85" s="1" t="s">
        <v>32</v>
      </c>
      <c r="L85" s="1" t="s">
        <v>19</v>
      </c>
      <c r="M85" s="1" t="s">
        <v>20</v>
      </c>
      <c r="N85" s="1" t="s">
        <v>35</v>
      </c>
    </row>
    <row r="86" spans="1:14" x14ac:dyDescent="0.3">
      <c r="A86" s="2">
        <v>45309</v>
      </c>
      <c r="B86" s="1" t="s">
        <v>41</v>
      </c>
      <c r="C86" s="1" t="s">
        <v>30</v>
      </c>
      <c r="D86" s="1" t="s">
        <v>16</v>
      </c>
      <c r="E86" s="1" t="s">
        <v>17</v>
      </c>
      <c r="F86" s="1">
        <v>2</v>
      </c>
      <c r="G86" s="1">
        <v>395.91</v>
      </c>
      <c r="H86" s="1">
        <v>791.82</v>
      </c>
      <c r="I86" s="1">
        <v>731.82</v>
      </c>
      <c r="J86" s="1">
        <v>60</v>
      </c>
      <c r="K86" s="1" t="s">
        <v>18</v>
      </c>
      <c r="L86" s="1" t="s">
        <v>33</v>
      </c>
      <c r="M86" s="1" t="s">
        <v>27</v>
      </c>
      <c r="N86" s="1" t="s">
        <v>21</v>
      </c>
    </row>
    <row r="87" spans="1:14" x14ac:dyDescent="0.3">
      <c r="A87" s="2">
        <v>45421</v>
      </c>
      <c r="B87" s="1" t="s">
        <v>45</v>
      </c>
      <c r="C87" s="1" t="s">
        <v>44</v>
      </c>
      <c r="D87" s="1" t="s">
        <v>23</v>
      </c>
      <c r="E87" s="1" t="s">
        <v>24</v>
      </c>
      <c r="F87" s="1">
        <v>10</v>
      </c>
      <c r="G87" s="1">
        <v>66.56</v>
      </c>
      <c r="H87" s="1">
        <v>665.6</v>
      </c>
      <c r="I87" s="1">
        <v>600.1</v>
      </c>
      <c r="J87" s="1">
        <v>65.5</v>
      </c>
      <c r="K87" s="1" t="s">
        <v>25</v>
      </c>
      <c r="L87" s="1" t="s">
        <v>26</v>
      </c>
      <c r="M87" s="1" t="s">
        <v>34</v>
      </c>
      <c r="N87" s="1" t="s">
        <v>28</v>
      </c>
    </row>
    <row r="88" spans="1:14" x14ac:dyDescent="0.3">
      <c r="A88" s="2">
        <v>45469</v>
      </c>
      <c r="B88" s="1" t="s">
        <v>39</v>
      </c>
      <c r="C88" s="1" t="s">
        <v>40</v>
      </c>
      <c r="D88" s="1" t="s">
        <v>48</v>
      </c>
      <c r="E88" s="1" t="s">
        <v>31</v>
      </c>
      <c r="F88" s="1">
        <v>5</v>
      </c>
      <c r="G88" s="1">
        <v>432.3</v>
      </c>
      <c r="H88" s="1">
        <v>2161.5</v>
      </c>
      <c r="I88" s="1">
        <v>2112.5</v>
      </c>
      <c r="J88" s="1">
        <v>49</v>
      </c>
      <c r="K88" s="1" t="s">
        <v>32</v>
      </c>
      <c r="L88" s="1" t="s">
        <v>19</v>
      </c>
      <c r="M88" s="1" t="s">
        <v>37</v>
      </c>
      <c r="N88" s="1" t="s">
        <v>35</v>
      </c>
    </row>
    <row r="89" spans="1:14" x14ac:dyDescent="0.3">
      <c r="A89" s="2">
        <v>45549</v>
      </c>
      <c r="B89" s="1" t="s">
        <v>38</v>
      </c>
      <c r="C89" s="1" t="s">
        <v>15</v>
      </c>
      <c r="D89" s="1" t="s">
        <v>42</v>
      </c>
      <c r="E89" s="1" t="s">
        <v>31</v>
      </c>
      <c r="F89" s="1">
        <v>7</v>
      </c>
      <c r="G89" s="1">
        <v>272.05</v>
      </c>
      <c r="H89" s="1">
        <v>1904.35</v>
      </c>
      <c r="I89" s="1">
        <v>1864.35</v>
      </c>
      <c r="J89" s="1">
        <v>40</v>
      </c>
      <c r="K89" s="1" t="s">
        <v>18</v>
      </c>
      <c r="L89" s="1" t="s">
        <v>19</v>
      </c>
      <c r="M89" s="1" t="s">
        <v>20</v>
      </c>
      <c r="N89" s="1" t="s">
        <v>21</v>
      </c>
    </row>
    <row r="90" spans="1:14" x14ac:dyDescent="0.3">
      <c r="A90" s="2">
        <v>45484</v>
      </c>
      <c r="B90" s="1" t="s">
        <v>41</v>
      </c>
      <c r="C90" s="1" t="s">
        <v>30</v>
      </c>
      <c r="D90" s="1" t="s">
        <v>48</v>
      </c>
      <c r="E90" s="1" t="s">
        <v>46</v>
      </c>
      <c r="F90" s="1">
        <v>7</v>
      </c>
      <c r="G90" s="1">
        <v>301.27999999999997</v>
      </c>
      <c r="H90" s="1">
        <v>2108.96</v>
      </c>
      <c r="I90" s="1">
        <v>2048.96</v>
      </c>
      <c r="J90" s="1">
        <v>60</v>
      </c>
      <c r="K90" s="1" t="s">
        <v>25</v>
      </c>
      <c r="L90" s="1" t="s">
        <v>33</v>
      </c>
      <c r="M90" s="1" t="s">
        <v>27</v>
      </c>
      <c r="N90" s="1" t="s">
        <v>28</v>
      </c>
    </row>
    <row r="91" spans="1:14" x14ac:dyDescent="0.3">
      <c r="A91" s="2">
        <v>45450</v>
      </c>
      <c r="B91" s="1" t="s">
        <v>38</v>
      </c>
      <c r="C91" s="1" t="s">
        <v>15</v>
      </c>
      <c r="D91" s="1" t="s">
        <v>42</v>
      </c>
      <c r="E91" s="1" t="s">
        <v>17</v>
      </c>
      <c r="F91" s="1">
        <v>9</v>
      </c>
      <c r="G91" s="1">
        <v>23.52</v>
      </c>
      <c r="H91" s="1">
        <v>211.68</v>
      </c>
      <c r="I91" s="1">
        <v>146.18</v>
      </c>
      <c r="J91" s="1">
        <v>65.5</v>
      </c>
      <c r="K91" s="1" t="s">
        <v>32</v>
      </c>
      <c r="L91" s="1" t="s">
        <v>19</v>
      </c>
      <c r="M91" s="1" t="s">
        <v>34</v>
      </c>
      <c r="N91" s="1" t="s">
        <v>35</v>
      </c>
    </row>
    <row r="92" spans="1:14" x14ac:dyDescent="0.3">
      <c r="A92" s="2">
        <v>45491</v>
      </c>
      <c r="B92" s="1" t="s">
        <v>58</v>
      </c>
      <c r="C92" s="1" t="s">
        <v>52</v>
      </c>
      <c r="D92" s="1" t="s">
        <v>23</v>
      </c>
      <c r="E92" s="1" t="s">
        <v>17</v>
      </c>
      <c r="F92" s="1">
        <v>6</v>
      </c>
      <c r="G92" s="1">
        <v>281.85000000000002</v>
      </c>
      <c r="H92" s="1">
        <v>1691.1</v>
      </c>
      <c r="I92" s="1">
        <v>1642.1</v>
      </c>
      <c r="J92" s="1">
        <v>49</v>
      </c>
      <c r="K92" s="1" t="s">
        <v>18</v>
      </c>
      <c r="L92" s="1" t="s">
        <v>26</v>
      </c>
      <c r="M92" s="1" t="s">
        <v>37</v>
      </c>
      <c r="N92" s="1" t="s">
        <v>21</v>
      </c>
    </row>
    <row r="93" spans="1:14" x14ac:dyDescent="0.3">
      <c r="A93" s="2">
        <v>45489</v>
      </c>
      <c r="B93" s="1" t="s">
        <v>14</v>
      </c>
      <c r="C93" s="1" t="s">
        <v>15</v>
      </c>
      <c r="D93" s="1" t="s">
        <v>48</v>
      </c>
      <c r="E93" s="1" t="s">
        <v>31</v>
      </c>
      <c r="F93" s="1">
        <v>6</v>
      </c>
      <c r="G93" s="1">
        <v>157.88</v>
      </c>
      <c r="H93" s="1">
        <v>947.28</v>
      </c>
      <c r="I93" s="1">
        <v>907.28</v>
      </c>
      <c r="J93" s="1">
        <v>40</v>
      </c>
      <c r="K93" s="1" t="s">
        <v>25</v>
      </c>
      <c r="L93" s="1" t="s">
        <v>33</v>
      </c>
      <c r="M93" s="1" t="s">
        <v>20</v>
      </c>
      <c r="N93" s="1" t="s">
        <v>28</v>
      </c>
    </row>
    <row r="94" spans="1:14" x14ac:dyDescent="0.3">
      <c r="A94" s="2">
        <v>45566</v>
      </c>
      <c r="B94" s="1" t="s">
        <v>58</v>
      </c>
      <c r="C94" s="1" t="s">
        <v>52</v>
      </c>
      <c r="D94" s="1" t="s">
        <v>23</v>
      </c>
      <c r="E94" s="1" t="s">
        <v>17</v>
      </c>
      <c r="F94" s="1">
        <v>7</v>
      </c>
      <c r="G94" s="1">
        <v>98.66</v>
      </c>
      <c r="H94" s="1">
        <v>690.62</v>
      </c>
      <c r="I94" s="1">
        <v>630.62</v>
      </c>
      <c r="J94" s="1">
        <v>60</v>
      </c>
      <c r="K94" s="1" t="s">
        <v>32</v>
      </c>
      <c r="L94" s="1" t="s">
        <v>19</v>
      </c>
      <c r="M94" s="1" t="s">
        <v>27</v>
      </c>
      <c r="N94" s="1" t="s">
        <v>35</v>
      </c>
    </row>
    <row r="95" spans="1:14" x14ac:dyDescent="0.3">
      <c r="A95" s="2">
        <v>45359</v>
      </c>
      <c r="B95" s="1" t="s">
        <v>58</v>
      </c>
      <c r="C95" s="1" t="s">
        <v>52</v>
      </c>
      <c r="D95" s="1" t="s">
        <v>42</v>
      </c>
      <c r="E95" s="1" t="s">
        <v>31</v>
      </c>
      <c r="F95" s="1">
        <v>2</v>
      </c>
      <c r="G95" s="1">
        <v>37.119999999999997</v>
      </c>
      <c r="H95" s="1">
        <v>74.239999999999995</v>
      </c>
      <c r="I95" s="1">
        <v>8.7399999999999949</v>
      </c>
      <c r="J95" s="1">
        <v>65.5</v>
      </c>
      <c r="K95" s="1" t="s">
        <v>18</v>
      </c>
      <c r="L95" s="1" t="s">
        <v>26</v>
      </c>
      <c r="M95" s="1" t="s">
        <v>34</v>
      </c>
      <c r="N95" s="1" t="s">
        <v>21</v>
      </c>
    </row>
    <row r="96" spans="1:14" x14ac:dyDescent="0.3">
      <c r="A96" s="2">
        <v>45561</v>
      </c>
      <c r="B96" s="1" t="s">
        <v>53</v>
      </c>
      <c r="C96" s="1" t="s">
        <v>40</v>
      </c>
      <c r="D96" s="1" t="s">
        <v>42</v>
      </c>
      <c r="E96" s="1" t="s">
        <v>17</v>
      </c>
      <c r="F96" s="1">
        <v>9</v>
      </c>
      <c r="G96" s="1">
        <v>191.38</v>
      </c>
      <c r="H96" s="1">
        <v>1722.42</v>
      </c>
      <c r="I96" s="1">
        <v>1673.42</v>
      </c>
      <c r="J96" s="1">
        <v>49</v>
      </c>
      <c r="K96" s="1" t="s">
        <v>25</v>
      </c>
      <c r="L96" s="1" t="s">
        <v>33</v>
      </c>
      <c r="M96" s="1" t="s">
        <v>37</v>
      </c>
      <c r="N96" s="1" t="s">
        <v>28</v>
      </c>
    </row>
    <row r="97" spans="1:14" x14ac:dyDescent="0.3">
      <c r="A97" s="2">
        <v>45403</v>
      </c>
      <c r="B97" s="1" t="s">
        <v>50</v>
      </c>
      <c r="C97" s="1" t="s">
        <v>40</v>
      </c>
      <c r="D97" s="1" t="s">
        <v>48</v>
      </c>
      <c r="E97" s="1" t="s">
        <v>24</v>
      </c>
      <c r="F97" s="1">
        <v>2</v>
      </c>
      <c r="G97" s="1">
        <v>301.12</v>
      </c>
      <c r="H97" s="1">
        <v>602.24</v>
      </c>
      <c r="I97" s="1">
        <v>562.24</v>
      </c>
      <c r="J97" s="1">
        <v>40</v>
      </c>
      <c r="K97" s="1" t="s">
        <v>32</v>
      </c>
      <c r="L97" s="1" t="s">
        <v>19</v>
      </c>
      <c r="M97" s="1" t="s">
        <v>20</v>
      </c>
      <c r="N97" s="1" t="s">
        <v>35</v>
      </c>
    </row>
    <row r="98" spans="1:14" x14ac:dyDescent="0.3">
      <c r="A98" s="2">
        <v>45537</v>
      </c>
      <c r="B98" s="1" t="s">
        <v>56</v>
      </c>
      <c r="C98" s="1" t="s">
        <v>52</v>
      </c>
      <c r="D98" s="1" t="s">
        <v>49</v>
      </c>
      <c r="E98" s="1" t="s">
        <v>46</v>
      </c>
      <c r="F98" s="1">
        <v>4</v>
      </c>
      <c r="G98" s="1">
        <v>415.24</v>
      </c>
      <c r="H98" s="1">
        <v>1660.96</v>
      </c>
      <c r="I98" s="1">
        <v>1600.96</v>
      </c>
      <c r="J98" s="1">
        <v>60</v>
      </c>
      <c r="K98" s="1" t="s">
        <v>18</v>
      </c>
      <c r="L98" s="1" t="s">
        <v>19</v>
      </c>
      <c r="M98" s="1" t="s">
        <v>27</v>
      </c>
      <c r="N98" s="1" t="s">
        <v>21</v>
      </c>
    </row>
    <row r="99" spans="1:14" x14ac:dyDescent="0.3">
      <c r="A99" s="2">
        <v>45321</v>
      </c>
      <c r="B99" s="1" t="s">
        <v>50</v>
      </c>
      <c r="C99" s="1" t="s">
        <v>40</v>
      </c>
      <c r="D99" s="1" t="s">
        <v>42</v>
      </c>
      <c r="E99" s="1" t="s">
        <v>17</v>
      </c>
      <c r="F99" s="1">
        <v>3</v>
      </c>
      <c r="G99" s="1">
        <v>115.83</v>
      </c>
      <c r="H99" s="1">
        <v>347.49</v>
      </c>
      <c r="I99" s="1">
        <v>281.99</v>
      </c>
      <c r="J99" s="1">
        <v>65.5</v>
      </c>
      <c r="K99" s="1" t="s">
        <v>25</v>
      </c>
      <c r="L99" s="1" t="s">
        <v>26</v>
      </c>
      <c r="M99" s="1" t="s">
        <v>34</v>
      </c>
      <c r="N99" s="1" t="s">
        <v>28</v>
      </c>
    </row>
    <row r="100" spans="1:14" x14ac:dyDescent="0.3">
      <c r="A100" s="2">
        <v>45311</v>
      </c>
      <c r="B100" s="1" t="s">
        <v>59</v>
      </c>
      <c r="C100" s="1" t="s">
        <v>30</v>
      </c>
      <c r="D100" s="1" t="s">
        <v>42</v>
      </c>
      <c r="E100" s="1" t="s">
        <v>46</v>
      </c>
      <c r="F100" s="1">
        <v>6</v>
      </c>
      <c r="G100" s="1">
        <v>229.86</v>
      </c>
      <c r="H100" s="1">
        <v>1379.16</v>
      </c>
      <c r="I100" s="1">
        <v>1330.16</v>
      </c>
      <c r="J100" s="1">
        <v>49</v>
      </c>
      <c r="K100" s="1" t="s">
        <v>32</v>
      </c>
      <c r="L100" s="1" t="s">
        <v>19</v>
      </c>
      <c r="M100" s="1" t="s">
        <v>37</v>
      </c>
      <c r="N100" s="1" t="s">
        <v>35</v>
      </c>
    </row>
    <row r="101" spans="1:14" x14ac:dyDescent="0.3">
      <c r="A101" s="2">
        <v>45552</v>
      </c>
      <c r="B101" s="1" t="s">
        <v>45</v>
      </c>
      <c r="C101" s="1" t="s">
        <v>44</v>
      </c>
      <c r="D101" s="1" t="s">
        <v>48</v>
      </c>
      <c r="E101" s="1" t="s">
        <v>31</v>
      </c>
      <c r="F101" s="1">
        <v>10</v>
      </c>
      <c r="G101" s="1">
        <v>98.84</v>
      </c>
      <c r="H101" s="1">
        <v>988.4</v>
      </c>
      <c r="I101" s="1">
        <v>948.4</v>
      </c>
      <c r="J101" s="1">
        <v>40</v>
      </c>
      <c r="K101" s="1" t="s">
        <v>18</v>
      </c>
      <c r="L101" s="1" t="s">
        <v>33</v>
      </c>
      <c r="M101" s="1" t="s">
        <v>20</v>
      </c>
      <c r="N101" s="1" t="s">
        <v>21</v>
      </c>
    </row>
    <row r="102" spans="1:14" x14ac:dyDescent="0.3">
      <c r="A102" s="2">
        <v>45538</v>
      </c>
      <c r="B102" s="1" t="s">
        <v>60</v>
      </c>
      <c r="C102" s="1" t="s">
        <v>52</v>
      </c>
      <c r="D102" s="1" t="s">
        <v>48</v>
      </c>
      <c r="E102" s="1" t="s">
        <v>24</v>
      </c>
      <c r="F102" s="1">
        <v>10</v>
      </c>
      <c r="G102" s="1">
        <v>200.83</v>
      </c>
      <c r="H102" s="1">
        <v>2008.3</v>
      </c>
      <c r="I102" s="1">
        <v>1948.3</v>
      </c>
      <c r="J102" s="1">
        <v>60</v>
      </c>
      <c r="K102" s="1" t="s">
        <v>25</v>
      </c>
      <c r="L102" s="1" t="s">
        <v>26</v>
      </c>
      <c r="M102" s="1" t="s">
        <v>27</v>
      </c>
      <c r="N102" s="1" t="s">
        <v>28</v>
      </c>
    </row>
    <row r="103" spans="1:14" x14ac:dyDescent="0.3">
      <c r="A103" s="2">
        <v>45633</v>
      </c>
      <c r="B103" s="1" t="s">
        <v>38</v>
      </c>
      <c r="C103" s="1" t="s">
        <v>15</v>
      </c>
      <c r="D103" s="1" t="s">
        <v>23</v>
      </c>
      <c r="E103" s="1" t="s">
        <v>46</v>
      </c>
      <c r="F103" s="1">
        <v>1</v>
      </c>
      <c r="G103" s="1">
        <v>310.54000000000002</v>
      </c>
      <c r="H103" s="1">
        <v>310.54000000000002</v>
      </c>
      <c r="I103" s="1">
        <v>245.04000000000002</v>
      </c>
      <c r="J103" s="1">
        <v>65.5</v>
      </c>
      <c r="K103" s="1" t="s">
        <v>32</v>
      </c>
      <c r="L103" s="1" t="s">
        <v>19</v>
      </c>
      <c r="M103" s="1" t="s">
        <v>34</v>
      </c>
      <c r="N103" s="1" t="s">
        <v>35</v>
      </c>
    </row>
    <row r="104" spans="1:14" x14ac:dyDescent="0.3">
      <c r="A104" s="2">
        <v>45444</v>
      </c>
      <c r="B104" s="1" t="s">
        <v>39</v>
      </c>
      <c r="C104" s="1" t="s">
        <v>40</v>
      </c>
      <c r="D104" s="1" t="s">
        <v>48</v>
      </c>
      <c r="E104" s="1" t="s">
        <v>24</v>
      </c>
      <c r="F104" s="1">
        <v>8</v>
      </c>
      <c r="G104" s="1">
        <v>228.57</v>
      </c>
      <c r="H104" s="1">
        <v>1828.56</v>
      </c>
      <c r="I104" s="1">
        <v>1779.56</v>
      </c>
      <c r="J104" s="1">
        <v>49</v>
      </c>
      <c r="K104" s="1" t="s">
        <v>18</v>
      </c>
      <c r="L104" s="1" t="s">
        <v>33</v>
      </c>
      <c r="M104" s="1" t="s">
        <v>37</v>
      </c>
      <c r="N104" s="1" t="s">
        <v>21</v>
      </c>
    </row>
    <row r="105" spans="1:14" x14ac:dyDescent="0.3">
      <c r="A105" s="2">
        <v>45532</v>
      </c>
      <c r="B105" s="1" t="s">
        <v>43</v>
      </c>
      <c r="C105" s="1" t="s">
        <v>44</v>
      </c>
      <c r="D105" s="1" t="s">
        <v>49</v>
      </c>
      <c r="E105" s="1" t="s">
        <v>31</v>
      </c>
      <c r="F105" s="1">
        <v>2</v>
      </c>
      <c r="G105" s="1">
        <v>495.03</v>
      </c>
      <c r="H105" s="1">
        <v>990.06</v>
      </c>
      <c r="I105" s="1">
        <v>950.06</v>
      </c>
      <c r="J105" s="1">
        <v>40</v>
      </c>
      <c r="K105" s="1" t="s">
        <v>25</v>
      </c>
      <c r="L105" s="1" t="s">
        <v>19</v>
      </c>
      <c r="M105" s="1" t="s">
        <v>20</v>
      </c>
      <c r="N105" s="1" t="s">
        <v>28</v>
      </c>
    </row>
    <row r="106" spans="1:14" x14ac:dyDescent="0.3">
      <c r="A106" s="2">
        <v>45409</v>
      </c>
      <c r="B106" s="1" t="s">
        <v>59</v>
      </c>
      <c r="C106" s="1" t="s">
        <v>30</v>
      </c>
      <c r="D106" s="1" t="s">
        <v>48</v>
      </c>
      <c r="E106" s="1" t="s">
        <v>46</v>
      </c>
      <c r="F106" s="1">
        <v>7</v>
      </c>
      <c r="G106" s="1">
        <v>75.27</v>
      </c>
      <c r="H106" s="1">
        <v>526.89</v>
      </c>
      <c r="I106" s="1">
        <v>466.89</v>
      </c>
      <c r="J106" s="1">
        <v>60</v>
      </c>
      <c r="K106" s="1" t="s">
        <v>32</v>
      </c>
      <c r="L106" s="1" t="s">
        <v>26</v>
      </c>
      <c r="M106" s="1" t="s">
        <v>27</v>
      </c>
      <c r="N106" s="1" t="s">
        <v>35</v>
      </c>
    </row>
    <row r="107" spans="1:14" x14ac:dyDescent="0.3">
      <c r="A107" s="2">
        <v>45364</v>
      </c>
      <c r="B107" s="1" t="s">
        <v>29</v>
      </c>
      <c r="C107" s="1" t="s">
        <v>30</v>
      </c>
      <c r="D107" s="1" t="s">
        <v>23</v>
      </c>
      <c r="E107" s="1" t="s">
        <v>17</v>
      </c>
      <c r="F107" s="1">
        <v>6</v>
      </c>
      <c r="G107" s="1">
        <v>156.28</v>
      </c>
      <c r="H107" s="1">
        <v>937.68</v>
      </c>
      <c r="I107" s="1">
        <v>872.18</v>
      </c>
      <c r="J107" s="1">
        <v>65.5</v>
      </c>
      <c r="K107" s="1" t="s">
        <v>18</v>
      </c>
      <c r="L107" s="1" t="s">
        <v>19</v>
      </c>
      <c r="M107" s="1" t="s">
        <v>34</v>
      </c>
      <c r="N107" s="1" t="s">
        <v>21</v>
      </c>
    </row>
    <row r="108" spans="1:14" x14ac:dyDescent="0.3">
      <c r="A108" s="2">
        <v>45536</v>
      </c>
      <c r="B108" s="1" t="s">
        <v>39</v>
      </c>
      <c r="C108" s="1" t="s">
        <v>40</v>
      </c>
      <c r="D108" s="1" t="s">
        <v>42</v>
      </c>
      <c r="E108" s="1" t="s">
        <v>46</v>
      </c>
      <c r="F108" s="1">
        <v>5</v>
      </c>
      <c r="G108" s="1">
        <v>273.58</v>
      </c>
      <c r="H108" s="1">
        <v>1367.9</v>
      </c>
      <c r="I108" s="1">
        <v>1318.9</v>
      </c>
      <c r="J108" s="1">
        <v>49</v>
      </c>
      <c r="K108" s="1" t="s">
        <v>25</v>
      </c>
      <c r="L108" s="1" t="s">
        <v>33</v>
      </c>
      <c r="M108" s="1" t="s">
        <v>37</v>
      </c>
      <c r="N108" s="1" t="s">
        <v>28</v>
      </c>
    </row>
    <row r="109" spans="1:14" x14ac:dyDescent="0.3">
      <c r="A109" s="2">
        <v>45395</v>
      </c>
      <c r="B109" s="1" t="s">
        <v>14</v>
      </c>
      <c r="C109" s="1" t="s">
        <v>15</v>
      </c>
      <c r="D109" s="1" t="s">
        <v>48</v>
      </c>
      <c r="E109" s="1" t="s">
        <v>24</v>
      </c>
      <c r="F109" s="1">
        <v>9</v>
      </c>
      <c r="G109" s="1">
        <v>393.82</v>
      </c>
      <c r="H109" s="1">
        <v>3544.38</v>
      </c>
      <c r="I109" s="1">
        <v>3504.38</v>
      </c>
      <c r="J109" s="1">
        <v>40</v>
      </c>
      <c r="K109" s="1" t="s">
        <v>32</v>
      </c>
      <c r="L109" s="1" t="s">
        <v>19</v>
      </c>
      <c r="M109" s="1" t="s">
        <v>20</v>
      </c>
      <c r="N109" s="1" t="s">
        <v>35</v>
      </c>
    </row>
    <row r="110" spans="1:14" x14ac:dyDescent="0.3">
      <c r="A110" s="2">
        <v>45489</v>
      </c>
      <c r="B110" s="1" t="s">
        <v>47</v>
      </c>
      <c r="C110" s="1" t="s">
        <v>44</v>
      </c>
      <c r="D110" s="1" t="s">
        <v>49</v>
      </c>
      <c r="E110" s="1" t="s">
        <v>31</v>
      </c>
      <c r="F110" s="1">
        <v>5</v>
      </c>
      <c r="G110" s="1">
        <v>439.15</v>
      </c>
      <c r="H110" s="1">
        <v>2195.75</v>
      </c>
      <c r="I110" s="1">
        <v>2135.75</v>
      </c>
      <c r="J110" s="1">
        <v>60</v>
      </c>
      <c r="K110" s="1" t="s">
        <v>18</v>
      </c>
      <c r="L110" s="1" t="s">
        <v>26</v>
      </c>
      <c r="M110" s="1" t="s">
        <v>27</v>
      </c>
      <c r="N110" s="1" t="s">
        <v>21</v>
      </c>
    </row>
    <row r="111" spans="1:14" x14ac:dyDescent="0.3">
      <c r="A111" s="2">
        <v>45314</v>
      </c>
      <c r="B111" s="1" t="s">
        <v>47</v>
      </c>
      <c r="C111" s="1" t="s">
        <v>44</v>
      </c>
      <c r="D111" s="1" t="s">
        <v>49</v>
      </c>
      <c r="E111" s="1" t="s">
        <v>31</v>
      </c>
      <c r="F111" s="1">
        <v>5</v>
      </c>
      <c r="G111" s="1">
        <v>417.04</v>
      </c>
      <c r="H111" s="1">
        <v>2085.1999999999998</v>
      </c>
      <c r="I111" s="1">
        <v>2019.6999999999998</v>
      </c>
      <c r="J111" s="1">
        <v>65.5</v>
      </c>
      <c r="K111" s="1" t="s">
        <v>25</v>
      </c>
      <c r="L111" s="1" t="s">
        <v>19</v>
      </c>
      <c r="M111" s="1" t="s">
        <v>34</v>
      </c>
      <c r="N111" s="1" t="s">
        <v>28</v>
      </c>
    </row>
    <row r="112" spans="1:14" x14ac:dyDescent="0.3">
      <c r="A112" s="2">
        <v>45318</v>
      </c>
      <c r="B112" s="1" t="s">
        <v>47</v>
      </c>
      <c r="C112" s="1" t="s">
        <v>44</v>
      </c>
      <c r="D112" s="1" t="s">
        <v>42</v>
      </c>
      <c r="E112" s="1" t="s">
        <v>24</v>
      </c>
      <c r="F112" s="1">
        <v>7</v>
      </c>
      <c r="G112" s="1">
        <v>178.61</v>
      </c>
      <c r="H112" s="1">
        <v>1250.27</v>
      </c>
      <c r="I112" s="1">
        <v>1201.27</v>
      </c>
      <c r="J112" s="1">
        <v>49</v>
      </c>
      <c r="K112" s="1" t="s">
        <v>32</v>
      </c>
      <c r="L112" s="1" t="s">
        <v>33</v>
      </c>
      <c r="M112" s="1" t="s">
        <v>37</v>
      </c>
      <c r="N112" s="1" t="s">
        <v>35</v>
      </c>
    </row>
    <row r="113" spans="1:14" x14ac:dyDescent="0.3">
      <c r="A113" s="2">
        <v>45466</v>
      </c>
      <c r="B113" s="1" t="s">
        <v>56</v>
      </c>
      <c r="C113" s="1" t="s">
        <v>52</v>
      </c>
      <c r="D113" s="1" t="s">
        <v>42</v>
      </c>
      <c r="E113" s="1" t="s">
        <v>17</v>
      </c>
      <c r="F113" s="1">
        <v>7</v>
      </c>
      <c r="G113" s="1">
        <v>161.06</v>
      </c>
      <c r="H113" s="1">
        <v>1127.42</v>
      </c>
      <c r="I113" s="1">
        <v>1087.42</v>
      </c>
      <c r="J113" s="1">
        <v>40</v>
      </c>
      <c r="K113" s="1" t="s">
        <v>18</v>
      </c>
      <c r="L113" s="1" t="s">
        <v>19</v>
      </c>
      <c r="M113" s="1" t="s">
        <v>20</v>
      </c>
      <c r="N113" s="1" t="s">
        <v>21</v>
      </c>
    </row>
    <row r="114" spans="1:14" x14ac:dyDescent="0.3">
      <c r="A114" s="2">
        <v>45627</v>
      </c>
      <c r="B114" s="1" t="s">
        <v>45</v>
      </c>
      <c r="C114" s="1" t="s">
        <v>44</v>
      </c>
      <c r="D114" s="1" t="s">
        <v>23</v>
      </c>
      <c r="E114" s="1" t="s">
        <v>46</v>
      </c>
      <c r="F114" s="1">
        <v>4</v>
      </c>
      <c r="G114" s="1">
        <v>23.62</v>
      </c>
      <c r="H114" s="1">
        <v>94.48</v>
      </c>
      <c r="I114" s="1">
        <v>34.480000000000004</v>
      </c>
      <c r="J114" s="1">
        <v>60</v>
      </c>
      <c r="K114" s="1" t="s">
        <v>25</v>
      </c>
      <c r="L114" s="1" t="s">
        <v>26</v>
      </c>
      <c r="M114" s="1" t="s">
        <v>27</v>
      </c>
      <c r="N114" s="1" t="s">
        <v>28</v>
      </c>
    </row>
    <row r="115" spans="1:14" x14ac:dyDescent="0.3">
      <c r="A115" s="2">
        <v>45373</v>
      </c>
      <c r="B115" s="1" t="s">
        <v>39</v>
      </c>
      <c r="C115" s="1" t="s">
        <v>40</v>
      </c>
      <c r="D115" s="1" t="s">
        <v>16</v>
      </c>
      <c r="E115" s="1" t="s">
        <v>24</v>
      </c>
      <c r="F115" s="1">
        <v>1</v>
      </c>
      <c r="G115" s="1">
        <v>340.59</v>
      </c>
      <c r="H115" s="1">
        <v>340.59</v>
      </c>
      <c r="I115" s="1">
        <v>275.08999999999997</v>
      </c>
      <c r="J115" s="1">
        <v>65.5</v>
      </c>
      <c r="K115" s="1" t="s">
        <v>32</v>
      </c>
      <c r="L115" s="1" t="s">
        <v>33</v>
      </c>
      <c r="M115" s="1" t="s">
        <v>34</v>
      </c>
      <c r="N115" s="1" t="s">
        <v>35</v>
      </c>
    </row>
    <row r="116" spans="1:14" x14ac:dyDescent="0.3">
      <c r="A116" s="2">
        <v>45389</v>
      </c>
      <c r="B116" s="1" t="s">
        <v>53</v>
      </c>
      <c r="C116" s="1" t="s">
        <v>40</v>
      </c>
      <c r="D116" s="1" t="s">
        <v>16</v>
      </c>
      <c r="E116" s="1" t="s">
        <v>17</v>
      </c>
      <c r="F116" s="1">
        <v>2</v>
      </c>
      <c r="G116" s="1">
        <v>362.31</v>
      </c>
      <c r="H116" s="1">
        <v>724.62</v>
      </c>
      <c r="I116" s="1">
        <v>675.62</v>
      </c>
      <c r="J116" s="1">
        <v>49</v>
      </c>
      <c r="K116" s="1" t="s">
        <v>18</v>
      </c>
      <c r="L116" s="1" t="s">
        <v>19</v>
      </c>
      <c r="M116" s="1" t="s">
        <v>37</v>
      </c>
      <c r="N116" s="1" t="s">
        <v>21</v>
      </c>
    </row>
    <row r="117" spans="1:14" x14ac:dyDescent="0.3">
      <c r="A117" s="2">
        <v>45380</v>
      </c>
      <c r="B117" s="1" t="s">
        <v>55</v>
      </c>
      <c r="C117" s="1" t="s">
        <v>44</v>
      </c>
      <c r="D117" s="1" t="s">
        <v>42</v>
      </c>
      <c r="E117" s="1" t="s">
        <v>31</v>
      </c>
      <c r="F117" s="1">
        <v>8</v>
      </c>
      <c r="G117" s="1">
        <v>418.71</v>
      </c>
      <c r="H117" s="1">
        <v>3349.68</v>
      </c>
      <c r="I117" s="1">
        <v>3309.68</v>
      </c>
      <c r="J117" s="1">
        <v>40</v>
      </c>
      <c r="K117" s="1" t="s">
        <v>25</v>
      </c>
      <c r="L117" s="1" t="s">
        <v>26</v>
      </c>
      <c r="M117" s="1" t="s">
        <v>20</v>
      </c>
      <c r="N117" s="1" t="s">
        <v>28</v>
      </c>
    </row>
    <row r="118" spans="1:14" x14ac:dyDescent="0.3">
      <c r="A118" s="2">
        <v>45304</v>
      </c>
      <c r="B118" s="1" t="s">
        <v>29</v>
      </c>
      <c r="C118" s="1" t="s">
        <v>30</v>
      </c>
      <c r="D118" s="1" t="s">
        <v>16</v>
      </c>
      <c r="E118" s="1" t="s">
        <v>46</v>
      </c>
      <c r="F118" s="1">
        <v>6</v>
      </c>
      <c r="G118" s="1">
        <v>111.13</v>
      </c>
      <c r="H118" s="1">
        <v>666.78</v>
      </c>
      <c r="I118" s="1">
        <v>606.78</v>
      </c>
      <c r="J118" s="1">
        <v>60</v>
      </c>
      <c r="K118" s="1" t="s">
        <v>32</v>
      </c>
      <c r="L118" s="1" t="s">
        <v>19</v>
      </c>
      <c r="M118" s="1" t="s">
        <v>27</v>
      </c>
      <c r="N118" s="1" t="s">
        <v>35</v>
      </c>
    </row>
    <row r="119" spans="1:14" x14ac:dyDescent="0.3">
      <c r="A119" s="2">
        <v>45636</v>
      </c>
      <c r="B119" s="1" t="s">
        <v>55</v>
      </c>
      <c r="C119" s="1" t="s">
        <v>44</v>
      </c>
      <c r="D119" s="1" t="s">
        <v>42</v>
      </c>
      <c r="E119" s="1" t="s">
        <v>31</v>
      </c>
      <c r="F119" s="1">
        <v>9</v>
      </c>
      <c r="G119" s="1">
        <v>484.72</v>
      </c>
      <c r="H119" s="1">
        <v>4362.4799999999996</v>
      </c>
      <c r="I119" s="1">
        <v>4296.9799999999996</v>
      </c>
      <c r="J119" s="1">
        <v>65.5</v>
      </c>
      <c r="K119" s="1" t="s">
        <v>18</v>
      </c>
      <c r="L119" s="1" t="s">
        <v>19</v>
      </c>
      <c r="M119" s="1" t="s">
        <v>34</v>
      </c>
      <c r="N119" s="1" t="s">
        <v>21</v>
      </c>
    </row>
    <row r="120" spans="1:14" x14ac:dyDescent="0.3">
      <c r="A120" s="2">
        <v>45605</v>
      </c>
      <c r="B120" s="1" t="s">
        <v>41</v>
      </c>
      <c r="C120" s="1" t="s">
        <v>30</v>
      </c>
      <c r="D120" s="1" t="s">
        <v>42</v>
      </c>
      <c r="E120" s="1" t="s">
        <v>24</v>
      </c>
      <c r="F120" s="1">
        <v>1</v>
      </c>
      <c r="G120" s="1">
        <v>67.53</v>
      </c>
      <c r="H120" s="1">
        <v>67.53</v>
      </c>
      <c r="I120" s="1">
        <v>18.53</v>
      </c>
      <c r="J120" s="1">
        <v>49</v>
      </c>
      <c r="K120" s="1" t="s">
        <v>25</v>
      </c>
      <c r="L120" s="1" t="s">
        <v>26</v>
      </c>
      <c r="M120" s="1" t="s">
        <v>37</v>
      </c>
      <c r="N120" s="1" t="s">
        <v>28</v>
      </c>
    </row>
    <row r="121" spans="1:14" x14ac:dyDescent="0.3">
      <c r="A121" s="2">
        <v>45380</v>
      </c>
      <c r="B121" s="1" t="s">
        <v>54</v>
      </c>
      <c r="C121" s="1" t="s">
        <v>40</v>
      </c>
      <c r="D121" s="1" t="s">
        <v>42</v>
      </c>
      <c r="E121" s="1" t="s">
        <v>24</v>
      </c>
      <c r="F121" s="1">
        <v>2</v>
      </c>
      <c r="G121" s="1">
        <v>368.03</v>
      </c>
      <c r="H121" s="1">
        <v>736.06</v>
      </c>
      <c r="I121" s="1">
        <v>696.06</v>
      </c>
      <c r="J121" s="1">
        <v>40</v>
      </c>
      <c r="K121" s="1" t="s">
        <v>32</v>
      </c>
      <c r="L121" s="1" t="s">
        <v>19</v>
      </c>
      <c r="M121" s="1" t="s">
        <v>20</v>
      </c>
      <c r="N121" s="1" t="s">
        <v>35</v>
      </c>
    </row>
    <row r="122" spans="1:14" x14ac:dyDescent="0.3">
      <c r="A122" s="2">
        <v>45372</v>
      </c>
      <c r="B122" s="1" t="s">
        <v>38</v>
      </c>
      <c r="C122" s="1" t="s">
        <v>15</v>
      </c>
      <c r="D122" s="1" t="s">
        <v>49</v>
      </c>
      <c r="E122" s="1" t="s">
        <v>24</v>
      </c>
      <c r="F122" s="1">
        <v>1</v>
      </c>
      <c r="G122" s="1">
        <v>372.87</v>
      </c>
      <c r="H122" s="1">
        <v>372.87</v>
      </c>
      <c r="I122" s="1">
        <v>312.87</v>
      </c>
      <c r="J122" s="1">
        <v>60</v>
      </c>
      <c r="K122" s="1" t="s">
        <v>18</v>
      </c>
      <c r="L122" s="1" t="s">
        <v>33</v>
      </c>
      <c r="M122" s="1" t="s">
        <v>27</v>
      </c>
      <c r="N122" s="1" t="s">
        <v>21</v>
      </c>
    </row>
    <row r="123" spans="1:14" x14ac:dyDescent="0.3">
      <c r="A123" s="2">
        <v>45329</v>
      </c>
      <c r="B123" s="1" t="s">
        <v>14</v>
      </c>
      <c r="C123" s="1" t="s">
        <v>15</v>
      </c>
      <c r="D123" s="1" t="s">
        <v>42</v>
      </c>
      <c r="E123" s="1" t="s">
        <v>46</v>
      </c>
      <c r="F123" s="1">
        <v>10</v>
      </c>
      <c r="G123" s="1">
        <v>51.96</v>
      </c>
      <c r="H123" s="1">
        <v>519.6</v>
      </c>
      <c r="I123" s="1">
        <v>454.1</v>
      </c>
      <c r="J123" s="1">
        <v>65.5</v>
      </c>
      <c r="K123" s="1" t="s">
        <v>25</v>
      </c>
      <c r="L123" s="1" t="s">
        <v>26</v>
      </c>
      <c r="M123" s="1" t="s">
        <v>34</v>
      </c>
      <c r="N123" s="1" t="s">
        <v>28</v>
      </c>
    </row>
    <row r="124" spans="1:14" x14ac:dyDescent="0.3">
      <c r="A124" s="2">
        <v>45449</v>
      </c>
      <c r="B124" s="1" t="s">
        <v>56</v>
      </c>
      <c r="C124" s="1" t="s">
        <v>52</v>
      </c>
      <c r="D124" s="1" t="s">
        <v>48</v>
      </c>
      <c r="E124" s="1" t="s">
        <v>24</v>
      </c>
      <c r="F124" s="1">
        <v>8</v>
      </c>
      <c r="G124" s="1">
        <v>434.36</v>
      </c>
      <c r="H124" s="1">
        <v>3474.88</v>
      </c>
      <c r="I124" s="1">
        <v>3425.88</v>
      </c>
      <c r="J124" s="1">
        <v>49</v>
      </c>
      <c r="K124" s="1" t="s">
        <v>32</v>
      </c>
      <c r="L124" s="1" t="s">
        <v>19</v>
      </c>
      <c r="M124" s="1" t="s">
        <v>37</v>
      </c>
      <c r="N124" s="1" t="s">
        <v>35</v>
      </c>
    </row>
    <row r="125" spans="1:14" x14ac:dyDescent="0.3">
      <c r="A125" s="2">
        <v>45423</v>
      </c>
      <c r="B125" s="1" t="s">
        <v>57</v>
      </c>
      <c r="C125" s="1" t="s">
        <v>30</v>
      </c>
      <c r="D125" s="1" t="s">
        <v>23</v>
      </c>
      <c r="E125" s="1" t="s">
        <v>31</v>
      </c>
      <c r="F125" s="1">
        <v>3</v>
      </c>
      <c r="G125" s="1">
        <v>400.96</v>
      </c>
      <c r="H125" s="1">
        <v>1202.8800000000001</v>
      </c>
      <c r="I125" s="1">
        <v>1162.8800000000001</v>
      </c>
      <c r="J125" s="1">
        <v>40</v>
      </c>
      <c r="K125" s="1" t="s">
        <v>18</v>
      </c>
      <c r="L125" s="1" t="s">
        <v>26</v>
      </c>
      <c r="M125" s="1" t="s">
        <v>20</v>
      </c>
      <c r="N125" s="1" t="s">
        <v>21</v>
      </c>
    </row>
    <row r="126" spans="1:14" x14ac:dyDescent="0.3">
      <c r="A126" s="2">
        <v>45389</v>
      </c>
      <c r="B126" s="1" t="s">
        <v>56</v>
      </c>
      <c r="C126" s="1" t="s">
        <v>52</v>
      </c>
      <c r="D126" s="1" t="s">
        <v>49</v>
      </c>
      <c r="E126" s="1" t="s">
        <v>24</v>
      </c>
      <c r="F126" s="1">
        <v>1</v>
      </c>
      <c r="G126" s="1">
        <v>55.02</v>
      </c>
      <c r="H126" s="1">
        <v>55.02</v>
      </c>
      <c r="I126" s="1">
        <v>-4.9799999999999969</v>
      </c>
      <c r="J126" s="1">
        <v>60</v>
      </c>
      <c r="K126" s="1" t="s">
        <v>25</v>
      </c>
      <c r="L126" s="1" t="s">
        <v>19</v>
      </c>
      <c r="M126" s="1" t="s">
        <v>27</v>
      </c>
      <c r="N126" s="1" t="s">
        <v>28</v>
      </c>
    </row>
    <row r="127" spans="1:14" x14ac:dyDescent="0.3">
      <c r="A127" s="2">
        <v>45595</v>
      </c>
      <c r="B127" s="1" t="s">
        <v>53</v>
      </c>
      <c r="C127" s="1" t="s">
        <v>40</v>
      </c>
      <c r="D127" s="1" t="s">
        <v>16</v>
      </c>
      <c r="E127" s="1" t="s">
        <v>31</v>
      </c>
      <c r="F127" s="1">
        <v>5</v>
      </c>
      <c r="G127" s="1">
        <v>187.23</v>
      </c>
      <c r="H127" s="1">
        <v>936.15</v>
      </c>
      <c r="I127" s="1">
        <v>870.65</v>
      </c>
      <c r="J127" s="1">
        <v>65.5</v>
      </c>
      <c r="K127" s="1" t="s">
        <v>32</v>
      </c>
      <c r="L127" s="1" t="s">
        <v>19</v>
      </c>
      <c r="M127" s="1" t="s">
        <v>34</v>
      </c>
      <c r="N127" s="1" t="s">
        <v>35</v>
      </c>
    </row>
    <row r="128" spans="1:14" x14ac:dyDescent="0.3">
      <c r="A128" s="2">
        <v>45346</v>
      </c>
      <c r="B128" s="1" t="s">
        <v>54</v>
      </c>
      <c r="C128" s="1" t="s">
        <v>40</v>
      </c>
      <c r="D128" s="1" t="s">
        <v>48</v>
      </c>
      <c r="E128" s="1" t="s">
        <v>24</v>
      </c>
      <c r="F128" s="1">
        <v>9</v>
      </c>
      <c r="G128" s="1">
        <v>202.72</v>
      </c>
      <c r="H128" s="1">
        <v>1824.48</v>
      </c>
      <c r="I128" s="1">
        <v>1775.48</v>
      </c>
      <c r="J128" s="1">
        <v>49</v>
      </c>
      <c r="K128" s="1" t="s">
        <v>18</v>
      </c>
      <c r="L128" s="1" t="s">
        <v>26</v>
      </c>
      <c r="M128" s="1" t="s">
        <v>37</v>
      </c>
      <c r="N128" s="1" t="s">
        <v>21</v>
      </c>
    </row>
    <row r="129" spans="1:14" x14ac:dyDescent="0.3">
      <c r="A129" s="2">
        <v>45600</v>
      </c>
      <c r="B129" s="1" t="s">
        <v>54</v>
      </c>
      <c r="C129" s="1" t="s">
        <v>40</v>
      </c>
      <c r="D129" s="1" t="s">
        <v>16</v>
      </c>
      <c r="E129" s="1" t="s">
        <v>31</v>
      </c>
      <c r="F129" s="1">
        <v>3</v>
      </c>
      <c r="G129" s="1">
        <v>276.01</v>
      </c>
      <c r="H129" s="1">
        <v>828.03</v>
      </c>
      <c r="I129" s="1">
        <v>788.03</v>
      </c>
      <c r="J129" s="1">
        <v>40</v>
      </c>
      <c r="K129" s="1" t="s">
        <v>25</v>
      </c>
      <c r="L129" s="1" t="s">
        <v>33</v>
      </c>
      <c r="M129" s="1" t="s">
        <v>20</v>
      </c>
      <c r="N129" s="1" t="s">
        <v>28</v>
      </c>
    </row>
    <row r="130" spans="1:14" x14ac:dyDescent="0.3">
      <c r="A130" s="2">
        <v>45305</v>
      </c>
      <c r="B130" s="1" t="s">
        <v>45</v>
      </c>
      <c r="C130" s="1" t="s">
        <v>44</v>
      </c>
      <c r="D130" s="1" t="s">
        <v>49</v>
      </c>
      <c r="E130" s="1" t="s">
        <v>24</v>
      </c>
      <c r="F130" s="1">
        <v>10</v>
      </c>
      <c r="G130" s="1">
        <v>281.43</v>
      </c>
      <c r="H130" s="1">
        <v>2814.3</v>
      </c>
      <c r="I130" s="1">
        <v>2754.3</v>
      </c>
      <c r="J130" s="1">
        <v>60</v>
      </c>
      <c r="K130" s="1" t="s">
        <v>32</v>
      </c>
      <c r="L130" s="1" t="s">
        <v>19</v>
      </c>
      <c r="M130" s="1" t="s">
        <v>27</v>
      </c>
      <c r="N130" s="1" t="s">
        <v>35</v>
      </c>
    </row>
    <row r="131" spans="1:14" x14ac:dyDescent="0.3">
      <c r="A131" s="2">
        <v>45514</v>
      </c>
      <c r="B131" s="1" t="s">
        <v>56</v>
      </c>
      <c r="C131" s="1" t="s">
        <v>52</v>
      </c>
      <c r="D131" s="1" t="s">
        <v>48</v>
      </c>
      <c r="E131" s="1" t="s">
        <v>31</v>
      </c>
      <c r="F131" s="1">
        <v>7</v>
      </c>
      <c r="G131" s="1">
        <v>483.02</v>
      </c>
      <c r="H131" s="1">
        <v>3381.14</v>
      </c>
      <c r="I131" s="1">
        <v>3315.64</v>
      </c>
      <c r="J131" s="1">
        <v>65.5</v>
      </c>
      <c r="K131" s="1" t="s">
        <v>18</v>
      </c>
      <c r="L131" s="1" t="s">
        <v>26</v>
      </c>
      <c r="M131" s="1" t="s">
        <v>34</v>
      </c>
      <c r="N131" s="1" t="s">
        <v>21</v>
      </c>
    </row>
    <row r="132" spans="1:14" x14ac:dyDescent="0.3">
      <c r="A132" s="2">
        <v>45367</v>
      </c>
      <c r="B132" s="1" t="s">
        <v>55</v>
      </c>
      <c r="C132" s="1" t="s">
        <v>44</v>
      </c>
      <c r="D132" s="1" t="s">
        <v>48</v>
      </c>
      <c r="E132" s="1" t="s">
        <v>17</v>
      </c>
      <c r="F132" s="1">
        <v>10</v>
      </c>
      <c r="G132" s="1">
        <v>84.68</v>
      </c>
      <c r="H132" s="1">
        <v>846.8</v>
      </c>
      <c r="I132" s="1">
        <v>797.8</v>
      </c>
      <c r="J132" s="1">
        <v>49</v>
      </c>
      <c r="K132" s="1" t="s">
        <v>25</v>
      </c>
      <c r="L132" s="1" t="s">
        <v>19</v>
      </c>
      <c r="M132" s="1" t="s">
        <v>37</v>
      </c>
      <c r="N132" s="1" t="s">
        <v>28</v>
      </c>
    </row>
    <row r="133" spans="1:14" x14ac:dyDescent="0.3">
      <c r="A133" s="2">
        <v>45462</v>
      </c>
      <c r="B133" s="1" t="s">
        <v>39</v>
      </c>
      <c r="C133" s="1" t="s">
        <v>40</v>
      </c>
      <c r="D133" s="1" t="s">
        <v>16</v>
      </c>
      <c r="E133" s="1" t="s">
        <v>46</v>
      </c>
      <c r="F133" s="1">
        <v>3</v>
      </c>
      <c r="G133" s="1">
        <v>306.7</v>
      </c>
      <c r="H133" s="1">
        <v>920.1</v>
      </c>
      <c r="I133" s="1">
        <v>880.1</v>
      </c>
      <c r="J133" s="1">
        <v>40</v>
      </c>
      <c r="K133" s="1" t="s">
        <v>32</v>
      </c>
      <c r="L133" s="1" t="s">
        <v>19</v>
      </c>
      <c r="M133" s="1" t="s">
        <v>20</v>
      </c>
      <c r="N133" s="1" t="s">
        <v>35</v>
      </c>
    </row>
    <row r="134" spans="1:14" x14ac:dyDescent="0.3">
      <c r="A134" s="2">
        <v>45452</v>
      </c>
      <c r="B134" s="1" t="s">
        <v>39</v>
      </c>
      <c r="C134" s="1" t="s">
        <v>40</v>
      </c>
      <c r="D134" s="1" t="s">
        <v>48</v>
      </c>
      <c r="E134" s="1" t="s">
        <v>31</v>
      </c>
      <c r="F134" s="1">
        <v>2</v>
      </c>
      <c r="G134" s="1">
        <v>68.94</v>
      </c>
      <c r="H134" s="1">
        <v>137.88</v>
      </c>
      <c r="I134" s="1">
        <v>77.88</v>
      </c>
      <c r="J134" s="1">
        <v>60</v>
      </c>
      <c r="K134" s="1" t="s">
        <v>18</v>
      </c>
      <c r="L134" s="1" t="s">
        <v>33</v>
      </c>
      <c r="M134" s="1" t="s">
        <v>27</v>
      </c>
      <c r="N134" s="1" t="s">
        <v>21</v>
      </c>
    </row>
    <row r="135" spans="1:14" x14ac:dyDescent="0.3">
      <c r="A135" s="2">
        <v>45431</v>
      </c>
      <c r="B135" s="1" t="s">
        <v>50</v>
      </c>
      <c r="C135" s="1" t="s">
        <v>40</v>
      </c>
      <c r="D135" s="1" t="s">
        <v>16</v>
      </c>
      <c r="E135" s="1" t="s">
        <v>46</v>
      </c>
      <c r="F135" s="1">
        <v>7</v>
      </c>
      <c r="G135" s="1">
        <v>483.1</v>
      </c>
      <c r="H135" s="1">
        <v>3381.7</v>
      </c>
      <c r="I135" s="1">
        <v>3316.2</v>
      </c>
      <c r="J135" s="1">
        <v>65.5</v>
      </c>
      <c r="K135" s="1" t="s">
        <v>25</v>
      </c>
      <c r="L135" s="1" t="s">
        <v>19</v>
      </c>
      <c r="M135" s="1" t="s">
        <v>34</v>
      </c>
      <c r="N135" s="1" t="s">
        <v>28</v>
      </c>
    </row>
    <row r="136" spans="1:14" x14ac:dyDescent="0.3">
      <c r="A136" s="2">
        <v>45412</v>
      </c>
      <c r="B136" s="1" t="s">
        <v>56</v>
      </c>
      <c r="C136" s="1" t="s">
        <v>52</v>
      </c>
      <c r="D136" s="1" t="s">
        <v>48</v>
      </c>
      <c r="E136" s="1" t="s">
        <v>24</v>
      </c>
      <c r="F136" s="1">
        <v>2</v>
      </c>
      <c r="G136" s="1">
        <v>439.62</v>
      </c>
      <c r="H136" s="1">
        <v>879.24</v>
      </c>
      <c r="I136" s="1">
        <v>830.24</v>
      </c>
      <c r="J136" s="1">
        <v>49</v>
      </c>
      <c r="K136" s="1" t="s">
        <v>32</v>
      </c>
      <c r="L136" s="1" t="s">
        <v>26</v>
      </c>
      <c r="M136" s="1" t="s">
        <v>37</v>
      </c>
      <c r="N136" s="1" t="s">
        <v>35</v>
      </c>
    </row>
    <row r="137" spans="1:14" x14ac:dyDescent="0.3">
      <c r="A137" s="2">
        <v>45399</v>
      </c>
      <c r="B137" s="1" t="s">
        <v>55</v>
      </c>
      <c r="C137" s="1" t="s">
        <v>44</v>
      </c>
      <c r="D137" s="1" t="s">
        <v>49</v>
      </c>
      <c r="E137" s="1" t="s">
        <v>46</v>
      </c>
      <c r="F137" s="1">
        <v>9</v>
      </c>
      <c r="G137" s="1">
        <v>153.18</v>
      </c>
      <c r="H137" s="1">
        <v>1378.62</v>
      </c>
      <c r="I137" s="1">
        <v>1338.62</v>
      </c>
      <c r="J137" s="1">
        <v>40</v>
      </c>
      <c r="K137" s="1" t="s">
        <v>18</v>
      </c>
      <c r="L137" s="1" t="s">
        <v>19</v>
      </c>
      <c r="M137" s="1" t="s">
        <v>20</v>
      </c>
      <c r="N137" s="1" t="s">
        <v>21</v>
      </c>
    </row>
    <row r="138" spans="1:14" x14ac:dyDescent="0.3">
      <c r="A138" s="2">
        <v>45462</v>
      </c>
      <c r="B138" s="1" t="s">
        <v>45</v>
      </c>
      <c r="C138" s="1" t="s">
        <v>44</v>
      </c>
      <c r="D138" s="1" t="s">
        <v>48</v>
      </c>
      <c r="E138" s="1" t="s">
        <v>17</v>
      </c>
      <c r="F138" s="1">
        <v>5</v>
      </c>
      <c r="G138" s="1">
        <v>51.53</v>
      </c>
      <c r="H138" s="1">
        <v>257.64999999999998</v>
      </c>
      <c r="I138" s="1">
        <v>197.64999999999998</v>
      </c>
      <c r="J138" s="1">
        <v>60</v>
      </c>
      <c r="K138" s="1" t="s">
        <v>25</v>
      </c>
      <c r="L138" s="1" t="s">
        <v>19</v>
      </c>
      <c r="M138" s="1" t="s">
        <v>27</v>
      </c>
      <c r="N138" s="1" t="s">
        <v>28</v>
      </c>
    </row>
    <row r="139" spans="1:14" x14ac:dyDescent="0.3">
      <c r="A139" s="2">
        <v>45483</v>
      </c>
      <c r="B139" s="1" t="s">
        <v>41</v>
      </c>
      <c r="C139" s="1" t="s">
        <v>30</v>
      </c>
      <c r="D139" s="1" t="s">
        <v>42</v>
      </c>
      <c r="E139" s="1" t="s">
        <v>46</v>
      </c>
      <c r="F139" s="1">
        <v>4</v>
      </c>
      <c r="G139" s="1">
        <v>231.62</v>
      </c>
      <c r="H139" s="1">
        <v>926.48</v>
      </c>
      <c r="I139" s="1">
        <v>860.98</v>
      </c>
      <c r="J139" s="1">
        <v>65.5</v>
      </c>
      <c r="K139" s="1" t="s">
        <v>32</v>
      </c>
      <c r="L139" s="1" t="s">
        <v>26</v>
      </c>
      <c r="M139" s="1" t="s">
        <v>34</v>
      </c>
      <c r="N139" s="1" t="s">
        <v>35</v>
      </c>
    </row>
    <row r="140" spans="1:14" x14ac:dyDescent="0.3">
      <c r="A140" s="2">
        <v>45395</v>
      </c>
      <c r="B140" s="1" t="s">
        <v>47</v>
      </c>
      <c r="C140" s="1" t="s">
        <v>44</v>
      </c>
      <c r="D140" s="1" t="s">
        <v>48</v>
      </c>
      <c r="E140" s="1" t="s">
        <v>31</v>
      </c>
      <c r="F140" s="1">
        <v>5</v>
      </c>
      <c r="G140" s="1">
        <v>303.83999999999997</v>
      </c>
      <c r="H140" s="1">
        <v>1519.2</v>
      </c>
      <c r="I140" s="1">
        <v>1470.2</v>
      </c>
      <c r="J140" s="1">
        <v>49</v>
      </c>
      <c r="K140" s="1" t="s">
        <v>18</v>
      </c>
      <c r="L140" s="1" t="s">
        <v>33</v>
      </c>
      <c r="M140" s="1" t="s">
        <v>37</v>
      </c>
      <c r="N140" s="1" t="s">
        <v>21</v>
      </c>
    </row>
    <row r="141" spans="1:14" x14ac:dyDescent="0.3">
      <c r="A141" s="2">
        <v>45313</v>
      </c>
      <c r="B141" s="1" t="s">
        <v>47</v>
      </c>
      <c r="C141" s="1" t="s">
        <v>44</v>
      </c>
      <c r="D141" s="1" t="s">
        <v>49</v>
      </c>
      <c r="E141" s="1" t="s">
        <v>46</v>
      </c>
      <c r="F141" s="1">
        <v>9</v>
      </c>
      <c r="G141" s="1">
        <v>374.31</v>
      </c>
      <c r="H141" s="1">
        <v>3368.79</v>
      </c>
      <c r="I141" s="1">
        <v>3328.79</v>
      </c>
      <c r="J141" s="1">
        <v>40</v>
      </c>
      <c r="K141" s="1" t="s">
        <v>25</v>
      </c>
      <c r="L141" s="1" t="s">
        <v>19</v>
      </c>
      <c r="M141" s="1" t="s">
        <v>20</v>
      </c>
      <c r="N141" s="1" t="s">
        <v>28</v>
      </c>
    </row>
    <row r="142" spans="1:14" x14ac:dyDescent="0.3">
      <c r="A142" s="2">
        <v>45579</v>
      </c>
      <c r="B142" s="1" t="s">
        <v>39</v>
      </c>
      <c r="C142" s="1" t="s">
        <v>40</v>
      </c>
      <c r="D142" s="1" t="s">
        <v>49</v>
      </c>
      <c r="E142" s="1" t="s">
        <v>24</v>
      </c>
      <c r="F142" s="1">
        <v>5</v>
      </c>
      <c r="G142" s="1">
        <v>158.87</v>
      </c>
      <c r="H142" s="1">
        <v>794.35</v>
      </c>
      <c r="I142" s="1">
        <v>734.35</v>
      </c>
      <c r="J142" s="1">
        <v>60</v>
      </c>
      <c r="K142" s="1" t="s">
        <v>32</v>
      </c>
      <c r="L142" s="1" t="s">
        <v>19</v>
      </c>
      <c r="M142" s="1" t="s">
        <v>27</v>
      </c>
      <c r="N142" s="1" t="s">
        <v>35</v>
      </c>
    </row>
    <row r="143" spans="1:14" x14ac:dyDescent="0.3">
      <c r="A143" s="2">
        <v>45544</v>
      </c>
      <c r="B143" s="1" t="s">
        <v>59</v>
      </c>
      <c r="C143" s="1" t="s">
        <v>30</v>
      </c>
      <c r="D143" s="1" t="s">
        <v>49</v>
      </c>
      <c r="E143" s="1" t="s">
        <v>46</v>
      </c>
      <c r="F143" s="1">
        <v>3</v>
      </c>
      <c r="G143" s="1">
        <v>174.34</v>
      </c>
      <c r="H143" s="1">
        <v>523.02</v>
      </c>
      <c r="I143" s="1">
        <v>457.52</v>
      </c>
      <c r="J143" s="1">
        <v>65.5</v>
      </c>
      <c r="K143" s="1" t="s">
        <v>18</v>
      </c>
      <c r="L143" s="1" t="s">
        <v>19</v>
      </c>
      <c r="M143" s="1" t="s">
        <v>34</v>
      </c>
      <c r="N143" s="1" t="s">
        <v>21</v>
      </c>
    </row>
    <row r="144" spans="1:14" x14ac:dyDescent="0.3">
      <c r="A144" s="2">
        <v>45438</v>
      </c>
      <c r="B144" s="1" t="s">
        <v>57</v>
      </c>
      <c r="C144" s="1" t="s">
        <v>30</v>
      </c>
      <c r="D144" s="1" t="s">
        <v>23</v>
      </c>
      <c r="E144" s="1" t="s">
        <v>46</v>
      </c>
      <c r="F144" s="1">
        <v>6</v>
      </c>
      <c r="G144" s="1">
        <v>237.96</v>
      </c>
      <c r="H144" s="1">
        <v>1427.76</v>
      </c>
      <c r="I144" s="1">
        <v>1378.76</v>
      </c>
      <c r="J144" s="1">
        <v>49</v>
      </c>
      <c r="K144" s="1" t="s">
        <v>25</v>
      </c>
      <c r="L144" s="1" t="s">
        <v>26</v>
      </c>
      <c r="M144" s="1" t="s">
        <v>37</v>
      </c>
      <c r="N144" s="1" t="s">
        <v>28</v>
      </c>
    </row>
    <row r="145" spans="1:14" x14ac:dyDescent="0.3">
      <c r="A145" s="2">
        <v>45578</v>
      </c>
      <c r="B145" s="1" t="s">
        <v>41</v>
      </c>
      <c r="C145" s="1" t="s">
        <v>30</v>
      </c>
      <c r="D145" s="1" t="s">
        <v>16</v>
      </c>
      <c r="E145" s="1" t="s">
        <v>17</v>
      </c>
      <c r="F145" s="1">
        <v>1</v>
      </c>
      <c r="G145" s="1">
        <v>347.92</v>
      </c>
      <c r="H145" s="1">
        <v>347.92</v>
      </c>
      <c r="I145" s="1">
        <v>307.92</v>
      </c>
      <c r="J145" s="1">
        <v>40</v>
      </c>
      <c r="K145" s="1" t="s">
        <v>32</v>
      </c>
      <c r="L145" s="1" t="s">
        <v>33</v>
      </c>
      <c r="M145" s="1" t="s">
        <v>20</v>
      </c>
      <c r="N145" s="1" t="s">
        <v>35</v>
      </c>
    </row>
    <row r="146" spans="1:14" x14ac:dyDescent="0.3">
      <c r="A146" s="2">
        <v>45497</v>
      </c>
      <c r="B146" s="1" t="s">
        <v>53</v>
      </c>
      <c r="C146" s="1" t="s">
        <v>40</v>
      </c>
      <c r="D146" s="1" t="s">
        <v>16</v>
      </c>
      <c r="E146" s="1" t="s">
        <v>46</v>
      </c>
      <c r="F146" s="1">
        <v>9</v>
      </c>
      <c r="G146" s="1">
        <v>227.15</v>
      </c>
      <c r="H146" s="1">
        <v>2044.35</v>
      </c>
      <c r="I146" s="1">
        <v>1984.35</v>
      </c>
      <c r="J146" s="1">
        <v>60</v>
      </c>
      <c r="K146" s="1" t="s">
        <v>18</v>
      </c>
      <c r="L146" s="1" t="s">
        <v>19</v>
      </c>
      <c r="M146" s="1" t="s">
        <v>27</v>
      </c>
      <c r="N146" s="1" t="s">
        <v>21</v>
      </c>
    </row>
    <row r="147" spans="1:14" x14ac:dyDescent="0.3">
      <c r="A147" s="2">
        <v>45561</v>
      </c>
      <c r="B147" s="1" t="s">
        <v>55</v>
      </c>
      <c r="C147" s="1" t="s">
        <v>44</v>
      </c>
      <c r="D147" s="1" t="s">
        <v>23</v>
      </c>
      <c r="E147" s="1" t="s">
        <v>31</v>
      </c>
      <c r="F147" s="1">
        <v>7</v>
      </c>
      <c r="G147" s="1">
        <v>459.54</v>
      </c>
      <c r="H147" s="1">
        <v>3216.78</v>
      </c>
      <c r="I147" s="1">
        <v>3151.28</v>
      </c>
      <c r="J147" s="1">
        <v>65.5</v>
      </c>
      <c r="K147" s="1" t="s">
        <v>25</v>
      </c>
      <c r="L147" s="1" t="s">
        <v>19</v>
      </c>
      <c r="M147" s="1" t="s">
        <v>34</v>
      </c>
      <c r="N147" s="1" t="s">
        <v>28</v>
      </c>
    </row>
    <row r="148" spans="1:14" x14ac:dyDescent="0.3">
      <c r="A148" s="2">
        <v>45617</v>
      </c>
      <c r="B148" s="1" t="s">
        <v>56</v>
      </c>
      <c r="C148" s="1" t="s">
        <v>52</v>
      </c>
      <c r="D148" s="1" t="s">
        <v>42</v>
      </c>
      <c r="E148" s="1" t="s">
        <v>24</v>
      </c>
      <c r="F148" s="1">
        <v>8</v>
      </c>
      <c r="G148" s="1">
        <v>103.76</v>
      </c>
      <c r="H148" s="1">
        <v>830.08</v>
      </c>
      <c r="I148" s="1">
        <v>781.08</v>
      </c>
      <c r="J148" s="1">
        <v>49</v>
      </c>
      <c r="K148" s="1" t="s">
        <v>32</v>
      </c>
      <c r="L148" s="1" t="s">
        <v>26</v>
      </c>
      <c r="M148" s="1" t="s">
        <v>37</v>
      </c>
      <c r="N148" s="1" t="s">
        <v>35</v>
      </c>
    </row>
    <row r="149" spans="1:14" x14ac:dyDescent="0.3">
      <c r="A149" s="2">
        <v>45529</v>
      </c>
      <c r="B149" s="1" t="s">
        <v>38</v>
      </c>
      <c r="C149" s="1" t="s">
        <v>15</v>
      </c>
      <c r="D149" s="1" t="s">
        <v>23</v>
      </c>
      <c r="E149" s="1" t="s">
        <v>31</v>
      </c>
      <c r="F149" s="1">
        <v>4</v>
      </c>
      <c r="G149" s="1">
        <v>162.47999999999999</v>
      </c>
      <c r="H149" s="1">
        <v>649.91999999999996</v>
      </c>
      <c r="I149" s="1">
        <v>609.91999999999996</v>
      </c>
      <c r="J149" s="1">
        <v>40</v>
      </c>
      <c r="K149" s="1" t="s">
        <v>18</v>
      </c>
      <c r="L149" s="1" t="s">
        <v>19</v>
      </c>
      <c r="M149" s="1" t="s">
        <v>20</v>
      </c>
      <c r="N149" s="1" t="s">
        <v>21</v>
      </c>
    </row>
    <row r="150" spans="1:14" x14ac:dyDescent="0.3">
      <c r="A150" s="2">
        <v>45334</v>
      </c>
      <c r="B150" s="1" t="s">
        <v>47</v>
      </c>
      <c r="C150" s="1" t="s">
        <v>44</v>
      </c>
      <c r="D150" s="1" t="s">
        <v>16</v>
      </c>
      <c r="E150" s="1" t="s">
        <v>24</v>
      </c>
      <c r="F150" s="1">
        <v>10</v>
      </c>
      <c r="G150" s="1">
        <v>276.17</v>
      </c>
      <c r="H150" s="1">
        <v>2761.7</v>
      </c>
      <c r="I150" s="1">
        <v>2701.7</v>
      </c>
      <c r="J150" s="1">
        <v>60</v>
      </c>
      <c r="K150" s="1" t="s">
        <v>25</v>
      </c>
      <c r="L150" s="1" t="s">
        <v>33</v>
      </c>
      <c r="M150" s="1" t="s">
        <v>27</v>
      </c>
      <c r="N150" s="1" t="s">
        <v>28</v>
      </c>
    </row>
    <row r="151" spans="1:14" x14ac:dyDescent="0.3">
      <c r="A151" s="2">
        <v>45356</v>
      </c>
      <c r="B151" s="1" t="s">
        <v>60</v>
      </c>
      <c r="C151" s="1" t="s">
        <v>52</v>
      </c>
      <c r="D151" s="1" t="s">
        <v>23</v>
      </c>
      <c r="E151" s="1" t="s">
        <v>17</v>
      </c>
      <c r="F151" s="1">
        <v>1</v>
      </c>
      <c r="G151" s="1">
        <v>154.79</v>
      </c>
      <c r="H151" s="1">
        <v>154.79</v>
      </c>
      <c r="I151" s="1">
        <v>89.289999999999992</v>
      </c>
      <c r="J151" s="1">
        <v>65.5</v>
      </c>
      <c r="K151" s="1" t="s">
        <v>32</v>
      </c>
      <c r="L151" s="1" t="s">
        <v>19</v>
      </c>
      <c r="M151" s="1" t="s">
        <v>34</v>
      </c>
      <c r="N151" s="1" t="s">
        <v>35</v>
      </c>
    </row>
    <row r="152" spans="1:14" x14ac:dyDescent="0.3">
      <c r="A152" s="2">
        <v>45555</v>
      </c>
      <c r="B152" s="1" t="s">
        <v>14</v>
      </c>
      <c r="C152" s="1" t="s">
        <v>15</v>
      </c>
      <c r="D152" s="1" t="s">
        <v>16</v>
      </c>
      <c r="E152" s="1" t="s">
        <v>46</v>
      </c>
      <c r="F152" s="1">
        <v>6</v>
      </c>
      <c r="G152" s="1">
        <v>482.61</v>
      </c>
      <c r="H152" s="1">
        <v>2895.66</v>
      </c>
      <c r="I152" s="1">
        <v>2846.66</v>
      </c>
      <c r="J152" s="1">
        <v>49</v>
      </c>
      <c r="K152" s="1" t="s">
        <v>18</v>
      </c>
      <c r="L152" s="1" t="s">
        <v>26</v>
      </c>
      <c r="M152" s="1" t="s">
        <v>37</v>
      </c>
      <c r="N152" s="1" t="s">
        <v>21</v>
      </c>
    </row>
    <row r="153" spans="1:14" x14ac:dyDescent="0.3">
      <c r="A153" s="2">
        <v>45610</v>
      </c>
      <c r="B153" s="1" t="s">
        <v>59</v>
      </c>
      <c r="C153" s="1" t="s">
        <v>30</v>
      </c>
      <c r="D153" s="1" t="s">
        <v>42</v>
      </c>
      <c r="E153" s="1" t="s">
        <v>46</v>
      </c>
      <c r="F153" s="1">
        <v>1</v>
      </c>
      <c r="G153" s="1">
        <v>96.33</v>
      </c>
      <c r="H153" s="1">
        <v>96.33</v>
      </c>
      <c r="I153" s="1">
        <v>56.33</v>
      </c>
      <c r="J153" s="1">
        <v>40</v>
      </c>
      <c r="K153" s="1" t="s">
        <v>25</v>
      </c>
      <c r="L153" s="1" t="s">
        <v>33</v>
      </c>
      <c r="M153" s="1" t="s">
        <v>20</v>
      </c>
      <c r="N153" s="1" t="s">
        <v>28</v>
      </c>
    </row>
    <row r="154" spans="1:14" x14ac:dyDescent="0.3">
      <c r="A154" s="2">
        <v>45604</v>
      </c>
      <c r="B154" s="1" t="s">
        <v>60</v>
      </c>
      <c r="C154" s="1" t="s">
        <v>52</v>
      </c>
      <c r="D154" s="1" t="s">
        <v>23</v>
      </c>
      <c r="E154" s="1" t="s">
        <v>46</v>
      </c>
      <c r="F154" s="1">
        <v>6</v>
      </c>
      <c r="G154" s="1">
        <v>465.34</v>
      </c>
      <c r="H154" s="1">
        <v>2792.04</v>
      </c>
      <c r="I154" s="1">
        <v>2732.04</v>
      </c>
      <c r="J154" s="1">
        <v>60</v>
      </c>
      <c r="K154" s="1" t="s">
        <v>32</v>
      </c>
      <c r="L154" s="1" t="s">
        <v>19</v>
      </c>
      <c r="M154" s="1" t="s">
        <v>27</v>
      </c>
      <c r="N154" s="1" t="s">
        <v>35</v>
      </c>
    </row>
  </sheetData>
  <customSheetViews>
    <customSheetView guid="{5BEE8D9D-914E-4111-AEA7-2AC2A1C61BA4}">
      <selection sqref="A1:XFD1048576"/>
      <pageMargins left="0.7" right="0.7" top="0.75" bottom="0.75" header="0.3" footer="0.3"/>
    </customSheetView>
  </customSheetView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8143C-6011-450E-993F-7EDEF66830A3}">
  <dimension ref="A1:Z125"/>
  <sheetViews>
    <sheetView zoomScale="49" workbookViewId="0">
      <selection activeCell="L43" sqref="L43"/>
    </sheetView>
  </sheetViews>
  <sheetFormatPr defaultRowHeight="13.8" x14ac:dyDescent="0.25"/>
  <cols>
    <col min="1" max="1" width="6.33203125" style="4" customWidth="1"/>
    <col min="2" max="2" width="17.77734375" style="4" bestFit="1" customWidth="1"/>
    <col min="3" max="3" width="11" style="4" bestFit="1" customWidth="1"/>
    <col min="4" max="4" width="8.88671875" style="4"/>
    <col min="5" max="5" width="23" style="4" bestFit="1" customWidth="1"/>
    <col min="6" max="6" width="14.21875" style="4" bestFit="1" customWidth="1"/>
    <col min="7" max="7" width="8.88671875" style="4"/>
    <col min="8" max="8" width="23" style="4" bestFit="1" customWidth="1"/>
    <col min="9" max="9" width="14.21875" style="4" bestFit="1" customWidth="1"/>
    <col min="10" max="10" width="8.88671875" style="4"/>
    <col min="11" max="11" width="25.77734375" style="4" bestFit="1" customWidth="1"/>
    <col min="12" max="12" width="14.21875" style="4" bestFit="1" customWidth="1"/>
    <col min="13" max="13" width="8.88671875" style="4"/>
    <col min="14" max="14" width="23.44140625" style="4" bestFit="1" customWidth="1"/>
    <col min="15" max="15" width="14.21875" style="4" bestFit="1" customWidth="1"/>
    <col min="16" max="16" width="11.109375" style="4" bestFit="1" customWidth="1"/>
    <col min="17" max="17" width="31.6640625" style="4" bestFit="1" customWidth="1"/>
    <col min="18" max="18" width="14.21875" style="4" bestFit="1" customWidth="1"/>
    <col min="19" max="19" width="8.88671875" style="4"/>
    <col min="20" max="20" width="21.21875" style="4" bestFit="1" customWidth="1"/>
    <col min="21" max="21" width="30.21875" style="4" bestFit="1" customWidth="1"/>
    <col min="22" max="22" width="26.88671875" style="4" bestFit="1" customWidth="1"/>
    <col min="23" max="16384" width="8.88671875" style="4"/>
  </cols>
  <sheetData>
    <row r="1" spans="1:26" x14ac:dyDescent="0.25">
      <c r="A1" s="9">
        <f ca="1">NOW()</f>
        <v>45937.411119328703</v>
      </c>
    </row>
    <row r="2" spans="1:26" x14ac:dyDescent="0.25">
      <c r="B2" s="12" t="s">
        <v>64</v>
      </c>
      <c r="C2" s="12"/>
      <c r="E2" s="12" t="s">
        <v>65</v>
      </c>
      <c r="F2" s="12"/>
      <c r="H2" s="12" t="s">
        <v>67</v>
      </c>
      <c r="I2" s="12"/>
      <c r="K2" s="12" t="s">
        <v>82</v>
      </c>
      <c r="L2" s="12"/>
      <c r="N2" s="12" t="s">
        <v>81</v>
      </c>
      <c r="O2" s="12"/>
      <c r="Q2" s="12" t="s">
        <v>83</v>
      </c>
      <c r="R2" s="12"/>
      <c r="T2" s="12" t="s">
        <v>84</v>
      </c>
      <c r="U2" s="12"/>
      <c r="V2" s="12"/>
    </row>
    <row r="4" spans="1:26" ht="14.4" x14ac:dyDescent="0.3">
      <c r="B4" s="5" t="s">
        <v>62</v>
      </c>
      <c r="E4" s="5" t="s">
        <v>66</v>
      </c>
      <c r="G4"/>
      <c r="H4" s="5" t="s">
        <v>66</v>
      </c>
      <c r="J4"/>
      <c r="K4" s="5" t="s">
        <v>66</v>
      </c>
      <c r="M4"/>
      <c r="N4" s="5" t="s">
        <v>66</v>
      </c>
      <c r="P4"/>
      <c r="Q4" s="5" t="s">
        <v>66</v>
      </c>
      <c r="S4"/>
      <c r="U4" s="5" t="s">
        <v>86</v>
      </c>
      <c r="W4"/>
      <c r="X4"/>
      <c r="Y4"/>
      <c r="Z4"/>
    </row>
    <row r="5" spans="1:26" ht="14.4" x14ac:dyDescent="0.3">
      <c r="B5" s="5" t="s">
        <v>4</v>
      </c>
      <c r="C5" s="4" t="s">
        <v>63</v>
      </c>
      <c r="E5" s="5" t="s">
        <v>2</v>
      </c>
      <c r="F5" s="4" t="s">
        <v>63</v>
      </c>
      <c r="G5"/>
      <c r="H5" s="5" t="s">
        <v>4</v>
      </c>
      <c r="I5" s="4" t="s">
        <v>63</v>
      </c>
      <c r="J5"/>
      <c r="K5" s="5" t="s">
        <v>12</v>
      </c>
      <c r="L5" s="4" t="s">
        <v>63</v>
      </c>
      <c r="M5"/>
      <c r="N5" s="5" t="s">
        <v>68</v>
      </c>
      <c r="O5" s="4" t="s">
        <v>63</v>
      </c>
      <c r="P5"/>
      <c r="Q5" s="5" t="s">
        <v>3</v>
      </c>
      <c r="R5" s="4" t="s">
        <v>63</v>
      </c>
      <c r="S5"/>
      <c r="T5" s="5" t="s">
        <v>11</v>
      </c>
      <c r="U5" s="4" t="s">
        <v>85</v>
      </c>
      <c r="V5" s="4" t="s">
        <v>87</v>
      </c>
      <c r="W5"/>
      <c r="X5"/>
      <c r="Y5"/>
      <c r="Z5"/>
    </row>
    <row r="6" spans="1:26" ht="14.4" x14ac:dyDescent="0.3">
      <c r="B6" s="4" t="s">
        <v>24</v>
      </c>
      <c r="C6" s="7">
        <v>2101</v>
      </c>
      <c r="E6" s="4" t="s">
        <v>52</v>
      </c>
      <c r="F6" s="7">
        <v>29182.060000000009</v>
      </c>
      <c r="G6"/>
      <c r="H6" s="4" t="s">
        <v>24</v>
      </c>
      <c r="I6" s="7">
        <v>60100.989999999983</v>
      </c>
      <c r="J6"/>
      <c r="K6" s="4" t="s">
        <v>20</v>
      </c>
      <c r="L6" s="7">
        <v>48098.529999999992</v>
      </c>
      <c r="M6"/>
      <c r="N6" s="4" t="s">
        <v>69</v>
      </c>
      <c r="O6" s="7">
        <v>24528.94</v>
      </c>
      <c r="P6"/>
      <c r="Q6" s="4" t="s">
        <v>42</v>
      </c>
      <c r="R6" s="7">
        <v>45222.759999999995</v>
      </c>
      <c r="S6"/>
      <c r="T6" s="4" t="s">
        <v>19</v>
      </c>
      <c r="U6" s="4">
        <v>71</v>
      </c>
      <c r="V6" s="4">
        <v>373</v>
      </c>
      <c r="W6"/>
      <c r="X6"/>
      <c r="Y6"/>
      <c r="Z6"/>
    </row>
    <row r="7" spans="1:26" ht="14.4" x14ac:dyDescent="0.3">
      <c r="B7" s="4" t="s">
        <v>46</v>
      </c>
      <c r="C7" s="8">
        <v>2145</v>
      </c>
      <c r="E7" s="4" t="s">
        <v>30</v>
      </c>
      <c r="F7" s="7">
        <v>27014.35</v>
      </c>
      <c r="G7"/>
      <c r="H7" s="4" t="s">
        <v>46</v>
      </c>
      <c r="I7" s="7">
        <v>50329.01</v>
      </c>
      <c r="J7"/>
      <c r="K7" s="4" t="s">
        <v>34</v>
      </c>
      <c r="L7" s="7">
        <v>43679.88</v>
      </c>
      <c r="M7"/>
      <c r="N7" s="4" t="s">
        <v>70</v>
      </c>
      <c r="O7" s="7">
        <v>15451.27</v>
      </c>
      <c r="P7"/>
      <c r="Q7" s="4" t="s">
        <v>23</v>
      </c>
      <c r="R7" s="7">
        <v>39607.439999999995</v>
      </c>
      <c r="S7"/>
      <c r="T7" s="4" t="s">
        <v>33</v>
      </c>
      <c r="U7" s="4">
        <v>37</v>
      </c>
      <c r="V7" s="4">
        <v>192</v>
      </c>
      <c r="W7"/>
      <c r="X7"/>
      <c r="Y7"/>
      <c r="Z7"/>
    </row>
    <row r="8" spans="1:26" ht="14.4" x14ac:dyDescent="0.3">
      <c r="B8" s="4" t="s">
        <v>31</v>
      </c>
      <c r="C8" s="8">
        <v>2167</v>
      </c>
      <c r="E8" s="4" t="s">
        <v>40</v>
      </c>
      <c r="F8" s="7">
        <v>39309.78</v>
      </c>
      <c r="G8"/>
      <c r="H8" s="4" t="s">
        <v>31</v>
      </c>
      <c r="I8" s="7">
        <v>67158.789999999994</v>
      </c>
      <c r="J8"/>
      <c r="K8" s="4" t="s">
        <v>37</v>
      </c>
      <c r="L8" s="7">
        <v>52442.060000000012</v>
      </c>
      <c r="M8"/>
      <c r="N8" s="4" t="s">
        <v>71</v>
      </c>
      <c r="O8" s="7">
        <v>17672.21</v>
      </c>
      <c r="P8"/>
      <c r="Q8" s="4" t="s">
        <v>16</v>
      </c>
      <c r="R8" s="7">
        <v>35076.949999999997</v>
      </c>
      <c r="S8"/>
      <c r="T8" s="4" t="s">
        <v>26</v>
      </c>
      <c r="U8" s="4">
        <v>42</v>
      </c>
      <c r="V8" s="4">
        <v>235</v>
      </c>
      <c r="W8"/>
      <c r="X8"/>
      <c r="Y8"/>
      <c r="Z8"/>
    </row>
    <row r="9" spans="1:26" ht="14.4" x14ac:dyDescent="0.3">
      <c r="B9" s="4" t="s">
        <v>17</v>
      </c>
      <c r="C9" s="8">
        <v>1623.5</v>
      </c>
      <c r="E9" s="4" t="s">
        <v>15</v>
      </c>
      <c r="F9" s="7">
        <v>51359.740000000005</v>
      </c>
      <c r="G9"/>
      <c r="H9" s="4" t="s">
        <v>17</v>
      </c>
      <c r="I9" s="7">
        <v>31182.520000000004</v>
      </c>
      <c r="J9"/>
      <c r="K9" s="4" t="s">
        <v>27</v>
      </c>
      <c r="L9" s="7">
        <v>64550.840000000004</v>
      </c>
      <c r="M9"/>
      <c r="N9" s="4" t="s">
        <v>72</v>
      </c>
      <c r="O9" s="7">
        <v>25578.950000000004</v>
      </c>
      <c r="P9"/>
      <c r="Q9" s="4" t="s">
        <v>49</v>
      </c>
      <c r="R9" s="7">
        <v>33153.1</v>
      </c>
      <c r="S9"/>
      <c r="T9" s="4" t="s">
        <v>61</v>
      </c>
      <c r="U9" s="4">
        <v>150</v>
      </c>
      <c r="V9" s="4">
        <v>800</v>
      </c>
      <c r="W9"/>
      <c r="X9"/>
      <c r="Y9"/>
      <c r="Z9"/>
    </row>
    <row r="10" spans="1:26" ht="14.4" x14ac:dyDescent="0.3">
      <c r="B10" s="4" t="s">
        <v>61</v>
      </c>
      <c r="C10" s="8">
        <v>8036.5</v>
      </c>
      <c r="E10" s="4" t="s">
        <v>44</v>
      </c>
      <c r="F10" s="7">
        <v>61905.38</v>
      </c>
      <c r="G10"/>
      <c r="H10" s="4" t="s">
        <v>61</v>
      </c>
      <c r="I10" s="7">
        <v>208771.31</v>
      </c>
      <c r="J10"/>
      <c r="K10" s="4" t="s">
        <v>61</v>
      </c>
      <c r="L10" s="7">
        <v>208771.31</v>
      </c>
      <c r="M10"/>
      <c r="N10" s="4" t="s">
        <v>73</v>
      </c>
      <c r="O10" s="7">
        <v>20630.37</v>
      </c>
      <c r="P10"/>
      <c r="Q10" s="4" t="s">
        <v>48</v>
      </c>
      <c r="R10" s="7">
        <v>55711.05999999999</v>
      </c>
      <c r="S10"/>
      <c r="T10"/>
      <c r="U10"/>
      <c r="V10"/>
      <c r="W10"/>
      <c r="X10"/>
      <c r="Y10"/>
      <c r="Z10"/>
    </row>
    <row r="11" spans="1:26" ht="14.4" x14ac:dyDescent="0.3">
      <c r="E11" s="4" t="s">
        <v>61</v>
      </c>
      <c r="F11" s="7">
        <v>208771.31</v>
      </c>
      <c r="G11"/>
      <c r="H11"/>
      <c r="I11"/>
      <c r="J11"/>
      <c r="K11"/>
      <c r="L11"/>
      <c r="M11"/>
      <c r="N11" s="4" t="s">
        <v>74</v>
      </c>
      <c r="O11" s="7">
        <v>17614.050000000003</v>
      </c>
      <c r="P11"/>
      <c r="Q11" s="4" t="s">
        <v>61</v>
      </c>
      <c r="R11" s="7">
        <v>208771.30999999997</v>
      </c>
      <c r="S11"/>
      <c r="T11"/>
      <c r="U11"/>
      <c r="V11"/>
      <c r="W11"/>
      <c r="X11"/>
      <c r="Y11"/>
      <c r="Z11"/>
    </row>
    <row r="12" spans="1:26" ht="14.4" x14ac:dyDescent="0.3">
      <c r="E12"/>
      <c r="F12"/>
      <c r="G12"/>
      <c r="H12"/>
      <c r="I12"/>
      <c r="J12"/>
      <c r="K12" s="4" t="s">
        <v>20</v>
      </c>
      <c r="L12" s="10">
        <f>IFERROR(GETPIVOTDATA("Total Sale",$K$4,"Region Manager","Lisa White"),"0")</f>
        <v>48098.529999999992</v>
      </c>
      <c r="M12"/>
      <c r="N12" s="4" t="s">
        <v>75</v>
      </c>
      <c r="O12" s="7">
        <v>15549.45</v>
      </c>
      <c r="P12"/>
      <c r="Q12"/>
      <c r="R12"/>
      <c r="S12"/>
      <c r="T12"/>
      <c r="U12"/>
      <c r="V12"/>
      <c r="W12"/>
      <c r="X12"/>
      <c r="Y12"/>
      <c r="Z12"/>
    </row>
    <row r="13" spans="1:26" ht="14.4" x14ac:dyDescent="0.3">
      <c r="B13" s="4" t="str">
        <f>B6</f>
        <v>East</v>
      </c>
      <c r="C13" s="7">
        <f>IFERROR(GETPIVOTDATA("Profit",$B$4,"Region","East"),"0")</f>
        <v>2101</v>
      </c>
      <c r="E13" s="4" t="s">
        <v>52</v>
      </c>
      <c r="F13" s="10">
        <f>IFERROR(GETPIVOTDATA("Total Sale",$E$4,"Category","Beauty"),"0")</f>
        <v>29182.060000000009</v>
      </c>
      <c r="G13"/>
      <c r="H13" s="4" t="s">
        <v>24</v>
      </c>
      <c r="I13" s="10">
        <f>IFERROR(GETPIVOTDATA("Total Sale",$H$4,"Region","East"),"0")</f>
        <v>60100.989999999983</v>
      </c>
      <c r="J13"/>
      <c r="K13" s="4" t="s">
        <v>34</v>
      </c>
      <c r="L13" s="10">
        <f>IFERROR(GETPIVOTDATA("Total Sale",$K$4,"Region Manager","Mark Davis"),"0")</f>
        <v>43679.88</v>
      </c>
      <c r="M13"/>
      <c r="N13" s="4" t="s">
        <v>76</v>
      </c>
      <c r="O13" s="7">
        <v>13249.36</v>
      </c>
      <c r="P13"/>
      <c r="Q13"/>
      <c r="R13"/>
      <c r="S13"/>
      <c r="T13" s="4" t="s">
        <v>19</v>
      </c>
      <c r="U13">
        <f>IFERROR(GETPIVOTDATA("Count of Product Name",$T$4,"Order Status","Completed"),"0")</f>
        <v>71</v>
      </c>
      <c r="V13">
        <f>IFERROR(GETPIVOTDATA("Sum of Quantity Sold",$T$4,"Order Status","Completed"),"0")</f>
        <v>373</v>
      </c>
      <c r="W13"/>
      <c r="X13"/>
      <c r="Y13"/>
      <c r="Z13"/>
    </row>
    <row r="14" spans="1:26" ht="14.4" x14ac:dyDescent="0.3">
      <c r="B14" s="4" t="str">
        <f t="shared" ref="B14:B17" si="0">B7</f>
        <v>North</v>
      </c>
      <c r="C14" s="7">
        <f>IFERROR(GETPIVOTDATA("Profit",$B$4,"Region","North"),"0")</f>
        <v>2145</v>
      </c>
      <c r="E14" s="4" t="s">
        <v>30</v>
      </c>
      <c r="F14" s="10">
        <f>IFERROR(GETPIVOTDATA("Total Sale",$E$4,"Category","Clothing"),"0")</f>
        <v>27014.35</v>
      </c>
      <c r="G14"/>
      <c r="H14" s="4" t="s">
        <v>46</v>
      </c>
      <c r="I14" s="10">
        <f>IFERROR(GETPIVOTDATA("Total Sale",$H$4,"Region","North"),"0")</f>
        <v>50329.01</v>
      </c>
      <c r="J14"/>
      <c r="K14" s="4" t="s">
        <v>37</v>
      </c>
      <c r="L14" s="10">
        <f>IFERROR(GETPIVOTDATA("Total Sale",$K$4,"Region Manager","Sarah Johnson"),"0")</f>
        <v>52442.060000000012</v>
      </c>
      <c r="M14"/>
      <c r="N14" s="4" t="s">
        <v>77</v>
      </c>
      <c r="O14" s="7">
        <v>33596.710000000006</v>
      </c>
      <c r="P14"/>
      <c r="Q14" s="4" t="s">
        <v>42</v>
      </c>
      <c r="R14" s="10">
        <f>IFERROR(GETPIVOTDATA("Total Sale",$Q$4,"Sales Representative","Alice"),"0")</f>
        <v>45222.759999999995</v>
      </c>
      <c r="S14"/>
      <c r="T14" s="4" t="s">
        <v>33</v>
      </c>
      <c r="U14">
        <f>IFERROR(GETPIVOTDATA("Count of Product Name",$T$4,"Order Status","Cancelled"),"0")</f>
        <v>37</v>
      </c>
      <c r="V14">
        <f>IFERROR(GETPIVOTDATA("Sum of Quantity Sold",$T$4,"Order Status","Cancelled"),"0")</f>
        <v>192</v>
      </c>
      <c r="W14"/>
      <c r="X14"/>
      <c r="Y14"/>
      <c r="Z14"/>
    </row>
    <row r="15" spans="1:26" ht="14.4" x14ac:dyDescent="0.3">
      <c r="B15" s="4" t="str">
        <f t="shared" si="0"/>
        <v>South</v>
      </c>
      <c r="C15" s="7">
        <f>IFERROR(GETPIVOTDATA("Profit",$B$4,"Region","South"),"0")</f>
        <v>2167</v>
      </c>
      <c r="E15" s="4" t="s">
        <v>40</v>
      </c>
      <c r="F15" s="10">
        <f>IFERROR(GETPIVOTDATA("Total Sale",$E$4,"Category","Electronics"),"0")</f>
        <v>39309.78</v>
      </c>
      <c r="G15"/>
      <c r="H15" s="4" t="s">
        <v>31</v>
      </c>
      <c r="I15" s="10">
        <f>IFERROR(GETPIVOTDATA("Total Sale",$H$4,"Region","South"),"0")</f>
        <v>67158.789999999994</v>
      </c>
      <c r="J15"/>
      <c r="K15" s="4" t="s">
        <v>27</v>
      </c>
      <c r="L15" s="10">
        <f>IFERROR(GETPIVOTDATA("Total Sale",$K$4,"Region Manager","Tom Brown"),"0")</f>
        <v>64550.840000000004</v>
      </c>
      <c r="M15"/>
      <c r="N15" s="4" t="s">
        <v>78</v>
      </c>
      <c r="O15" s="7">
        <v>10508.74</v>
      </c>
      <c r="P15"/>
      <c r="Q15" s="4" t="s">
        <v>23</v>
      </c>
      <c r="R15" s="10">
        <f>IFERROR(GETPIVOTDATA("Total Sale",$Q$4,"Sales Representative","Bob"),"0")</f>
        <v>39607.439999999995</v>
      </c>
      <c r="S15"/>
      <c r="T15" s="4" t="s">
        <v>26</v>
      </c>
      <c r="U15">
        <f>IFERROR(GETPIVOTDATA("Count of Product Name",$T$4,"Order Status","Pending"),"0")</f>
        <v>42</v>
      </c>
      <c r="V15">
        <f>IFERROR(GETPIVOTDATA("Sum of Quantity Sold",$T$4,"Order Status","Pending"),"0")</f>
        <v>235</v>
      </c>
      <c r="W15"/>
      <c r="X15"/>
      <c r="Y15"/>
      <c r="Z15"/>
    </row>
    <row r="16" spans="1:26" ht="14.4" x14ac:dyDescent="0.3">
      <c r="B16" s="4" t="str">
        <f t="shared" si="0"/>
        <v>West</v>
      </c>
      <c r="C16" s="7">
        <f>IFERROR(GETPIVOTDATA("Profit",$B$4,"Region","West"),"0")</f>
        <v>1623.5</v>
      </c>
      <c r="E16" s="4" t="s">
        <v>15</v>
      </c>
      <c r="F16" s="10">
        <f>IFERROR(GETPIVOTDATA("Total Sale",$E$4,"Category","Home Goods"),"0")</f>
        <v>51359.740000000005</v>
      </c>
      <c r="G16"/>
      <c r="H16" s="4" t="s">
        <v>17</v>
      </c>
      <c r="I16" s="10">
        <f>IFERROR(GETPIVOTDATA("Total Sale",$H$4,"Region","West"),"0")</f>
        <v>31182.520000000004</v>
      </c>
      <c r="J16"/>
      <c r="K16" s="11" t="s">
        <v>61</v>
      </c>
      <c r="L16" s="10">
        <f>SUM(L12:L15)</f>
        <v>208771.31</v>
      </c>
      <c r="M16"/>
      <c r="N16" s="4" t="s">
        <v>79</v>
      </c>
      <c r="O16" s="7">
        <v>9270.7799999999988</v>
      </c>
      <c r="P16"/>
      <c r="Q16" s="4" t="s">
        <v>16</v>
      </c>
      <c r="R16" s="10">
        <f>IFERROR(GETPIVOTDATA("Total Sale",$Q$4,"Sales Representative","Charlie"),"0")</f>
        <v>35076.949999999997</v>
      </c>
      <c r="S16"/>
      <c r="T16" s="4" t="s">
        <v>63</v>
      </c>
      <c r="U16">
        <f>SUM(U13:U15)</f>
        <v>150</v>
      </c>
      <c r="V16">
        <f>SUM(V13:V15)</f>
        <v>800</v>
      </c>
      <c r="W16"/>
      <c r="X16"/>
      <c r="Y16"/>
      <c r="Z16"/>
    </row>
    <row r="17" spans="2:26" ht="14.4" x14ac:dyDescent="0.3">
      <c r="B17" s="4" t="str">
        <f t="shared" si="0"/>
        <v>Grand Total</v>
      </c>
      <c r="C17" s="7">
        <f>SUM(C13:C16)</f>
        <v>8036.5</v>
      </c>
      <c r="E17" s="4" t="s">
        <v>44</v>
      </c>
      <c r="F17" s="10">
        <f>IFERROR(GETPIVOTDATA("Total Sale",$E$4,"Category","Sports"),"0")</f>
        <v>61905.38</v>
      </c>
      <c r="G17"/>
      <c r="H17" s="11" t="s">
        <v>61</v>
      </c>
      <c r="I17" s="10">
        <f>SUM(I13:I16)</f>
        <v>208771.31</v>
      </c>
      <c r="J17"/>
      <c r="K17"/>
      <c r="L17"/>
      <c r="M17"/>
      <c r="N17" s="4" t="s">
        <v>80</v>
      </c>
      <c r="O17" s="7">
        <v>5120.4799999999996</v>
      </c>
      <c r="P17"/>
      <c r="Q17" s="4" t="s">
        <v>49</v>
      </c>
      <c r="R17" s="10">
        <f>IFERROR(GETPIVOTDATA("Total Sale",$Q$4,"Sales Representative","Diana"),"0")</f>
        <v>33153.1</v>
      </c>
      <c r="S17"/>
      <c r="T17"/>
      <c r="U17"/>
      <c r="V17"/>
      <c r="W17"/>
      <c r="X17"/>
      <c r="Y17"/>
      <c r="Z17"/>
    </row>
    <row r="18" spans="2:26" ht="14.4" x14ac:dyDescent="0.3">
      <c r="E18" s="11" t="s">
        <v>61</v>
      </c>
      <c r="F18" s="10">
        <f>SUM(F13:F17)</f>
        <v>208771.31</v>
      </c>
      <c r="G18"/>
      <c r="J18"/>
      <c r="K18"/>
      <c r="N18" s="4" t="s">
        <v>61</v>
      </c>
      <c r="O18" s="7">
        <v>208771.31</v>
      </c>
      <c r="P18"/>
      <c r="Q18" s="4" t="s">
        <v>48</v>
      </c>
      <c r="R18" s="10">
        <f>IFERROR(GETPIVOTDATA("Total Sale",$Q$4,"Sales Representative","Eve"),"0")</f>
        <v>55711.05999999999</v>
      </c>
    </row>
    <row r="19" spans="2:26" ht="14.4" x14ac:dyDescent="0.3">
      <c r="E19"/>
      <c r="F19"/>
      <c r="G19"/>
      <c r="H19"/>
      <c r="I19"/>
      <c r="J19"/>
      <c r="K19"/>
      <c r="N19"/>
      <c r="O19"/>
      <c r="Q19" s="4" t="s">
        <v>63</v>
      </c>
      <c r="R19" s="7">
        <f>SUM(R14:R18)</f>
        <v>208771.30999999997</v>
      </c>
    </row>
    <row r="20" spans="2:26" ht="14.4" x14ac:dyDescent="0.3">
      <c r="E20"/>
      <c r="F20"/>
      <c r="G20"/>
      <c r="H20"/>
      <c r="I20"/>
      <c r="J20"/>
      <c r="K20"/>
      <c r="N20"/>
      <c r="O20"/>
    </row>
    <row r="21" spans="2:26" ht="14.4" x14ac:dyDescent="0.3">
      <c r="E21"/>
      <c r="F21"/>
      <c r="G21"/>
      <c r="H21"/>
      <c r="I21"/>
      <c r="J21"/>
      <c r="K21"/>
      <c r="N21" s="4" t="s">
        <v>69</v>
      </c>
      <c r="O21" s="10">
        <f>IFERROR(GETPIVOTDATA("Total Sale",$N$4,"Months (Date)",1),"0")</f>
        <v>24528.94</v>
      </c>
    </row>
    <row r="22" spans="2:26" ht="14.4" x14ac:dyDescent="0.3">
      <c r="E22"/>
      <c r="F22"/>
      <c r="G22"/>
      <c r="H22"/>
      <c r="I22"/>
      <c r="J22"/>
      <c r="K22"/>
      <c r="N22" s="4" t="s">
        <v>70</v>
      </c>
      <c r="O22" s="10">
        <f>IFERROR(GETPIVOTDATA("Total Sale",$N$4,"Months (Date)",2),"0")</f>
        <v>15451.27</v>
      </c>
    </row>
    <row r="23" spans="2:26" ht="14.4" x14ac:dyDescent="0.3">
      <c r="E23"/>
      <c r="F23"/>
      <c r="G23"/>
      <c r="H23"/>
      <c r="I23"/>
      <c r="J23"/>
      <c r="K23"/>
      <c r="N23" s="4" t="s">
        <v>71</v>
      </c>
      <c r="O23" s="10">
        <f>IFERROR(GETPIVOTDATA("Total Sale",$N$4,"Months (Date)",3),"0")</f>
        <v>17672.21</v>
      </c>
    </row>
    <row r="24" spans="2:26" ht="14.4" x14ac:dyDescent="0.3">
      <c r="E24"/>
      <c r="F24"/>
      <c r="G24"/>
      <c r="H24"/>
      <c r="I24"/>
      <c r="J24"/>
      <c r="K24"/>
      <c r="N24" s="4" t="s">
        <v>72</v>
      </c>
      <c r="O24" s="10">
        <f>IFERROR(GETPIVOTDATA("Total Sale",$N$4,"Months (Date)",4),"0")</f>
        <v>25578.950000000004</v>
      </c>
    </row>
    <row r="25" spans="2:26" ht="14.4" x14ac:dyDescent="0.3">
      <c r="E25"/>
      <c r="F25"/>
      <c r="G25"/>
      <c r="H25"/>
      <c r="I25"/>
      <c r="J25"/>
      <c r="K25"/>
      <c r="N25" s="4" t="s">
        <v>73</v>
      </c>
      <c r="O25" s="10">
        <f>IFERROR(GETPIVOTDATA("Total Sale",$N$4,"Months (Date)",5),"0")</f>
        <v>20630.37</v>
      </c>
    </row>
    <row r="26" spans="2:26" ht="14.4" x14ac:dyDescent="0.3">
      <c r="E26"/>
      <c r="F26"/>
      <c r="G26"/>
      <c r="H26"/>
      <c r="I26"/>
      <c r="J26"/>
      <c r="K26"/>
      <c r="N26" s="4" t="s">
        <v>74</v>
      </c>
      <c r="O26" s="10">
        <f>IFERROR(GETPIVOTDATA("Total Sale",$N$4,"Months (Date)",6),"0")</f>
        <v>17614.050000000003</v>
      </c>
    </row>
    <row r="27" spans="2:26" ht="14.4" x14ac:dyDescent="0.3">
      <c r="N27" s="4" t="s">
        <v>75</v>
      </c>
      <c r="O27" s="10">
        <f>IFERROR(GETPIVOTDATA("Total Sale",$N$4,"Months (Date)",7),"0")</f>
        <v>15549.45</v>
      </c>
    </row>
    <row r="28" spans="2:26" ht="14.4" x14ac:dyDescent="0.3">
      <c r="N28" s="4" t="s">
        <v>76</v>
      </c>
      <c r="O28" s="10">
        <f>IFERROR(GETPIVOTDATA("Total Sale",$N$4,"Months (Date)",8),"0")</f>
        <v>13249.36</v>
      </c>
    </row>
    <row r="29" spans="2:26" ht="14.4" x14ac:dyDescent="0.3">
      <c r="N29" s="4" t="s">
        <v>77</v>
      </c>
      <c r="O29" s="10">
        <f>IFERROR(GETPIVOTDATA("Total Sale",$N$4,"Months (Date)",9),"0")</f>
        <v>33596.710000000006</v>
      </c>
    </row>
    <row r="30" spans="2:26" ht="14.4" x14ac:dyDescent="0.3">
      <c r="N30" s="4" t="s">
        <v>78</v>
      </c>
      <c r="O30" s="10">
        <f>IFERROR(GETPIVOTDATA("Total Sale",$N$4,"Months (Date)",10),"0")</f>
        <v>10508.74</v>
      </c>
    </row>
    <row r="31" spans="2:26" ht="14.4" x14ac:dyDescent="0.3">
      <c r="N31" s="4" t="s">
        <v>79</v>
      </c>
      <c r="O31" s="10">
        <f>IFERROR(GETPIVOTDATA("Total Sale",$N$4,"Months (Date)",11),"0")</f>
        <v>9270.7799999999988</v>
      </c>
    </row>
    <row r="32" spans="2:26" ht="14.4" x14ac:dyDescent="0.3">
      <c r="N32" s="4" t="s">
        <v>80</v>
      </c>
      <c r="O32" s="10">
        <f>IFERROR(GETPIVOTDATA("Total Sale",$N$4,"Months (Date)",12),"0")</f>
        <v>5120.4799999999996</v>
      </c>
    </row>
    <row r="33" spans="14:15" ht="14.4" x14ac:dyDescent="0.3">
      <c r="N33" s="4" t="s">
        <v>63</v>
      </c>
      <c r="O33" s="10">
        <f>SUM(O21:O32)</f>
        <v>208771.31</v>
      </c>
    </row>
    <row r="34" spans="14:15" ht="14.4" x14ac:dyDescent="0.3">
      <c r="N34"/>
      <c r="O34"/>
    </row>
    <row r="35" spans="14:15" ht="14.4" x14ac:dyDescent="0.3">
      <c r="N35"/>
      <c r="O35"/>
    </row>
    <row r="36" spans="14:15" ht="14.4" x14ac:dyDescent="0.3">
      <c r="N36"/>
      <c r="O36"/>
    </row>
    <row r="37" spans="14:15" ht="14.4" x14ac:dyDescent="0.3">
      <c r="N37"/>
      <c r="O37"/>
    </row>
    <row r="38" spans="14:15" ht="14.4" x14ac:dyDescent="0.3">
      <c r="N38"/>
      <c r="O38"/>
    </row>
    <row r="39" spans="14:15" ht="14.4" x14ac:dyDescent="0.3">
      <c r="N39"/>
      <c r="O39"/>
    </row>
    <row r="40" spans="14:15" ht="14.4" x14ac:dyDescent="0.3">
      <c r="N40"/>
      <c r="O40"/>
    </row>
    <row r="41" spans="14:15" ht="14.4" x14ac:dyDescent="0.3">
      <c r="N41"/>
      <c r="O41"/>
    </row>
    <row r="42" spans="14:15" ht="14.4" x14ac:dyDescent="0.3">
      <c r="N42"/>
      <c r="O42"/>
    </row>
    <row r="43" spans="14:15" ht="14.4" x14ac:dyDescent="0.3">
      <c r="N43"/>
      <c r="O43"/>
    </row>
    <row r="44" spans="14:15" ht="14.4" x14ac:dyDescent="0.3">
      <c r="N44"/>
      <c r="O44"/>
    </row>
    <row r="45" spans="14:15" ht="14.4" x14ac:dyDescent="0.3">
      <c r="N45"/>
      <c r="O45"/>
    </row>
    <row r="46" spans="14:15" ht="14.4" x14ac:dyDescent="0.3">
      <c r="N46"/>
      <c r="O46"/>
    </row>
    <row r="47" spans="14:15" ht="14.4" x14ac:dyDescent="0.3">
      <c r="N47"/>
      <c r="O47"/>
    </row>
    <row r="48" spans="14:15" ht="14.4" x14ac:dyDescent="0.3">
      <c r="N48"/>
      <c r="O48"/>
    </row>
    <row r="49" spans="14:15" ht="14.4" x14ac:dyDescent="0.3">
      <c r="N49"/>
      <c r="O49"/>
    </row>
    <row r="50" spans="14:15" ht="14.4" x14ac:dyDescent="0.3">
      <c r="N50"/>
      <c r="O50"/>
    </row>
    <row r="51" spans="14:15" ht="14.4" x14ac:dyDescent="0.3">
      <c r="N51"/>
      <c r="O51"/>
    </row>
    <row r="52" spans="14:15" ht="14.4" x14ac:dyDescent="0.3">
      <c r="N52"/>
      <c r="O52"/>
    </row>
    <row r="53" spans="14:15" ht="14.4" x14ac:dyDescent="0.3">
      <c r="N53"/>
      <c r="O53"/>
    </row>
    <row r="54" spans="14:15" ht="14.4" x14ac:dyDescent="0.3">
      <c r="N54"/>
      <c r="O54"/>
    </row>
    <row r="55" spans="14:15" ht="14.4" x14ac:dyDescent="0.3">
      <c r="N55"/>
      <c r="O55"/>
    </row>
    <row r="56" spans="14:15" ht="14.4" x14ac:dyDescent="0.3">
      <c r="N56"/>
      <c r="O56"/>
    </row>
    <row r="57" spans="14:15" ht="14.4" x14ac:dyDescent="0.3">
      <c r="N57"/>
      <c r="O57"/>
    </row>
    <row r="58" spans="14:15" ht="14.4" x14ac:dyDescent="0.3">
      <c r="N58"/>
      <c r="O58"/>
    </row>
    <row r="59" spans="14:15" ht="14.4" x14ac:dyDescent="0.3">
      <c r="N59"/>
      <c r="O59"/>
    </row>
    <row r="60" spans="14:15" ht="14.4" x14ac:dyDescent="0.3">
      <c r="N60"/>
      <c r="O60"/>
    </row>
    <row r="61" spans="14:15" ht="14.4" x14ac:dyDescent="0.3">
      <c r="N61"/>
      <c r="O61"/>
    </row>
    <row r="62" spans="14:15" ht="14.4" x14ac:dyDescent="0.3">
      <c r="N62"/>
      <c r="O62"/>
    </row>
    <row r="63" spans="14:15" ht="14.4" x14ac:dyDescent="0.3">
      <c r="N63"/>
      <c r="O63"/>
    </row>
    <row r="64" spans="14:15" ht="14.4" x14ac:dyDescent="0.3">
      <c r="N64"/>
      <c r="O64"/>
    </row>
    <row r="65" spans="14:15" ht="14.4" x14ac:dyDescent="0.3">
      <c r="N65"/>
      <c r="O65"/>
    </row>
    <row r="66" spans="14:15" ht="14.4" x14ac:dyDescent="0.3">
      <c r="N66"/>
      <c r="O66"/>
    </row>
    <row r="67" spans="14:15" ht="14.4" x14ac:dyDescent="0.3">
      <c r="N67"/>
      <c r="O67"/>
    </row>
    <row r="68" spans="14:15" ht="14.4" x14ac:dyDescent="0.3">
      <c r="N68"/>
      <c r="O68"/>
    </row>
    <row r="69" spans="14:15" ht="14.4" x14ac:dyDescent="0.3">
      <c r="N69"/>
      <c r="O69"/>
    </row>
    <row r="70" spans="14:15" ht="14.4" x14ac:dyDescent="0.3">
      <c r="N70"/>
      <c r="O70"/>
    </row>
    <row r="71" spans="14:15" ht="14.4" x14ac:dyDescent="0.3">
      <c r="N71"/>
      <c r="O71"/>
    </row>
    <row r="72" spans="14:15" ht="14.4" x14ac:dyDescent="0.3">
      <c r="N72"/>
      <c r="O72"/>
    </row>
    <row r="73" spans="14:15" ht="14.4" x14ac:dyDescent="0.3">
      <c r="N73"/>
      <c r="O73"/>
    </row>
    <row r="74" spans="14:15" ht="14.4" x14ac:dyDescent="0.3">
      <c r="N74"/>
      <c r="O74"/>
    </row>
    <row r="75" spans="14:15" ht="14.4" x14ac:dyDescent="0.3">
      <c r="N75"/>
      <c r="O75"/>
    </row>
    <row r="76" spans="14:15" ht="14.4" x14ac:dyDescent="0.3">
      <c r="N76"/>
      <c r="O76"/>
    </row>
    <row r="77" spans="14:15" ht="14.4" x14ac:dyDescent="0.3">
      <c r="N77"/>
      <c r="O77"/>
    </row>
    <row r="78" spans="14:15" ht="14.4" x14ac:dyDescent="0.3">
      <c r="N78"/>
      <c r="O78"/>
    </row>
    <row r="79" spans="14:15" ht="14.4" x14ac:dyDescent="0.3">
      <c r="N79"/>
      <c r="O79"/>
    </row>
    <row r="80" spans="14:15" ht="14.4" x14ac:dyDescent="0.3">
      <c r="N80"/>
      <c r="O80"/>
    </row>
    <row r="81" spans="14:15" ht="14.4" x14ac:dyDescent="0.3">
      <c r="N81"/>
      <c r="O81"/>
    </row>
    <row r="82" spans="14:15" ht="14.4" x14ac:dyDescent="0.3">
      <c r="N82"/>
      <c r="O82"/>
    </row>
    <row r="83" spans="14:15" ht="14.4" x14ac:dyDescent="0.3">
      <c r="N83"/>
      <c r="O83"/>
    </row>
    <row r="84" spans="14:15" ht="14.4" x14ac:dyDescent="0.3">
      <c r="N84"/>
      <c r="O84"/>
    </row>
    <row r="85" spans="14:15" ht="14.4" x14ac:dyDescent="0.3">
      <c r="N85"/>
      <c r="O85"/>
    </row>
    <row r="86" spans="14:15" ht="14.4" x14ac:dyDescent="0.3">
      <c r="N86"/>
      <c r="O86"/>
    </row>
    <row r="87" spans="14:15" ht="14.4" x14ac:dyDescent="0.3">
      <c r="N87"/>
      <c r="O87"/>
    </row>
    <row r="88" spans="14:15" ht="14.4" x14ac:dyDescent="0.3">
      <c r="N88"/>
      <c r="O88"/>
    </row>
    <row r="89" spans="14:15" ht="14.4" x14ac:dyDescent="0.3">
      <c r="N89"/>
      <c r="O89"/>
    </row>
    <row r="90" spans="14:15" ht="14.4" x14ac:dyDescent="0.3">
      <c r="N90"/>
      <c r="O90"/>
    </row>
    <row r="91" spans="14:15" ht="14.4" x14ac:dyDescent="0.3">
      <c r="N91"/>
      <c r="O91"/>
    </row>
    <row r="92" spans="14:15" ht="14.4" x14ac:dyDescent="0.3">
      <c r="N92"/>
      <c r="O92"/>
    </row>
    <row r="93" spans="14:15" ht="14.4" x14ac:dyDescent="0.3">
      <c r="N93"/>
      <c r="O93"/>
    </row>
    <row r="94" spans="14:15" ht="14.4" x14ac:dyDescent="0.3">
      <c r="N94"/>
      <c r="O94"/>
    </row>
    <row r="95" spans="14:15" ht="14.4" x14ac:dyDescent="0.3">
      <c r="N95"/>
      <c r="O95"/>
    </row>
    <row r="96" spans="14:15" ht="14.4" x14ac:dyDescent="0.3">
      <c r="N96"/>
      <c r="O96"/>
    </row>
    <row r="97" spans="14:15" ht="14.4" x14ac:dyDescent="0.3">
      <c r="N97"/>
      <c r="O97"/>
    </row>
    <row r="98" spans="14:15" ht="14.4" x14ac:dyDescent="0.3">
      <c r="N98"/>
      <c r="O98"/>
    </row>
    <row r="99" spans="14:15" ht="14.4" x14ac:dyDescent="0.3">
      <c r="N99"/>
      <c r="O99"/>
    </row>
    <row r="100" spans="14:15" ht="14.4" x14ac:dyDescent="0.3">
      <c r="N100"/>
      <c r="O100"/>
    </row>
    <row r="101" spans="14:15" ht="14.4" x14ac:dyDescent="0.3">
      <c r="N101"/>
      <c r="O101"/>
    </row>
    <row r="102" spans="14:15" ht="14.4" x14ac:dyDescent="0.3">
      <c r="N102"/>
      <c r="O102"/>
    </row>
    <row r="103" spans="14:15" ht="14.4" x14ac:dyDescent="0.3">
      <c r="N103"/>
      <c r="O103"/>
    </row>
    <row r="104" spans="14:15" ht="14.4" x14ac:dyDescent="0.3">
      <c r="N104"/>
      <c r="O104"/>
    </row>
    <row r="105" spans="14:15" ht="14.4" x14ac:dyDescent="0.3">
      <c r="N105"/>
      <c r="O105"/>
    </row>
    <row r="106" spans="14:15" ht="14.4" x14ac:dyDescent="0.3">
      <c r="N106"/>
      <c r="O106"/>
    </row>
    <row r="107" spans="14:15" ht="14.4" x14ac:dyDescent="0.3">
      <c r="N107"/>
      <c r="O107"/>
    </row>
    <row r="108" spans="14:15" ht="14.4" x14ac:dyDescent="0.3">
      <c r="N108"/>
      <c r="O108"/>
    </row>
    <row r="109" spans="14:15" ht="14.4" x14ac:dyDescent="0.3">
      <c r="N109"/>
      <c r="O109"/>
    </row>
    <row r="110" spans="14:15" ht="14.4" x14ac:dyDescent="0.3">
      <c r="N110"/>
      <c r="O110"/>
    </row>
    <row r="111" spans="14:15" ht="14.4" x14ac:dyDescent="0.3">
      <c r="N111"/>
      <c r="O111"/>
    </row>
    <row r="112" spans="14:15" ht="14.4" x14ac:dyDescent="0.3">
      <c r="N112"/>
      <c r="O112"/>
    </row>
    <row r="113" spans="14:15" ht="14.4" x14ac:dyDescent="0.3">
      <c r="N113"/>
      <c r="O113"/>
    </row>
    <row r="114" spans="14:15" ht="14.4" x14ac:dyDescent="0.3">
      <c r="N114"/>
      <c r="O114"/>
    </row>
    <row r="115" spans="14:15" ht="14.4" x14ac:dyDescent="0.3">
      <c r="N115"/>
      <c r="O115"/>
    </row>
    <row r="116" spans="14:15" ht="14.4" x14ac:dyDescent="0.3">
      <c r="N116"/>
      <c r="O116"/>
    </row>
    <row r="117" spans="14:15" ht="14.4" x14ac:dyDescent="0.3">
      <c r="N117"/>
      <c r="O117"/>
    </row>
    <row r="118" spans="14:15" ht="14.4" x14ac:dyDescent="0.3">
      <c r="N118"/>
      <c r="O118"/>
    </row>
    <row r="119" spans="14:15" ht="14.4" x14ac:dyDescent="0.3">
      <c r="N119"/>
      <c r="O119"/>
    </row>
    <row r="120" spans="14:15" ht="14.4" x14ac:dyDescent="0.3">
      <c r="N120"/>
      <c r="O120"/>
    </row>
    <row r="121" spans="14:15" ht="14.4" x14ac:dyDescent="0.3">
      <c r="N121"/>
      <c r="O121"/>
    </row>
    <row r="122" spans="14:15" ht="14.4" x14ac:dyDescent="0.3">
      <c r="N122"/>
      <c r="O122"/>
    </row>
    <row r="123" spans="14:15" ht="14.4" x14ac:dyDescent="0.3">
      <c r="N123"/>
      <c r="O123"/>
    </row>
    <row r="124" spans="14:15" ht="14.4" x14ac:dyDescent="0.3">
      <c r="N124"/>
      <c r="O124"/>
    </row>
    <row r="125" spans="14:15" ht="14.4" x14ac:dyDescent="0.3">
      <c r="N125"/>
      <c r="O125"/>
    </row>
  </sheetData>
  <customSheetViews>
    <customSheetView guid="{5BEE8D9D-914E-4111-AEA7-2AC2A1C61BA4}">
      <pageMargins left="0.7" right="0.7" top="0.75" bottom="0.75" header="0.3" footer="0.3"/>
    </customSheetView>
  </customSheetViews>
  <mergeCells count="7">
    <mergeCell ref="Q2:R2"/>
    <mergeCell ref="T2:V2"/>
    <mergeCell ref="B2:C2"/>
    <mergeCell ref="E2:F2"/>
    <mergeCell ref="H2:I2"/>
    <mergeCell ref="K2:L2"/>
    <mergeCell ref="N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62E2-14F8-4A48-884F-479DAEEEFAE9}">
  <dimension ref="A1"/>
  <sheetViews>
    <sheetView showGridLines="0" tabSelected="1" zoomScale="69" zoomScaleNormal="192" workbookViewId="0">
      <selection activeCell="Z23" sqref="Z23"/>
    </sheetView>
  </sheetViews>
  <sheetFormatPr defaultRowHeight="13.8" x14ac:dyDescent="0.25"/>
  <cols>
    <col min="1" max="6" width="8.88671875" style="6"/>
    <col min="7" max="7" width="8.88671875" style="6" customWidth="1"/>
    <col min="8" max="16384" width="8.88671875" style="6"/>
  </cols>
  <sheetData/>
  <customSheetViews>
    <customSheetView guid="{5BEE8D9D-914E-4111-AEA7-2AC2A1C61BA4}" scale="60" showGridLines="0">
      <selection activeCell="I13" sqref="I13"/>
      <pageMargins left="0.7" right="0.7" top="0.75" bottom="0.75" header="0.3" footer="0.3"/>
    </customSheetView>
  </customSheetView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Data</vt:lpstr>
      <vt:lpstr>Piviot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ADARSH C</cp:lastModifiedBy>
  <dcterms:created xsi:type="dcterms:W3CDTF">2025-01-09T17:40:39Z</dcterms:created>
  <dcterms:modified xsi:type="dcterms:W3CDTF">2025-10-07T04:24:21Z</dcterms:modified>
</cp:coreProperties>
</file>